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190-R-GUTH-NOR(61)-OASIS-indivTessier&amp;Charvin-LeChâteauD'Almenèches/"/>
    </mc:Choice>
  </mc:AlternateContent>
  <xr:revisionPtr revIDLastSave="0" documentId="13_ncr:1_{28C3E56A-DEFF-8C48-B47A-2AB5EA98D0B0}" xr6:coauthVersionLast="47" xr6:coauthVersionMax="47" xr10:uidLastSave="{00000000-0000-0000-0000-000000000000}"/>
  <bookViews>
    <workbookView xWindow="7200" yWindow="-21100" windowWidth="25980" windowHeight="198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E17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<sst xmlns="http://schemas.openxmlformats.org/spreadsheetml/2006/main" count="1170" uniqueCount="324">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</sst>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J41" sqref="J4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3.4832999999999998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1</v>
      </c>
      <c r="D9" s="33">
        <f t="shared" ref="D9:D18" si="0">C9*$C$5</f>
        <v>3.4832999999999998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3.4832999999999998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19</v>
      </c>
      <c r="B36" s="60">
        <v>162</v>
      </c>
      <c r="C36" s="60">
        <v>1</v>
      </c>
      <c r="D36" s="60">
        <v>0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335</v>
      </c>
      <c r="C37" s="60">
        <v>2</v>
      </c>
      <c r="D37" s="60">
        <v>54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421</v>
      </c>
      <c r="C38" s="60">
        <v>3</v>
      </c>
      <c r="D38" s="60">
        <v>54</v>
      </c>
      <c r="E38" s="51">
        <v>0.4</v>
      </c>
      <c r="F38" s="51">
        <v>0.34</v>
      </c>
      <c r="G38" s="51">
        <v>0.26</v>
      </c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505</v>
      </c>
      <c r="C39" s="60">
        <v>4</v>
      </c>
      <c r="D39" s="60">
        <v>69</v>
      </c>
      <c r="E39" s="51">
        <v>0.5</v>
      </c>
      <c r="F39" s="51">
        <v>0.28000000000000003</v>
      </c>
      <c r="G39" s="51">
        <v>0.22</v>
      </c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564</v>
      </c>
      <c r="C40" s="60">
        <v>5</v>
      </c>
      <c r="D40" s="60">
        <v>72</v>
      </c>
      <c r="E40" s="51">
        <v>0.6</v>
      </c>
      <c r="F40" s="51">
        <v>0.22</v>
      </c>
      <c r="G40" s="51">
        <v>0.18</v>
      </c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606</v>
      </c>
      <c r="C41" s="60">
        <v>6</v>
      </c>
      <c r="D41" s="60">
        <v>66</v>
      </c>
      <c r="E41" s="51">
        <v>0.7</v>
      </c>
      <c r="F41" s="51">
        <v>0.17</v>
      </c>
      <c r="G41" s="51">
        <v>0.13</v>
      </c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629</v>
      </c>
      <c r="C42" s="60">
        <v>7</v>
      </c>
      <c r="D42" s="60">
        <v>48</v>
      </c>
      <c r="E42" s="51">
        <v>0.8</v>
      </c>
      <c r="F42" s="51">
        <v>0.11</v>
      </c>
      <c r="G42" s="51">
        <v>0.09</v>
      </c>
      <c r="H42" s="51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650</v>
      </c>
      <c r="C43" s="60">
        <v>8</v>
      </c>
      <c r="D43" s="60">
        <v>35</v>
      </c>
      <c r="E43" s="51">
        <v>0.9</v>
      </c>
      <c r="F43" s="51">
        <v>0.06</v>
      </c>
      <c r="G43" s="51">
        <v>0.04</v>
      </c>
      <c r="H43" s="51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666</v>
      </c>
      <c r="C44" s="60">
        <v>9</v>
      </c>
      <c r="D44" s="60">
        <v>666</v>
      </c>
      <c r="E44" s="51">
        <v>0.9</v>
      </c>
      <c r="F44" s="51">
        <v>0.06</v>
      </c>
      <c r="G44" s="51">
        <v>0.04</v>
      </c>
      <c r="H44" s="51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378.17323480030268</v>
      </c>
      <c r="T3" s="59">
        <f>IF('Données projet'!E9&gt;30,$R$33-$H$33,LOOKUP('Données projet'!$E$9,$A$3:$A$203,R3:R203)-LOOKUP('Données projet'!$E$9,$A$3:$A$203,$H$3:$H$203))</f>
        <v>471.89239871617241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378.17323480030268</v>
      </c>
      <c r="T4" s="59">
        <f>$T$3</f>
        <v>471.89239871617241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378.17323480030268</v>
      </c>
      <c r="T5" s="59">
        <f t="shared" ref="T5:T68" si="34">$T$3</f>
        <v>471.89239871617241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378.17323480030268</v>
      </c>
      <c r="T6" s="59">
        <f t="shared" si="34"/>
        <v>471.89239871617241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378.17323480030268</v>
      </c>
      <c r="T7" s="59">
        <f t="shared" si="34"/>
        <v>471.89239871617241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378.17323480030268</v>
      </c>
      <c r="T8" s="59">
        <f t="shared" si="34"/>
        <v>471.89239871617241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378.17323480030268</v>
      </c>
      <c r="T9" s="59">
        <f t="shared" si="34"/>
        <v>471.89239871617241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378.17323480030268</v>
      </c>
      <c r="T10" s="59">
        <f t="shared" si="34"/>
        <v>471.89239871617241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378.17323480030268</v>
      </c>
      <c r="T11" s="59">
        <f t="shared" si="34"/>
        <v>471.89239871617241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378.17323480030268</v>
      </c>
      <c r="T12" s="59">
        <f t="shared" si="34"/>
        <v>471.89239871617241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378.17323480030268</v>
      </c>
      <c r="T13" s="59">
        <f t="shared" si="34"/>
        <v>471.89239871617241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378.17323480030268</v>
      </c>
      <c r="T14" s="59">
        <f t="shared" si="34"/>
        <v>471.89239871617241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378.17323480030268</v>
      </c>
      <c r="T15" s="59">
        <f t="shared" si="34"/>
        <v>471.89239871617241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378.17323480030268</v>
      </c>
      <c r="T16" s="59">
        <f t="shared" si="34"/>
        <v>471.89239871617241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378.17323480030268</v>
      </c>
      <c r="T17" s="59">
        <f t="shared" si="34"/>
        <v>471.89239871617241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378.17323480030268</v>
      </c>
      <c r="T18" s="59">
        <f t="shared" si="34"/>
        <v>471.89239871617241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378.17323480030268</v>
      </c>
      <c r="T19" s="59">
        <f t="shared" si="34"/>
        <v>471.89239871617241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378.17323480030268</v>
      </c>
      <c r="T20" s="59">
        <f t="shared" si="34"/>
        <v>471.89239871617241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378.17323480030268</v>
      </c>
      <c r="T21" s="59">
        <f t="shared" si="34"/>
        <v>471.89239871617241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378.17323480030268</v>
      </c>
      <c r="T22" s="59">
        <f t="shared" si="34"/>
        <v>471.89239871617241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0.30800000000000005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378.17323480030268</v>
      </c>
      <c r="T23" s="59">
        <f t="shared" si="34"/>
        <v>471.89239871617241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378.17323480030268</v>
      </c>
      <c r="T24" s="59">
        <f t="shared" si="34"/>
        <v>471.89239871617241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378.17323480030268</v>
      </c>
      <c r="T25" s="59">
        <f t="shared" si="34"/>
        <v>471.89239871617241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378.17323480030268</v>
      </c>
      <c r="T26" s="59">
        <f t="shared" si="34"/>
        <v>471.89239871617241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378.17323480030268</v>
      </c>
      <c r="T27" s="59">
        <f t="shared" si="34"/>
        <v>471.89239871617241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378.17323480030268</v>
      </c>
      <c r="T28" s="59">
        <f t="shared" si="34"/>
        <v>471.89239871617241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0.11000000000000001</v>
      </c>
      <c r="X28" s="16">
        <f>IF(ISNA(VLOOKUP(A28,'Données projet'!$A$35:$I$55,6,0)),0%,VLOOKUP(A28,'Données projet'!$A$35:$I$55,6,0)*VLOOKUP('Données projet'!$B$9,Paramètres!$A$1:$I$89,7,0))</f>
        <v>0.24750000000000003</v>
      </c>
      <c r="Y28" s="16">
        <f>IF(ISNA(VLOOKUP(A28,'Données projet'!$A$35:$I$55,7,0)),0%,VLOOKUP(A28,'Données projet'!$A$35:$I$55,7,0))</f>
        <v>0.35</v>
      </c>
      <c r="Z28" s="21">
        <f>EXP(-LN(2)/35)*Z27+(1-EXP(-LN(2)/35))/(LN(2)/35)*V28*W28*VLOOKUP('Données projet'!$B$9,Paramètres!$A$1:$I$89,3,0)*0.475*44/12</f>
        <v>4.4048042117087762</v>
      </c>
      <c r="AA28" s="21">
        <f>EXP(-LN(2)/25)*AA27+(1-EXP(-LN(2)/25))/(LN(2)/25)*Calculateur!V28*Calculateur!X28*VLOOKUP('Données projet'!$B$9,Paramètres!$A$1:$I$89,3,0)*0.475*44/12</f>
        <v>9.8717868431219085</v>
      </c>
      <c r="AB28" s="21">
        <f>EXP(-LN(2)/2)*AB27+(1-EXP(-LN(2)/2))/(LN(2)/2)*V28*Y28*VLOOKUP('Données projet'!$B$9,Paramètres!$A$1:$I$89,3,0)*0.475*44/12</f>
        <v>11.962147446596866</v>
      </c>
      <c r="AC28" s="22">
        <f t="shared" si="3"/>
        <v>26.238738501427552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378.17323480030268</v>
      </c>
      <c r="T29" s="59">
        <f t="shared" si="34"/>
        <v>471.89239871617241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4.3184286877824505</v>
      </c>
      <c r="AA29" s="21">
        <f>EXP(-LN(2)/25)*AA28+(1-EXP(-LN(2)/25))/(LN(2)/25)*Calculateur!V29*Calculateur!X29*VLOOKUP('Données projet'!$B$9,Paramètres!$A$1:$I$89,3,0)*0.475*44/12</f>
        <v>9.6018423127620327</v>
      </c>
      <c r="AB29" s="21">
        <f>EXP(-LN(2)/2)*AB28+(1-EXP(-LN(2)/2))/(LN(2)/2)*V29*Y29*VLOOKUP('Données projet'!$B$9,Paramètres!$A$1:$I$89,3,0)*0.475*44/12</f>
        <v>8.4585155770419895</v>
      </c>
      <c r="AC29" s="22">
        <f t="shared" si="3"/>
        <v>22.378786577586474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378.17323480030268</v>
      </c>
      <c r="T30" s="59">
        <f t="shared" si="34"/>
        <v>471.89239871617241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4.2337469351964518</v>
      </c>
      <c r="AA30" s="21">
        <f>EXP(-LN(2)/25)*AA29+(1-EXP(-LN(2)/25))/(LN(2)/25)*Calculateur!V30*Calculateur!X30*VLOOKUP('Données projet'!$B$9,Paramètres!$A$1:$I$89,3,0)*0.475*44/12</f>
        <v>9.3392794297806123</v>
      </c>
      <c r="AB30" s="21">
        <f>EXP(-LN(2)/2)*AB29+(1-EXP(-LN(2)/2))/(LN(2)/2)*V30*Y30*VLOOKUP('Données projet'!$B$9,Paramètres!$A$1:$I$89,3,0)*0.475*44/12</f>
        <v>5.9810737232984339</v>
      </c>
      <c r="AC30" s="22">
        <f t="shared" si="3"/>
        <v>19.554100088275497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378.17323480030268</v>
      </c>
      <c r="T31" s="59">
        <f t="shared" si="34"/>
        <v>471.89239871617241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4.1507257401278963</v>
      </c>
      <c r="AA31" s="21">
        <f>EXP(-LN(2)/25)*AA30+(1-EXP(-LN(2)/25))/(LN(2)/25)*Calculateur!V31*Calculateur!X31*VLOOKUP('Données projet'!$B$9,Paramètres!$A$1:$I$89,3,0)*0.475*44/12</f>
        <v>9.0838963426419017</v>
      </c>
      <c r="AB31" s="21">
        <f>EXP(-LN(2)/2)*AB30+(1-EXP(-LN(2)/2))/(LN(2)/2)*V31*Y31*VLOOKUP('Données projet'!$B$9,Paramètres!$A$1:$I$89,3,0)*0.475*44/12</f>
        <v>4.2292577885209948</v>
      </c>
      <c r="AC31" s="22">
        <f t="shared" si="3"/>
        <v>17.463879871290793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378.17323480030268</v>
      </c>
      <c r="T32" s="59">
        <f t="shared" si="34"/>
        <v>471.89239871617241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4.0693325400567062</v>
      </c>
      <c r="AA32" s="21">
        <f>EXP(-LN(2)/25)*AA31+(1-EXP(-LN(2)/25))/(LN(2)/25)*Calculateur!V32*Calculateur!X32*VLOOKUP('Données projet'!$B$9,Paramètres!$A$1:$I$89,3,0)*0.475*44/12</f>
        <v>8.8354967194510117</v>
      </c>
      <c r="AB32" s="21">
        <f>EXP(-LN(2)/2)*AB31+(1-EXP(-LN(2)/2))/(LN(2)/2)*V32*Y32*VLOOKUP('Données projet'!$B$9,Paramètres!$A$1:$I$89,3,0)*0.475*44/12</f>
        <v>2.9905368616492169</v>
      </c>
      <c r="AC32" s="22">
        <f t="shared" si="3"/>
        <v>15.895366121156934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378.17323480030268</v>
      </c>
      <c r="T33" s="59">
        <f t="shared" si="34"/>
        <v>471.89239871617241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0.22000000000000003</v>
      </c>
      <c r="X33" s="16">
        <f>IF(ISNA(VLOOKUP(A33,'Données projet'!$A$35:$I$55,6,0)),0%,VLOOKUP(A33,'Données projet'!$A$35:$I$55,6,0)*VLOOKUP('Données projet'!$B$9,Paramètres!$A$1:$I$89,7,0))</f>
        <v>0.18700000000000003</v>
      </c>
      <c r="Y33" s="16">
        <f>IF(ISNA(VLOOKUP(A33,'Données projet'!$A$35:$I$55,7,0)),0%,VLOOKUP(A33,'Données projet'!$A$35:$I$55,7,0))</f>
        <v>0.26</v>
      </c>
      <c r="Z33" s="21">
        <f>EXP(-LN(2)/35)*Z32+(1-EXP(-LN(2)/35))/(LN(2)/35)*V33*W33*VLOOKUP('Données projet'!$B$9,Paramètres!$A$1:$I$89,3,0)*0.475*44/12</f>
        <v>12.799143834411513</v>
      </c>
      <c r="AA33" s="21">
        <f>EXP(-LN(2)/25)*AA32+(1-EXP(-LN(2)/25))/(LN(2)/25)*Calculateur!V33*Calculateur!X33*VLOOKUP('Données projet'!$B$9,Paramètres!$A$1:$I$89,3,0)*0.475*44/12</f>
        <v>16.052572989600044</v>
      </c>
      <c r="AB33" s="21">
        <f>EXP(-LN(2)/2)*AB32+(1-EXP(-LN(2)/2))/(LN(2)/2)*V33*Y33*VLOOKUP('Données projet'!$B$9,Paramètres!$A$1:$I$89,3,0)*0.475*44/12</f>
        <v>11.000795568875311</v>
      </c>
      <c r="AC33" s="22">
        <f t="shared" si="3"/>
        <v>39.852512392886865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378.17323480030268</v>
      </c>
      <c r="T34" s="59">
        <f t="shared" si="34"/>
        <v>471.89239871617241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12.548160430525595</v>
      </c>
      <c r="AA34" s="21">
        <f>EXP(-LN(2)/25)*AA33+(1-EXP(-LN(2)/25))/(LN(2)/25)*Calculateur!V34*Calculateur!X34*VLOOKUP('Données projet'!$B$9,Paramètres!$A$1:$I$89,3,0)*0.475*44/12</f>
        <v>15.613614537031307</v>
      </c>
      <c r="AB34" s="21">
        <f>EXP(-LN(2)/2)*AB33+(1-EXP(-LN(2)/2))/(LN(2)/2)*V34*Y34*VLOOKUP('Données projet'!$B$9,Paramètres!$A$1:$I$89,3,0)*0.475*44/12</f>
        <v>7.7787371451986571</v>
      </c>
      <c r="AC34" s="22">
        <f t="shared" si="3"/>
        <v>35.940512112755556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378.17323480030268</v>
      </c>
      <c r="T35" s="59">
        <f t="shared" si="34"/>
        <v>471.89239871617241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12.302098658105118</v>
      </c>
      <c r="AA35" s="21">
        <f>EXP(-LN(2)/25)*AA34+(1-EXP(-LN(2)/25))/(LN(2)/25)*Calculateur!V35*Calculateur!X35*VLOOKUP('Données projet'!$B$9,Paramètres!$A$1:$I$89,3,0)*0.475*44/12</f>
        <v>15.186659426431882</v>
      </c>
      <c r="AB35" s="21">
        <f>EXP(-LN(2)/2)*AB34+(1-EXP(-LN(2)/2))/(LN(2)/2)*V35*Y35*VLOOKUP('Données projet'!$B$9,Paramètres!$A$1:$I$89,3,0)*0.475*44/12</f>
        <v>5.5003977844376566</v>
      </c>
      <c r="AC35" s="22">
        <f t="shared" si="3"/>
        <v>32.989155868974656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378.17323480030268</v>
      </c>
      <c r="T36" s="59">
        <f t="shared" si="34"/>
        <v>471.89239871617241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12.060862006958946</v>
      </c>
      <c r="AA36" s="21">
        <f>EXP(-LN(2)/25)*AA35+(1-EXP(-LN(2)/25))/(LN(2)/25)*Calculateur!V36*Calculateur!X36*VLOOKUP('Données projet'!$B$9,Paramètres!$A$1:$I$89,3,0)*0.475*44/12</f>
        <v>14.771379425784392</v>
      </c>
      <c r="AB36" s="21">
        <f>EXP(-LN(2)/2)*AB35+(1-EXP(-LN(2)/2))/(LN(2)/2)*V36*Y36*VLOOKUP('Données projet'!$B$9,Paramètres!$A$1:$I$89,3,0)*0.475*44/12</f>
        <v>3.889368572599329</v>
      </c>
      <c r="AC36" s="22">
        <f t="shared" si="3"/>
        <v>30.721610005342669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378.17323480030268</v>
      </c>
      <c r="T37" s="59">
        <f t="shared" si="34"/>
        <v>471.89239871617241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11.824355859401921</v>
      </c>
      <c r="AA37" s="21">
        <f>EXP(-LN(2)/25)*AA36+(1-EXP(-LN(2)/25))/(LN(2)/25)*Calculateur!V37*Calculateur!X37*VLOOKUP('Données projet'!$B$9,Paramètres!$A$1:$I$89,3,0)*0.475*44/12</f>
        <v>14.367455278593235</v>
      </c>
      <c r="AB37" s="21">
        <f>EXP(-LN(2)/2)*AB36+(1-EXP(-LN(2)/2))/(LN(2)/2)*V37*Y37*VLOOKUP('Données projet'!$B$9,Paramètres!$A$1:$I$89,3,0)*0.475*44/12</f>
        <v>2.7501988922188287</v>
      </c>
      <c r="AC37" s="22">
        <f t="shared" si="3"/>
        <v>28.942010030213986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378.17323480030268</v>
      </c>
      <c r="T38" s="59">
        <f t="shared" si="34"/>
        <v>471.89239871617241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0.27500000000000002</v>
      </c>
      <c r="X38" s="16">
        <f>IF(ISNA(VLOOKUP(A38,'Données projet'!$A$35:$I$55,6,0)),0%,VLOOKUP(A38,'Données projet'!$A$35:$I$55,6,0)*VLOOKUP('Données projet'!$B$9,Paramètres!$A$1:$I$89,7,0))</f>
        <v>0.15400000000000003</v>
      </c>
      <c r="Y38" s="16">
        <f>IF(ISNA(VLOOKUP(A38,'Données projet'!$A$35:$I$55,7,0)),0%,VLOOKUP(A38,'Données projet'!$A$35:$I$55,7,0))</f>
        <v>0.22</v>
      </c>
      <c r="Z38" s="21">
        <f>EXP(-LN(2)/35)*Z37+(1-EXP(-LN(2)/35))/(LN(2)/35)*V38*W38*VLOOKUP('Données projet'!$B$9,Paramètres!$A$1:$I$89,3,0)*0.475*44/12</f>
        <v>25.663389796102571</v>
      </c>
      <c r="AA38" s="21">
        <f>EXP(-LN(2)/25)*AA37+(1-EXP(-LN(2)/25))/(LN(2)/25)*Calculateur!V38*Calculateur!X38*VLOOKUP('Données projet'!$B$9,Paramètres!$A$1:$I$89,3,0)*0.475*44/12</f>
        <v>21.823256368288604</v>
      </c>
      <c r="AB38" s="21">
        <f>EXP(-LN(2)/2)*AB37+(1-EXP(-LN(2)/2))/(LN(2)/2)*V38*Y38*VLOOKUP('Données projet'!$B$9,Paramètres!$A$1:$I$89,3,0)*0.475*44/12</f>
        <v>11.552377314836194</v>
      </c>
      <c r="AC38" s="22">
        <f t="shared" si="3"/>
        <v>59.039023479227367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378.17323480030268</v>
      </c>
      <c r="T39" s="59">
        <f t="shared" si="34"/>
        <v>471.89239871617241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25.160146375323158</v>
      </c>
      <c r="AA39" s="21">
        <f>EXP(-LN(2)/25)*AA38+(1-EXP(-LN(2)/25))/(LN(2)/25)*Calculateur!V39*Calculateur!X39*VLOOKUP('Données projet'!$B$9,Paramètres!$A$1:$I$89,3,0)*0.475*44/12</f>
        <v>21.226498275262578</v>
      </c>
      <c r="AB39" s="21">
        <f>EXP(-LN(2)/2)*AB38+(1-EXP(-LN(2)/2))/(LN(2)/2)*V39*Y39*VLOOKUP('Données projet'!$B$9,Paramètres!$A$1:$I$89,3,0)*0.475*44/12</f>
        <v>8.1687643381463122</v>
      </c>
      <c r="AC39" s="22">
        <f t="shared" si="3"/>
        <v>54.555408988732047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378.17323480030268</v>
      </c>
      <c r="T40" s="59">
        <f t="shared" si="34"/>
        <v>471.89239871617241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24.666771251077051</v>
      </c>
      <c r="AA40" s="21">
        <f>EXP(-LN(2)/25)*AA39+(1-EXP(-LN(2)/25))/(LN(2)/25)*Calculateur!V40*Calculateur!X40*VLOOKUP('Données projet'!$B$9,Paramètres!$A$1:$I$89,3,0)*0.475*44/12</f>
        <v>20.646058563672494</v>
      </c>
      <c r="AB40" s="21">
        <f>EXP(-LN(2)/2)*AB39+(1-EXP(-LN(2)/2))/(LN(2)/2)*V40*Y40*VLOOKUP('Données projet'!$B$9,Paramètres!$A$1:$I$89,3,0)*0.475*44/12</f>
        <v>5.7761886574180972</v>
      </c>
      <c r="AC40" s="22">
        <f t="shared" si="3"/>
        <v>51.089018472167645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378.17323480030268</v>
      </c>
      <c r="T41" s="59">
        <f t="shared" si="34"/>
        <v>471.89239871617241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24.183070912088301</v>
      </c>
      <c r="AA41" s="21">
        <f>EXP(-LN(2)/25)*AA40+(1-EXP(-LN(2)/25))/(LN(2)/25)*Calculateur!V41*Calculateur!X41*VLOOKUP('Données projet'!$B$9,Paramètres!$A$1:$I$89,3,0)*0.475*44/12</f>
        <v>20.081491006519837</v>
      </c>
      <c r="AB41" s="21">
        <f>EXP(-LN(2)/2)*AB40+(1-EXP(-LN(2)/2))/(LN(2)/2)*V41*Y41*VLOOKUP('Données projet'!$B$9,Paramètres!$A$1:$I$89,3,0)*0.475*44/12</f>
        <v>4.0843821690731561</v>
      </c>
      <c r="AC41" s="22">
        <f t="shared" si="3"/>
        <v>48.348944087681296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378.17323480030268</v>
      </c>
      <c r="T42" s="59">
        <f t="shared" si="34"/>
        <v>471.89239871617241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23.708855641719044</v>
      </c>
      <c r="AA42" s="21">
        <f>EXP(-LN(2)/25)*AA41+(1-EXP(-LN(2)/25))/(LN(2)/25)*Calculateur!V42*Calculateur!X42*VLOOKUP('Données projet'!$B$9,Paramètres!$A$1:$I$89,3,0)*0.475*44/12</f>
        <v>19.532361578906837</v>
      </c>
      <c r="AB42" s="21">
        <f>EXP(-LN(2)/2)*AB41+(1-EXP(-LN(2)/2))/(LN(2)/2)*V42*Y42*VLOOKUP('Données projet'!$B$9,Paramètres!$A$1:$I$89,3,0)*0.475*44/12</f>
        <v>2.8880943287090486</v>
      </c>
      <c r="AC42" s="22">
        <f t="shared" si="3"/>
        <v>46.129311549334936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378.17323480030268</v>
      </c>
      <c r="T43" s="59">
        <f t="shared" si="34"/>
        <v>471.89239871617241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0.33</v>
      </c>
      <c r="X43" s="16">
        <f>IF(ISNA(VLOOKUP(A43,'Données projet'!$A$35:$I$55,6,0)),0%,VLOOKUP(A43,'Données projet'!$A$35:$I$55,6,0)*VLOOKUP('Données projet'!$B$9,Paramètres!$A$1:$I$89,7,0))</f>
        <v>0.12100000000000001</v>
      </c>
      <c r="Y43" s="16">
        <f>IF(ISNA(VLOOKUP(A43,'Données projet'!$A$35:$I$55,7,0)),0%,VLOOKUP(A43,'Données projet'!$A$35:$I$55,7,0))</f>
        <v>0.18</v>
      </c>
      <c r="Z43" s="21">
        <f>EXP(-LN(2)/35)*Z42+(1-EXP(-LN(2)/35))/(LN(2)/35)*V43*W43*VLOOKUP('Données projet'!$B$9,Paramètres!$A$1:$I$89,3,0)*0.475*44/12</f>
        <v>40.863156290394073</v>
      </c>
      <c r="AA43" s="21">
        <f>EXP(-LN(2)/25)*AA42+(1-EXP(-LN(2)/25))/(LN(2)/25)*Calculateur!V43*Calculateur!X43*VLOOKUP('Données projet'!$B$9,Paramètres!$A$1:$I$89,3,0)*0.475*44/12</f>
        <v>25.43319065914514</v>
      </c>
      <c r="AB43" s="21">
        <f>EXP(-LN(2)/2)*AB42+(1-EXP(-LN(2)/2))/(LN(2)/2)*V43*Y43*VLOOKUP('Données projet'!$B$9,Paramètres!$A$1:$I$89,3,0)*0.475*44/12</f>
        <v>10.244806476488712</v>
      </c>
      <c r="AC43" s="22">
        <f t="shared" si="3"/>
        <v>76.541153426027932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378.17323480030268</v>
      </c>
      <c r="T44" s="59">
        <f t="shared" si="34"/>
        <v>471.89239871617241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40.061854719603737</v>
      </c>
      <c r="AA44" s="21">
        <f>EXP(-LN(2)/25)*AA43+(1-EXP(-LN(2)/25))/(LN(2)/25)*Calculateur!V44*Calculateur!X44*VLOOKUP('Données projet'!$B$9,Paramètres!$A$1:$I$89,3,0)*0.475*44/12</f>
        <v>24.737718723097448</v>
      </c>
      <c r="AB44" s="21">
        <f>EXP(-LN(2)/2)*AB43+(1-EXP(-LN(2)/2))/(LN(2)/2)*V44*Y44*VLOOKUP('Données projet'!$B$9,Paramètres!$A$1:$I$89,3,0)*0.475*44/12</f>
        <v>7.2441721314690293</v>
      </c>
      <c r="AC44" s="22">
        <f t="shared" si="3"/>
        <v>72.043745574170217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378.17323480030268</v>
      </c>
      <c r="T45" s="59">
        <f t="shared" si="34"/>
        <v>471.89239871617241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39.276266183870902</v>
      </c>
      <c r="AA45" s="21">
        <f>EXP(-LN(2)/25)*AA44+(1-EXP(-LN(2)/25))/(LN(2)/25)*Calculateur!V45*Calculateur!X45*VLOOKUP('Données projet'!$B$9,Paramètres!$A$1:$I$89,3,0)*0.475*44/12</f>
        <v>24.061264503714259</v>
      </c>
      <c r="AB45" s="21">
        <f>EXP(-LN(2)/2)*AB44+(1-EXP(-LN(2)/2))/(LN(2)/2)*V45*Y45*VLOOKUP('Données projet'!$B$9,Paramètres!$A$1:$I$89,3,0)*0.475*44/12</f>
        <v>5.1224032382443569</v>
      </c>
      <c r="AC45" s="22">
        <f t="shared" si="3"/>
        <v>68.459933925829517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378.17323480030268</v>
      </c>
      <c r="T46" s="59">
        <f t="shared" si="34"/>
        <v>471.89239871617241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38.506082560162092</v>
      </c>
      <c r="AA46" s="21">
        <f>EXP(-LN(2)/25)*AA45+(1-EXP(-LN(2)/25))/(LN(2)/25)*Calculateur!V46*Calculateur!X46*VLOOKUP('Données projet'!$B$9,Paramètres!$A$1:$I$89,3,0)*0.475*44/12</f>
        <v>23.403307960533287</v>
      </c>
      <c r="AB46" s="21">
        <f>EXP(-LN(2)/2)*AB45+(1-EXP(-LN(2)/2))/(LN(2)/2)*V46*Y46*VLOOKUP('Données projet'!$B$9,Paramètres!$A$1:$I$89,3,0)*0.475*44/12</f>
        <v>3.6220860657345151</v>
      </c>
      <c r="AC46" s="22">
        <f t="shared" si="3"/>
        <v>65.531476586429903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378.17323480030268</v>
      </c>
      <c r="T47" s="59">
        <f t="shared" si="34"/>
        <v>471.89239871617241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37.751001767548587</v>
      </c>
      <c r="AA47" s="21">
        <f>EXP(-LN(2)/25)*AA46+(1-EXP(-LN(2)/25))/(LN(2)/25)*Calculateur!V47*Calculateur!X47*VLOOKUP('Données projet'!$B$9,Paramètres!$A$1:$I$89,3,0)*0.475*44/12</f>
        <v>22.763343273626027</v>
      </c>
      <c r="AB47" s="21">
        <f>EXP(-LN(2)/2)*AB46+(1-EXP(-LN(2)/2))/(LN(2)/2)*V47*Y47*VLOOKUP('Données projet'!$B$9,Paramètres!$A$1:$I$89,3,0)*0.475*44/12</f>
        <v>2.5612016191221789</v>
      </c>
      <c r="AC47" s="22">
        <f t="shared" si="3"/>
        <v>63.075546660296794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378.17323480030268</v>
      </c>
      <c r="T48" s="59">
        <f t="shared" si="34"/>
        <v>471.89239871617241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9.3500000000000014E-2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55.853501221034193</v>
      </c>
      <c r="AA48" s="21">
        <f>EXP(-LN(2)/25)*AA47+(1-EXP(-LN(2)/25))/(LN(2)/25)*Calculateur!V48*Calculateur!X48*VLOOKUP('Données projet'!$B$9,Paramètres!$A$1:$I$89,3,0)*0.475*44/12</f>
        <v>26.698962750202693</v>
      </c>
      <c r="AB48" s="21">
        <f>EXP(-LN(2)/2)*AB47+(1-EXP(-LN(2)/2))/(LN(2)/2)*V48*Y48*VLOOKUP('Données projet'!$B$9,Paramètres!$A$1:$I$89,3,0)*0.475*44/12</f>
        <v>7.2414782229096435</v>
      </c>
      <c r="AC48" s="22">
        <f t="shared" si="3"/>
        <v>89.793942194146538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378.17323480030268</v>
      </c>
      <c r="T49" s="59">
        <f t="shared" si="34"/>
        <v>471.89239871617241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54.758248129361597</v>
      </c>
      <c r="AA49" s="21">
        <f>EXP(-LN(2)/25)*AA48+(1-EXP(-LN(2)/25))/(LN(2)/25)*Calculateur!V49*Calculateur!X49*VLOOKUP('Données projet'!$B$9,Paramètres!$A$1:$I$89,3,0)*0.475*44/12</f>
        <v>25.96887820976097</v>
      </c>
      <c r="AB49" s="21">
        <f>EXP(-LN(2)/2)*AB48+(1-EXP(-LN(2)/2))/(LN(2)/2)*V49*Y49*VLOOKUP('Données projet'!$B$9,Paramètres!$A$1:$I$89,3,0)*0.475*44/12</f>
        <v>5.1204983572341183</v>
      </c>
      <c r="AC49" s="22">
        <f t="shared" si="3"/>
        <v>85.847624696356675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378.17323480030268</v>
      </c>
      <c r="T50" s="59">
        <f t="shared" si="34"/>
        <v>471.89239871617241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53.684472282778273</v>
      </c>
      <c r="AA50" s="21">
        <f>EXP(-LN(2)/25)*AA49+(1-EXP(-LN(2)/25))/(LN(2)/25)*Calculateur!V50*Calculateur!X50*VLOOKUP('Données projet'!$B$9,Paramètres!$A$1:$I$89,3,0)*0.475*44/12</f>
        <v>25.258757869471104</v>
      </c>
      <c r="AB50" s="21">
        <f>EXP(-LN(2)/2)*AB49+(1-EXP(-LN(2)/2))/(LN(2)/2)*V50*Y50*VLOOKUP('Données projet'!$B$9,Paramètres!$A$1:$I$89,3,0)*0.475*44/12</f>
        <v>3.6207391114548222</v>
      </c>
      <c r="AC50" s="22">
        <f t="shared" si="3"/>
        <v>82.563969263704209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378.17323480030268</v>
      </c>
      <c r="T51" s="59">
        <f t="shared" si="34"/>
        <v>471.89239871617241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52.631752525607851</v>
      </c>
      <c r="AA51" s="21">
        <f>EXP(-LN(2)/25)*AA50+(1-EXP(-LN(2)/25))/(LN(2)/25)*Calculateur!V51*Calculateur!X51*VLOOKUP('Données projet'!$B$9,Paramètres!$A$1:$I$89,3,0)*0.475*44/12</f>
        <v>24.568055807230071</v>
      </c>
      <c r="AB51" s="21">
        <f>EXP(-LN(2)/2)*AB50+(1-EXP(-LN(2)/2))/(LN(2)/2)*V51*Y51*VLOOKUP('Données projet'!$B$9,Paramètres!$A$1:$I$89,3,0)*0.475*44/12</f>
        <v>2.5602491786170596</v>
      </c>
      <c r="AC51" s="22">
        <f t="shared" si="3"/>
        <v>79.760057511454974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378.17323480030268</v>
      </c>
      <c r="T52" s="59">
        <f t="shared" si="34"/>
        <v>471.89239871617241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51.599675960779891</v>
      </c>
      <c r="AA52" s="21">
        <f>EXP(-LN(2)/25)*AA51+(1-EXP(-LN(2)/25))/(LN(2)/25)*Calculateur!V52*Calculateur!X52*VLOOKUP('Données projet'!$B$9,Paramètres!$A$1:$I$89,3,0)*0.475*44/12</f>
        <v>23.896241029203459</v>
      </c>
      <c r="AB52" s="21">
        <f>EXP(-LN(2)/2)*AB51+(1-EXP(-LN(2)/2))/(LN(2)/2)*V52*Y52*VLOOKUP('Données projet'!$B$9,Paramètres!$A$1:$I$89,3,0)*0.475*44/12</f>
        <v>1.8103695557274113</v>
      </c>
      <c r="AC52" s="22">
        <f t="shared" si="3"/>
        <v>77.306286545710762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378.17323480030268</v>
      </c>
      <c r="T53" s="59">
        <f t="shared" si="34"/>
        <v>471.89239871617241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0.44000000000000006</v>
      </c>
      <c r="X53" s="16">
        <f>IF(ISNA(VLOOKUP(A53,'Données projet'!$A$35:$I$55,6,0)),0%,VLOOKUP(A53,'Données projet'!$A$35:$I$55,6,0)*VLOOKUP('Données projet'!$B$9,Paramètres!$A$1:$I$89,7,0))</f>
        <v>6.0500000000000005E-2</v>
      </c>
      <c r="Y53" s="16">
        <f>IF(ISNA(VLOOKUP(A53,'Données projet'!$A$35:$I$55,7,0)),0%,VLOOKUP(A53,'Données projet'!$A$35:$I$55,7,0))</f>
        <v>0.09</v>
      </c>
      <c r="Z53" s="21">
        <f>EXP(-LN(2)/35)*Z52+(1-EXP(-LN(2)/35))/(LN(2)/35)*V53*W53*VLOOKUP('Données projet'!$B$9,Paramètres!$A$1:$I$89,3,0)*0.475*44/12</f>
        <v>66.249363873959311</v>
      </c>
      <c r="AA53" s="21">
        <f>EXP(-LN(2)/25)*AA52+(1-EXP(-LN(2)/25))/(LN(2)/25)*Calculateur!V53*Calculateur!X53*VLOOKUP('Données projet'!$B$9,Paramètres!$A$1:$I$89,3,0)*0.475*44/12</f>
        <v>25.387777906536446</v>
      </c>
      <c r="AB53" s="21">
        <f>EXP(-LN(2)/2)*AB52+(1-EXP(-LN(2)/2))/(LN(2)/2)*V53*Y53*VLOOKUP('Données projet'!$B$9,Paramètres!$A$1:$I$89,3,0)*0.475*44/12</f>
        <v>4.0143297199592416</v>
      </c>
      <c r="AC53" s="22">
        <f t="shared" si="3"/>
        <v>95.651471500454988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378.17323480030268</v>
      </c>
      <c r="T54" s="59">
        <f t="shared" si="34"/>
        <v>471.89239871617241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64.950254256512963</v>
      </c>
      <c r="AA54" s="21">
        <f>EXP(-LN(2)/25)*AA53+(1-EXP(-LN(2)/25))/(LN(2)/25)*Calculateur!V54*Calculateur!X54*VLOOKUP('Données projet'!$B$9,Paramètres!$A$1:$I$89,3,0)*0.475*44/12</f>
        <v>24.693547784596991</v>
      </c>
      <c r="AB54" s="21">
        <f>EXP(-LN(2)/2)*AB53+(1-EXP(-LN(2)/2))/(LN(2)/2)*V54*Y54*VLOOKUP('Données projet'!$B$9,Paramètres!$A$1:$I$89,3,0)*0.475*44/12</f>
        <v>2.8385597669018741</v>
      </c>
      <c r="AC54" s="22">
        <f t="shared" si="3"/>
        <v>92.482361808011831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378.17323480030268</v>
      </c>
      <c r="T55" s="59">
        <f t="shared" si="34"/>
        <v>471.89239871617241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63.676619386286113</v>
      </c>
      <c r="AA55" s="21">
        <f>EXP(-LN(2)/25)*AA54+(1-EXP(-LN(2)/25))/(LN(2)/25)*Calculateur!V55*Calculateur!X55*VLOOKUP('Données projet'!$B$9,Paramètres!$A$1:$I$89,3,0)*0.475*44/12</f>
        <v>24.018301421849944</v>
      </c>
      <c r="AB55" s="21">
        <f>EXP(-LN(2)/2)*AB54+(1-EXP(-LN(2)/2))/(LN(2)/2)*V55*Y55*VLOOKUP('Données projet'!$B$9,Paramètres!$A$1:$I$89,3,0)*0.475*44/12</f>
        <v>2.0071648599796208</v>
      </c>
      <c r="AC55" s="22">
        <f t="shared" si="3"/>
        <v>89.702085668115686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378.17323480030268</v>
      </c>
      <c r="T56" s="59">
        <f t="shared" si="34"/>
        <v>471.89239871617241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62.427959719023846</v>
      </c>
      <c r="AA56" s="21">
        <f>EXP(-LN(2)/25)*AA55+(1-EXP(-LN(2)/25))/(LN(2)/25)*Calculateur!V56*Calculateur!X56*VLOOKUP('Données projet'!$B$9,Paramètres!$A$1:$I$89,3,0)*0.475*44/12</f>
        <v>23.361519706401882</v>
      </c>
      <c r="AB56" s="21">
        <f>EXP(-LN(2)/2)*AB55+(1-EXP(-LN(2)/2))/(LN(2)/2)*V56*Y56*VLOOKUP('Données projet'!$B$9,Paramètres!$A$1:$I$89,3,0)*0.475*44/12</f>
        <v>1.419279883450937</v>
      </c>
      <c r="AC56" s="22">
        <f t="shared" si="3"/>
        <v>87.208759308876665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378.17323480030268</v>
      </c>
      <c r="T57" s="59">
        <f t="shared" si="34"/>
        <v>471.89239871617241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61.203785506229394</v>
      </c>
      <c r="AA57" s="21">
        <f>EXP(-LN(2)/25)*AA56+(1-EXP(-LN(2)/25))/(LN(2)/25)*Calculateur!V57*Calculateur!X57*VLOOKUP('Données projet'!$B$9,Paramètres!$A$1:$I$89,3,0)*0.475*44/12</f>
        <v>22.722697721501394</v>
      </c>
      <c r="AB57" s="21">
        <f>EXP(-LN(2)/2)*AB56+(1-EXP(-LN(2)/2))/(LN(2)/2)*V57*Y57*VLOOKUP('Données projet'!$B$9,Paramètres!$A$1:$I$89,3,0)*0.475*44/12</f>
        <v>1.0035824299898104</v>
      </c>
      <c r="AC57" s="22">
        <f t="shared" si="3"/>
        <v>84.93006565772059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378.17323480030268</v>
      </c>
      <c r="T58" s="59">
        <f t="shared" si="34"/>
        <v>471.89239871617241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0.49500000000000005</v>
      </c>
      <c r="X58" s="16">
        <f>IF(ISNA(VLOOKUP(A58,'Données projet'!$A$35:$I$55,6,0)),0%,VLOOKUP(A58,'Données projet'!$A$35:$I$55,6,0)*VLOOKUP('Données projet'!$B$9,Paramètres!$A$1:$I$89,7,0))</f>
        <v>3.3000000000000002E-2</v>
      </c>
      <c r="Y58" s="16">
        <f>IF(ISNA(VLOOKUP(A58,'Données projet'!$A$35:$I$55,7,0)),0%,VLOOKUP(A58,'Données projet'!$A$35:$I$55,7,0))</f>
        <v>0.04</v>
      </c>
      <c r="Z58" s="21">
        <f>EXP(-LN(2)/35)*Z57+(1-EXP(-LN(2)/35))/(LN(2)/35)*V58*W58*VLOOKUP('Données projet'!$B$9,Paramètres!$A$1:$I$89,3,0)*0.475*44/12</f>
        <v>72.850962220559225</v>
      </c>
      <c r="AA58" s="21">
        <f>EXP(-LN(2)/25)*AA57+(1-EXP(-LN(2)/25))/(LN(2)/25)*Calculateur!V58*Calculateur!X58*VLOOKUP('Données projet'!$B$9,Paramètres!$A$1:$I$89,3,0)*0.475*44/12</f>
        <v>22.95446173887656</v>
      </c>
      <c r="AB58" s="21">
        <f>EXP(-LN(2)/2)*AB57+(1-EXP(-LN(2)/2))/(LN(2)/2)*V58*Y58*VLOOKUP('Données projet'!$B$9,Paramètres!$A$1:$I$89,3,0)*0.475*44/12</f>
        <v>1.5957249377696807</v>
      </c>
      <c r="AC58" s="22">
        <f t="shared" si="3"/>
        <v>97.401148897205459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378.17323480030268</v>
      </c>
      <c r="T59" s="59">
        <f t="shared" si="34"/>
        <v>471.89239871617241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71.422399286113446</v>
      </c>
      <c r="AA59" s="21">
        <f>EXP(-LN(2)/25)*AA58+(1-EXP(-LN(2)/25))/(LN(2)/25)*Calculateur!V59*Calculateur!X59*VLOOKUP('Données projet'!$B$9,Paramètres!$A$1:$I$89,3,0)*0.475*44/12</f>
        <v>22.326770775504301</v>
      </c>
      <c r="AB59" s="21">
        <f>EXP(-LN(2)/2)*AB58+(1-EXP(-LN(2)/2))/(LN(2)/2)*V59*Y59*VLOOKUP('Données projet'!$B$9,Paramètres!$A$1:$I$89,3,0)*0.475*44/12</f>
        <v>1.1283479244054229</v>
      </c>
      <c r="AC59" s="22">
        <f t="shared" si="3"/>
        <v>94.877517986023165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378.17323480030268</v>
      </c>
      <c r="T60" s="59">
        <f t="shared" si="34"/>
        <v>471.89239871617241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70.021849599474805</v>
      </c>
      <c r="AA60" s="21">
        <f>EXP(-LN(2)/25)*AA59+(1-EXP(-LN(2)/25))/(LN(2)/25)*Calculateur!V60*Calculateur!X60*VLOOKUP('Données projet'!$B$9,Paramètres!$A$1:$I$89,3,0)*0.475*44/12</f>
        <v>21.71624405453429</v>
      </c>
      <c r="AB60" s="21">
        <f>EXP(-LN(2)/2)*AB59+(1-EXP(-LN(2)/2))/(LN(2)/2)*V60*Y60*VLOOKUP('Données projet'!$B$9,Paramètres!$A$1:$I$89,3,0)*0.475*44/12</f>
        <v>0.79786246888484047</v>
      </c>
      <c r="AC60" s="22">
        <f t="shared" si="3"/>
        <v>92.535956122893936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378.17323480030268</v>
      </c>
      <c r="T61" s="59">
        <f t="shared" si="34"/>
        <v>471.89239871617241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68.64876383794018</v>
      </c>
      <c r="AA61" s="21">
        <f>EXP(-LN(2)/25)*AA60+(1-EXP(-LN(2)/25))/(LN(2)/25)*Calculateur!V61*Calculateur!X61*VLOOKUP('Données projet'!$B$9,Paramètres!$A$1:$I$89,3,0)*0.475*44/12</f>
        <v>21.122412218855409</v>
      </c>
      <c r="AB61" s="21">
        <f>EXP(-LN(2)/2)*AB60+(1-EXP(-LN(2)/2))/(LN(2)/2)*V61*Y61*VLOOKUP('Données projet'!$B$9,Paramètres!$A$1:$I$89,3,0)*0.475*44/12</f>
        <v>0.56417396220271154</v>
      </c>
      <c r="AC61" s="22">
        <f t="shared" si="3"/>
        <v>90.335350018998298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378.17323480030268</v>
      </c>
      <c r="T62" s="59">
        <f t="shared" si="34"/>
        <v>471.89239871617241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67.302603450689631</v>
      </c>
      <c r="AA62" s="21">
        <f>EXP(-LN(2)/25)*AA61+(1-EXP(-LN(2)/25))/(LN(2)/25)*Calculateur!V62*Calculateur!X62*VLOOKUP('Données projet'!$B$9,Paramètres!$A$1:$I$89,3,0)*0.475*44/12</f>
        <v>20.544818745951424</v>
      </c>
      <c r="AB62" s="21">
        <f>EXP(-LN(2)/2)*AB61+(1-EXP(-LN(2)/2))/(LN(2)/2)*V62*Y62*VLOOKUP('Données projet'!$B$9,Paramètres!$A$1:$I$89,3,0)*0.475*44/12</f>
        <v>0.39893123444242029</v>
      </c>
      <c r="AC62" s="22">
        <f t="shared" si="3"/>
        <v>88.246353431083463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378.17323480030268</v>
      </c>
      <c r="T63" s="59">
        <f t="shared" si="34"/>
        <v>471.89239871617241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666</v>
      </c>
      <c r="W63" s="16">
        <f>IF(ISNA(VLOOKUP(A63,'Données projet'!$A$35:$I$55,5,0)),0%,VLOOKUP(A63,'Données projet'!$A$35:$I$55,5,0)*VLOOKUP('Données projet'!$B$9,Paramètres!$A$1:$I$89,7,0))</f>
        <v>0.49500000000000005</v>
      </c>
      <c r="X63" s="16">
        <f>IF(ISNA(VLOOKUP(A63,'Données projet'!$A$35:$I$55,6,0)),0%,VLOOKUP(A63,'Données projet'!$A$35:$I$55,6,0)*VLOOKUP('Données projet'!$B$9,Paramètres!$A$1:$I$89,7,0))</f>
        <v>3.3000000000000002E-2</v>
      </c>
      <c r="Y63" s="16">
        <f>IF(ISNA(VLOOKUP(A63,'Données projet'!$A$35:$I$55,7,0)),0%,VLOOKUP(A63,'Données projet'!$A$35:$I$55,7,0))</f>
        <v>0.04</v>
      </c>
      <c r="Z63" s="21">
        <f>EXP(-LN(2)/35)*Z62+(1-EXP(-LN(2)/35))/(LN(2)/35)*V63*W63*VLOOKUP('Données projet'!$B$9,Paramètres!$A$1:$I$89,3,0)*0.475*44/12</f>
        <v>310.44947419739339</v>
      </c>
      <c r="AA63" s="21">
        <f>EXP(-LN(2)/25)*AA62+(1-EXP(-LN(2)/25))/(LN(2)/25)*Calculateur!V63*Calculateur!X63*VLOOKUP('Données projet'!$B$9,Paramètres!$A$1:$I$89,3,0)*0.475*44/12</f>
        <v>36.216624627849896</v>
      </c>
      <c r="AB63" s="21">
        <f>EXP(-LN(2)/2)*AB62+(1-EXP(-LN(2)/2))/(LN(2)/2)*V63*Y63*VLOOKUP('Données projet'!$B$9,Paramètres!$A$1:$I$89,3,0)*0.475*44/12</f>
        <v>17.143018620114077</v>
      </c>
      <c r="AC63" s="22">
        <f t="shared" si="3"/>
        <v>363.8091174453574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378.17323480030268</v>
      </c>
      <c r="T64" s="59">
        <f t="shared" si="34"/>
        <v>471.89239871617241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304.36174936386448</v>
      </c>
      <c r="AA64" s="21">
        <f>EXP(-LN(2)/25)*AA63+(1-EXP(-LN(2)/25))/(LN(2)/25)*Calculateur!V64*Calculateur!X64*VLOOKUP('Données projet'!$B$9,Paramètres!$A$1:$I$89,3,0)*0.475*44/12</f>
        <v>35.226279122851828</v>
      </c>
      <c r="AB64" s="21">
        <f>EXP(-LN(2)/2)*AB63+(1-EXP(-LN(2)/2))/(LN(2)/2)*V64*Y64*VLOOKUP('Données projet'!$B$9,Paramètres!$A$1:$I$89,3,0)*0.475*44/12</f>
        <v>12.121944716289915</v>
      </c>
      <c r="AC64" s="22">
        <f t="shared" si="3"/>
        <v>351.70997320300626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378.17323480030268</v>
      </c>
      <c r="T65" s="59">
        <f t="shared" si="34"/>
        <v>471.89239871617241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298.39340110117553</v>
      </c>
      <c r="AA65" s="21">
        <f>EXP(-LN(2)/25)*AA64+(1-EXP(-LN(2)/25))/(LN(2)/25)*Calculateur!V65*Calculateur!X65*VLOOKUP('Données projet'!$B$9,Paramètres!$A$1:$I$89,3,0)*0.475*44/12</f>
        <v>34.263014667767933</v>
      </c>
      <c r="AB65" s="21">
        <f>EXP(-LN(2)/2)*AB64+(1-EXP(-LN(2)/2))/(LN(2)/2)*V65*Y65*VLOOKUP('Données projet'!$B$9,Paramètres!$A$1:$I$89,3,0)*0.475*44/12</f>
        <v>8.5715093100570403</v>
      </c>
      <c r="AC65" s="22">
        <f t="shared" si="3"/>
        <v>341.2279250790005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378.17323480030268</v>
      </c>
      <c r="T66" s="59">
        <f t="shared" si="34"/>
        <v>471.89239871617241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292.54208850758494</v>
      </c>
      <c r="AA66" s="21">
        <f>EXP(-LN(2)/25)*AA65+(1-EXP(-LN(2)/25))/(LN(2)/25)*Calculateur!V66*Calculateur!X66*VLOOKUP('Données projet'!$B$9,Paramètres!$A$1:$I$89,3,0)*0.475*44/12</f>
        <v>33.326090729864184</v>
      </c>
      <c r="AB66" s="21">
        <f>EXP(-LN(2)/2)*AB65+(1-EXP(-LN(2)/2))/(LN(2)/2)*V66*Y66*VLOOKUP('Données projet'!$B$9,Paramètres!$A$1:$I$89,3,0)*0.475*44/12</f>
        <v>6.0609723581449586</v>
      </c>
      <c r="AC66" s="22">
        <f t="shared" si="3"/>
        <v>331.92915159559408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378.17323480030268</v>
      </c>
      <c r="T67" s="59">
        <f t="shared" si="34"/>
        <v>471.89239871617241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286.80551658500639</v>
      </c>
      <c r="AA67" s="21">
        <f>EXP(-LN(2)/25)*AA66+(1-EXP(-LN(2)/25))/(LN(2)/25)*Calculateur!V67*Calculateur!X67*VLOOKUP('Données projet'!$B$9,Paramètres!$A$1:$I$89,3,0)*0.475*44/12</f>
        <v>32.414787026313107</v>
      </c>
      <c r="AB67" s="21">
        <f>EXP(-LN(2)/2)*AB66+(1-EXP(-LN(2)/2))/(LN(2)/2)*V67*Y67*VLOOKUP('Données projet'!$B$9,Paramètres!$A$1:$I$89,3,0)*0.475*44/12</f>
        <v>4.2857546550285202</v>
      </c>
      <c r="AC67" s="22">
        <f t="shared" si="3"/>
        <v>323.50605826634802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378.17323480030268</v>
      </c>
      <c r="T68" s="59">
        <f t="shared" si="34"/>
        <v>471.89239871617241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281.18143533886621</v>
      </c>
      <c r="AA68" s="21">
        <f>EXP(-LN(2)/25)*AA67+(1-EXP(-LN(2)/25))/(LN(2)/25)*Calculateur!V68*Calculateur!X68*VLOOKUP('Données projet'!$B$9,Paramètres!$A$1:$I$89,3,0)*0.475*44/12</f>
        <v>31.528402970459009</v>
      </c>
      <c r="AB68" s="21">
        <f>EXP(-LN(2)/2)*AB67+(1-EXP(-LN(2)/2))/(LN(2)/2)*V68*Y68*VLOOKUP('Données projet'!$B$9,Paramètres!$A$1:$I$89,3,0)*0.475*44/12</f>
        <v>3.0304861790724793</v>
      </c>
      <c r="AC68" s="22">
        <f t="shared" ref="AC68:AC131" si="57">SUM(Z68:AB68)</f>
        <v>315.74032448839768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378.17323480030268</v>
      </c>
      <c r="T69" s="59">
        <f t="shared" ref="T69:T132" si="88">$T$3</f>
        <v>471.89239871617241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275.66763889561201</v>
      </c>
      <c r="AA69" s="21">
        <f>EXP(-LN(2)/25)*AA68+(1-EXP(-LN(2)/25))/(LN(2)/25)*Calculateur!V69*Calculateur!X69*VLOOKUP('Données projet'!$B$9,Paramètres!$A$1:$I$89,3,0)*0.475*44/12</f>
        <v>30.666257133225155</v>
      </c>
      <c r="AB69" s="21">
        <f>EXP(-LN(2)/2)*AB68+(1-EXP(-LN(2)/2))/(LN(2)/2)*V69*Y69*VLOOKUP('Données projet'!$B$9,Paramètres!$A$1:$I$89,3,0)*0.475*44/12</f>
        <v>2.1428773275142601</v>
      </c>
      <c r="AC69" s="22">
        <f t="shared" si="57"/>
        <v>308.47677335635143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378.17323480030268</v>
      </c>
      <c r="T70" s="59">
        <f t="shared" si="88"/>
        <v>471.89239871617241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270.26196463752626</v>
      </c>
      <c r="AA70" s="21">
        <f>EXP(-LN(2)/25)*AA69+(1-EXP(-LN(2)/25))/(LN(2)/25)*Calculateur!V70*Calculateur!X70*VLOOKUP('Données projet'!$B$9,Paramètres!$A$1:$I$89,3,0)*0.475*44/12</f>
        <v>29.827686719248739</v>
      </c>
      <c r="AB70" s="21">
        <f>EXP(-LN(2)/2)*AB69+(1-EXP(-LN(2)/2))/(LN(2)/2)*V70*Y70*VLOOKUP('Données projet'!$B$9,Paramètres!$A$1:$I$89,3,0)*0.475*44/12</f>
        <v>1.5152430895362397</v>
      </c>
      <c r="AC70" s="22">
        <f t="shared" si="57"/>
        <v>301.60489444631122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378.17323480030268</v>
      </c>
      <c r="T71" s="59">
        <f t="shared" si="88"/>
        <v>471.89239871617241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264.96229235450585</v>
      </c>
      <c r="AA71" s="21">
        <f>EXP(-LN(2)/25)*AA70+(1-EXP(-LN(2)/25))/(LN(2)/25)*Calculateur!V71*Calculateur!X71*VLOOKUP('Données projet'!$B$9,Paramètres!$A$1:$I$89,3,0)*0.475*44/12</f>
        <v>29.012047057341011</v>
      </c>
      <c r="AB71" s="21">
        <f>EXP(-LN(2)/2)*AB70+(1-EXP(-LN(2)/2))/(LN(2)/2)*V71*Y71*VLOOKUP('Données projet'!$B$9,Paramètres!$A$1:$I$89,3,0)*0.475*44/12</f>
        <v>1.07143866375713</v>
      </c>
      <c r="AC71" s="22">
        <f t="shared" si="57"/>
        <v>295.04577807560401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378.17323480030268</v>
      </c>
      <c r="T72" s="59">
        <f t="shared" si="88"/>
        <v>471.89239871617241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259.76654341247456</v>
      </c>
      <c r="AA72" s="21">
        <f>EXP(-LN(2)/25)*AA71+(1-EXP(-LN(2)/25))/(LN(2)/25)*Calculateur!V72*Calculateur!X72*VLOOKUP('Données projet'!$B$9,Paramètres!$A$1:$I$89,3,0)*0.475*44/12</f>
        <v>28.218711104880775</v>
      </c>
      <c r="AB72" s="21">
        <f>EXP(-LN(2)/2)*AB71+(1-EXP(-LN(2)/2))/(LN(2)/2)*V72*Y72*VLOOKUP('Données projet'!$B$9,Paramètres!$A$1:$I$89,3,0)*0.475*44/12</f>
        <v>0.75762154476811983</v>
      </c>
      <c r="AC72" s="22">
        <f t="shared" si="57"/>
        <v>288.74287606212346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378.17323480030268</v>
      </c>
      <c r="T73" s="59">
        <f t="shared" si="88"/>
        <v>471.89239871617241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254.67267993810256</v>
      </c>
      <c r="AA73" s="21">
        <f>EXP(-LN(2)/25)*AA72+(1-EXP(-LN(2)/25))/(LN(2)/25)*Calculateur!V73*Calculateur!X73*VLOOKUP('Données projet'!$B$9,Paramètres!$A$1:$I$89,3,0)*0.475*44/12</f>
        <v>27.447068965760288</v>
      </c>
      <c r="AB73" s="21">
        <f>EXP(-LN(2)/2)*AB72+(1-EXP(-LN(2)/2))/(LN(2)/2)*V73*Y73*VLOOKUP('Données projet'!$B$9,Paramètres!$A$1:$I$89,3,0)*0.475*44/12</f>
        <v>0.53571933187856502</v>
      </c>
      <c r="AC73" s="22">
        <f t="shared" si="57"/>
        <v>282.65546823574141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378.17323480030268</v>
      </c>
      <c r="T74" s="59">
        <f t="shared" si="88"/>
        <v>471.89239871617241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249.67870401951308</v>
      </c>
      <c r="AA74" s="21">
        <f>EXP(-LN(2)/25)*AA73+(1-EXP(-LN(2)/25))/(LN(2)/25)*Calculateur!V74*Calculateur!X74*VLOOKUP('Données projet'!$B$9,Paramètres!$A$1:$I$89,3,0)*0.475*44/12</f>
        <v>26.696527421512947</v>
      </c>
      <c r="AB74" s="21">
        <f>EXP(-LN(2)/2)*AB73+(1-EXP(-LN(2)/2))/(LN(2)/2)*V74*Y74*VLOOKUP('Données projet'!$B$9,Paramètres!$A$1:$I$89,3,0)*0.475*44/12</f>
        <v>0.37881077238405991</v>
      </c>
      <c r="AC74" s="22">
        <f t="shared" si="57"/>
        <v>276.75404221341006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378.17323480030268</v>
      </c>
      <c r="T75" s="59">
        <f t="shared" si="88"/>
        <v>471.89239871617241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244.7826569226626</v>
      </c>
      <c r="AA75" s="21">
        <f>EXP(-LN(2)/25)*AA74+(1-EXP(-LN(2)/25))/(LN(2)/25)*Calculateur!V75*Calculateur!X75*VLOOKUP('Données projet'!$B$9,Paramètres!$A$1:$I$89,3,0)*0.475*44/12</f>
        <v>25.966509475262313</v>
      </c>
      <c r="AB75" s="21">
        <f>EXP(-LN(2)/2)*AB74+(1-EXP(-LN(2)/2))/(LN(2)/2)*V75*Y75*VLOOKUP('Données projet'!$B$9,Paramètres!$A$1:$I$89,3,0)*0.475*44/12</f>
        <v>0.26785966593928251</v>
      </c>
      <c r="AC75" s="22">
        <f t="shared" si="57"/>
        <v>271.01702606386419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378.17323480030268</v>
      </c>
      <c r="T76" s="59">
        <f t="shared" si="88"/>
        <v>471.89239871617241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239.98261832308748</v>
      </c>
      <c r="AA76" s="21">
        <f>EXP(-LN(2)/25)*AA75+(1-EXP(-LN(2)/25))/(LN(2)/25)*Calculateur!V76*Calculateur!X76*VLOOKUP('Données projet'!$B$9,Paramètres!$A$1:$I$89,3,0)*0.475*44/12</f>
        <v>25.256453908141879</v>
      </c>
      <c r="AB76" s="21">
        <f>EXP(-LN(2)/2)*AB75+(1-EXP(-LN(2)/2))/(LN(2)/2)*V76*Y76*VLOOKUP('Données projet'!$B$9,Paramètres!$A$1:$I$89,3,0)*0.475*44/12</f>
        <v>0.18940538619202996</v>
      </c>
      <c r="AC76" s="22">
        <f t="shared" si="57"/>
        <v>265.42847761742138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378.17323480030268</v>
      </c>
      <c r="T77" s="59">
        <f t="shared" si="88"/>
        <v>471.89239871617241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235.27670555271558</v>
      </c>
      <c r="AA77" s="21">
        <f>EXP(-LN(2)/25)*AA76+(1-EXP(-LN(2)/25))/(LN(2)/25)*Calculateur!V77*Calculateur!X77*VLOOKUP('Données projet'!$B$9,Paramètres!$A$1:$I$89,3,0)*0.475*44/12</f>
        <v>24.565814847844553</v>
      </c>
      <c r="AB77" s="21">
        <f>EXP(-LN(2)/2)*AB76+(1-EXP(-LN(2)/2))/(LN(2)/2)*V77*Y77*VLOOKUP('Données projet'!$B$9,Paramètres!$A$1:$I$89,3,0)*0.475*44/12</f>
        <v>0.13392983296964125</v>
      </c>
      <c r="AC77" s="22">
        <f t="shared" si="57"/>
        <v>259.97645023352976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378.17323480030268</v>
      </c>
      <c r="T78" s="59">
        <f t="shared" si="88"/>
        <v>471.89239871617241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230.66307286144732</v>
      </c>
      <c r="AA78" s="21">
        <f>EXP(-LN(2)/25)*AA77+(1-EXP(-LN(2)/25))/(LN(2)/25)*Calculateur!V78*Calculateur!X78*VLOOKUP('Données projet'!$B$9,Paramètres!$A$1:$I$89,3,0)*0.475*44/12</f>
        <v>23.894061348970187</v>
      </c>
      <c r="AB78" s="21">
        <f>EXP(-LN(2)/2)*AB77+(1-EXP(-LN(2)/2))/(LN(2)/2)*V78*Y78*VLOOKUP('Données projet'!$B$9,Paramètres!$A$1:$I$89,3,0)*0.475*44/12</f>
        <v>9.4702693096014978E-2</v>
      </c>
      <c r="AC78" s="22">
        <f t="shared" si="57"/>
        <v>254.65183690351353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378.17323480030268</v>
      </c>
      <c r="T79" s="59">
        <f t="shared" si="88"/>
        <v>471.89239871617241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226.13991069321673</v>
      </c>
      <c r="AA79" s="21">
        <f>EXP(-LN(2)/25)*AA78+(1-EXP(-LN(2)/25))/(LN(2)/25)*Calculateur!V79*Calculateur!X79*VLOOKUP('Données projet'!$B$9,Paramètres!$A$1:$I$89,3,0)*0.475*44/12</f>
        <v>23.24067698484852</v>
      </c>
      <c r="AB79" s="21">
        <f>EXP(-LN(2)/2)*AB78+(1-EXP(-LN(2)/2))/(LN(2)/2)*V79*Y79*VLOOKUP('Données projet'!$B$9,Paramètres!$A$1:$I$89,3,0)*0.475*44/12</f>
        <v>6.6964916484820627E-2</v>
      </c>
      <c r="AC79" s="22">
        <f t="shared" si="57"/>
        <v>249.44755259455005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378.17323480030268</v>
      </c>
      <c r="T80" s="59">
        <f t="shared" si="88"/>
        <v>471.89239871617241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221.70544497624866</v>
      </c>
      <c r="AA80" s="21">
        <f>EXP(-LN(2)/25)*AA79+(1-EXP(-LN(2)/25))/(LN(2)/25)*Calculateur!V80*Calculateur!X80*VLOOKUP('Données projet'!$B$9,Paramètres!$A$1:$I$89,3,0)*0.475*44/12</f>
        <v>22.60515945052375</v>
      </c>
      <c r="AB80" s="21">
        <f>EXP(-LN(2)/2)*AB79+(1-EXP(-LN(2)/2))/(LN(2)/2)*V80*Y80*VLOOKUP('Données projet'!$B$9,Paramètres!$A$1:$I$89,3,0)*0.475*44/12</f>
        <v>4.7351346548007489E-2</v>
      </c>
      <c r="AC80" s="22">
        <f t="shared" si="57"/>
        <v>244.35795577332041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378.17323480030268</v>
      </c>
      <c r="T81" s="59">
        <f t="shared" si="88"/>
        <v>471.89239871617241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217.35793642723331</v>
      </c>
      <c r="AA81" s="21">
        <f>EXP(-LN(2)/25)*AA80+(1-EXP(-LN(2)/25))/(LN(2)/25)*Calculateur!V81*Calculateur!X81*VLOOKUP('Données projet'!$B$9,Paramètres!$A$1:$I$89,3,0)*0.475*44/12</f>
        <v>21.987020176595507</v>
      </c>
      <c r="AB81" s="21">
        <f>EXP(-LN(2)/2)*AB80+(1-EXP(-LN(2)/2))/(LN(2)/2)*V81*Y81*VLOOKUP('Données projet'!$B$9,Paramètres!$A$1:$I$89,3,0)*0.475*44/12</f>
        <v>3.3482458242410314E-2</v>
      </c>
      <c r="AC81" s="22">
        <f t="shared" si="57"/>
        <v>239.37843906207124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378.17323480030268</v>
      </c>
      <c r="T82" s="59">
        <f t="shared" si="88"/>
        <v>471.89239871617241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213.09567986914575</v>
      </c>
      <c r="AA82" s="21">
        <f>EXP(-LN(2)/25)*AA81+(1-EXP(-LN(2)/25))/(LN(2)/25)*Calculateur!V82*Calculateur!X82*VLOOKUP('Données projet'!$B$9,Paramètres!$A$1:$I$89,3,0)*0.475*44/12</f>
        <v>21.385783953619363</v>
      </c>
      <c r="AB82" s="21">
        <f>EXP(-LN(2)/2)*AB81+(1-EXP(-LN(2)/2))/(LN(2)/2)*V82*Y82*VLOOKUP('Données projet'!$B$9,Paramètres!$A$1:$I$89,3,0)*0.475*44/12</f>
        <v>2.3675673274003745E-2</v>
      </c>
      <c r="AC82" s="22">
        <f t="shared" si="57"/>
        <v>234.50513949603911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378.17323480030268</v>
      </c>
      <c r="T83" s="59">
        <f t="shared" si="88"/>
        <v>471.89239871617241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208.91700356244252</v>
      </c>
      <c r="AA83" s="21">
        <f>EXP(-LN(2)/25)*AA82+(1-EXP(-LN(2)/25))/(LN(2)/25)*Calculateur!V83*Calculateur!X83*VLOOKUP('Données projet'!$B$9,Paramètres!$A$1:$I$89,3,0)*0.475*44/12</f>
        <v>20.800988566778141</v>
      </c>
      <c r="AB83" s="21">
        <f>EXP(-LN(2)/2)*AB82+(1-EXP(-LN(2)/2))/(LN(2)/2)*V83*Y83*VLOOKUP('Données projet'!$B$9,Paramètres!$A$1:$I$89,3,0)*0.475*44/12</f>
        <v>1.6741229121205157E-2</v>
      </c>
      <c r="AC83" s="22">
        <f t="shared" si="57"/>
        <v>229.73473335834186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378.17323480030268</v>
      </c>
      <c r="T84" s="59">
        <f t="shared" si="88"/>
        <v>471.89239871617241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204.82026854937286</v>
      </c>
      <c r="AA84" s="21">
        <f>EXP(-LN(2)/25)*AA83+(1-EXP(-LN(2)/25))/(LN(2)/25)*Calculateur!V84*Calculateur!X84*VLOOKUP('Données projet'!$B$9,Paramètres!$A$1:$I$89,3,0)*0.475*44/12</f>
        <v>20.232184440543147</v>
      </c>
      <c r="AB84" s="21">
        <f>EXP(-LN(2)/2)*AB83+(1-EXP(-LN(2)/2))/(LN(2)/2)*V84*Y84*VLOOKUP('Données projet'!$B$9,Paramètres!$A$1:$I$89,3,0)*0.475*44/12</f>
        <v>1.1837836637001872E-2</v>
      </c>
      <c r="AC84" s="22">
        <f t="shared" si="57"/>
        <v>225.06429082655299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378.17323480030268</v>
      </c>
      <c r="T85" s="59">
        <f t="shared" si="88"/>
        <v>471.89239871617241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200.80386801114784</v>
      </c>
      <c r="AA85" s="21">
        <f>EXP(-LN(2)/25)*AA84+(1-EXP(-LN(2)/25))/(LN(2)/25)*Calculateur!V85*Calculateur!X85*VLOOKUP('Données projet'!$B$9,Paramètres!$A$1:$I$89,3,0)*0.475*44/12</f>
        <v>19.678934293052155</v>
      </c>
      <c r="AB85" s="21">
        <f>EXP(-LN(2)/2)*AB84+(1-EXP(-LN(2)/2))/(LN(2)/2)*V85*Y85*VLOOKUP('Données projet'!$B$9,Paramètres!$A$1:$I$89,3,0)*0.475*44/12</f>
        <v>8.3706145606025784E-3</v>
      </c>
      <c r="AC85" s="22">
        <f t="shared" si="57"/>
        <v>220.49117291876058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378.17323480030268</v>
      </c>
      <c r="T86" s="59">
        <f t="shared" si="88"/>
        <v>471.89239871617241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196.86622663771499</v>
      </c>
      <c r="AA86" s="21">
        <f>EXP(-LN(2)/25)*AA85+(1-EXP(-LN(2)/25))/(LN(2)/25)*Calculateur!V86*Calculateur!X86*VLOOKUP('Données projet'!$B$9,Paramètres!$A$1:$I$89,3,0)*0.475*44/12</f>
        <v>19.140812799938466</v>
      </c>
      <c r="AB86" s="21">
        <f>EXP(-LN(2)/2)*AB85+(1-EXP(-LN(2)/2))/(LN(2)/2)*V86*Y86*VLOOKUP('Données projet'!$B$9,Paramètres!$A$1:$I$89,3,0)*0.475*44/12</f>
        <v>5.9189183185009361E-3</v>
      </c>
      <c r="AC86" s="22">
        <f t="shared" si="57"/>
        <v>216.01295835597196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378.17323480030268</v>
      </c>
      <c r="T87" s="59">
        <f t="shared" si="88"/>
        <v>471.89239871617241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193.00580000989106</v>
      </c>
      <c r="AA87" s="21">
        <f>EXP(-LN(2)/25)*AA86+(1-EXP(-LN(2)/25))/(LN(2)/25)*Calculateur!V87*Calculateur!X87*VLOOKUP('Données projet'!$B$9,Paramètres!$A$1:$I$89,3,0)*0.475*44/12</f>
        <v>18.61740626735255</v>
      </c>
      <c r="AB87" s="21">
        <f>EXP(-LN(2)/2)*AB86+(1-EXP(-LN(2)/2))/(LN(2)/2)*V87*Y87*VLOOKUP('Données projet'!$B$9,Paramètres!$A$1:$I$89,3,0)*0.475*44/12</f>
        <v>4.1853072803012892E-3</v>
      </c>
      <c r="AC87" s="22">
        <f t="shared" si="57"/>
        <v>211.62739158452391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378.17323480030268</v>
      </c>
      <c r="T88" s="59">
        <f t="shared" si="88"/>
        <v>471.89239871617241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189.22107399361104</v>
      </c>
      <c r="AA88" s="21">
        <f>EXP(-LN(2)/25)*AA87+(1-EXP(-LN(2)/25))/(LN(2)/25)*Calculateur!V88*Calculateur!X88*VLOOKUP('Données projet'!$B$9,Paramètres!$A$1:$I$89,3,0)*0.475*44/12</f>
        <v>18.108312313924948</v>
      </c>
      <c r="AB88" s="21">
        <f>EXP(-LN(2)/2)*AB87+(1-EXP(-LN(2)/2))/(LN(2)/2)*V88*Y88*VLOOKUP('Données projet'!$B$9,Paramètres!$A$1:$I$89,3,0)*0.475*44/12</f>
        <v>2.9594591592504681E-3</v>
      </c>
      <c r="AC88" s="22">
        <f t="shared" si="57"/>
        <v>207.33234576669525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378.17323480030268</v>
      </c>
      <c r="T89" s="59">
        <f t="shared" si="88"/>
        <v>471.89239871617241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185.51056414605534</v>
      </c>
      <c r="AA89" s="21">
        <f>EXP(-LN(2)/25)*AA88+(1-EXP(-LN(2)/25))/(LN(2)/25)*Calculateur!V89*Calculateur!X89*VLOOKUP('Données projet'!$B$9,Paramètres!$A$1:$I$89,3,0)*0.475*44/12</f>
        <v>17.613139561425914</v>
      </c>
      <c r="AB89" s="21">
        <f>EXP(-LN(2)/2)*AB88+(1-EXP(-LN(2)/2))/(LN(2)/2)*V89*Y89*VLOOKUP('Données projet'!$B$9,Paramètres!$A$1:$I$89,3,0)*0.475*44/12</f>
        <v>2.0926536401506446E-3</v>
      </c>
      <c r="AC89" s="22">
        <f t="shared" si="57"/>
        <v>203.12579636112142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378.17323480030268</v>
      </c>
      <c r="T90" s="59">
        <f t="shared" si="88"/>
        <v>471.89239871617241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181.87281513342268</v>
      </c>
      <c r="AA90" s="21">
        <f>EXP(-LN(2)/25)*AA89+(1-EXP(-LN(2)/25))/(LN(2)/25)*Calculateur!V90*Calculateur!X90*VLOOKUP('Données projet'!$B$9,Paramètres!$A$1:$I$89,3,0)*0.475*44/12</f>
        <v>17.131507333883967</v>
      </c>
      <c r="AB90" s="21">
        <f>EXP(-LN(2)/2)*AB89+(1-EXP(-LN(2)/2))/(LN(2)/2)*V90*Y90*VLOOKUP('Données projet'!$B$9,Paramètres!$A$1:$I$89,3,0)*0.475*44/12</f>
        <v>1.479729579625234E-3</v>
      </c>
      <c r="AC90" s="22">
        <f t="shared" si="57"/>
        <v>199.00580219688626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378.17323480030268</v>
      </c>
      <c r="T91" s="59">
        <f t="shared" si="88"/>
        <v>471.89239871617241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178.30640016011992</v>
      </c>
      <c r="AA91" s="21">
        <f>EXP(-LN(2)/25)*AA90+(1-EXP(-LN(2)/25))/(LN(2)/25)*Calculateur!V91*Calculateur!X91*VLOOKUP('Données projet'!$B$9,Paramètres!$A$1:$I$89,3,0)*0.475*44/12</f>
        <v>16.663045364932092</v>
      </c>
      <c r="AB91" s="21">
        <f>EXP(-LN(2)/2)*AB90+(1-EXP(-LN(2)/2))/(LN(2)/2)*V91*Y91*VLOOKUP('Données projet'!$B$9,Paramètres!$A$1:$I$89,3,0)*0.475*44/12</f>
        <v>1.0463268200753223E-3</v>
      </c>
      <c r="AC91" s="22">
        <f t="shared" si="57"/>
        <v>194.97049185187208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378.17323480030268</v>
      </c>
      <c r="T92" s="59">
        <f t="shared" si="88"/>
        <v>471.89239871617241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174.80992040914529</v>
      </c>
      <c r="AA92" s="21">
        <f>EXP(-LN(2)/25)*AA91+(1-EXP(-LN(2)/25))/(LN(2)/25)*Calculateur!V92*Calculateur!X92*VLOOKUP('Données projet'!$B$9,Paramètres!$A$1:$I$89,3,0)*0.475*44/12</f>
        <v>16.207393513156553</v>
      </c>
      <c r="AB92" s="21">
        <f>EXP(-LN(2)/2)*AB91+(1-EXP(-LN(2)/2))/(LN(2)/2)*V92*Y92*VLOOKUP('Données projet'!$B$9,Paramètres!$A$1:$I$89,3,0)*0.475*44/12</f>
        <v>7.3986478981261702E-4</v>
      </c>
      <c r="AC92" s="22">
        <f t="shared" si="57"/>
        <v>191.01805378709165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378.17323480030268</v>
      </c>
      <c r="T93" s="59">
        <f t="shared" si="88"/>
        <v>471.89239871617241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171.38200449344521</v>
      </c>
      <c r="AA93" s="21">
        <f>EXP(-LN(2)/25)*AA92+(1-EXP(-LN(2)/25))/(LN(2)/25)*Calculateur!V93*Calculateur!X93*VLOOKUP('Données projet'!$B$9,Paramètres!$A$1:$I$89,3,0)*0.475*44/12</f>
        <v>15.764201485229504</v>
      </c>
      <c r="AB93" s="21">
        <f>EXP(-LN(2)/2)*AB92+(1-EXP(-LN(2)/2))/(LN(2)/2)*V93*Y93*VLOOKUP('Données projet'!$B$9,Paramètres!$A$1:$I$89,3,0)*0.475*44/12</f>
        <v>5.2316341003766115E-4</v>
      </c>
      <c r="AC93" s="22">
        <f t="shared" si="57"/>
        <v>187.14672914208475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378.17323480030268</v>
      </c>
      <c r="T94" s="59">
        <f t="shared" si="88"/>
        <v>471.89239871617241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168.02130791802975</v>
      </c>
      <c r="AA94" s="21">
        <f>EXP(-LN(2)/25)*AA93+(1-EXP(-LN(2)/25))/(LN(2)/25)*Calculateur!V94*Calculateur!X94*VLOOKUP('Données projet'!$B$9,Paramètres!$A$1:$I$89,3,0)*0.475*44/12</f>
        <v>15.333128566612578</v>
      </c>
      <c r="AB94" s="21">
        <f>EXP(-LN(2)/2)*AB93+(1-EXP(-LN(2)/2))/(LN(2)/2)*V94*Y94*VLOOKUP('Données projet'!$B$9,Paramètres!$A$1:$I$89,3,0)*0.475*44/12</f>
        <v>3.6993239490630851E-4</v>
      </c>
      <c r="AC94" s="22">
        <f t="shared" si="57"/>
        <v>183.35480641703722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378.17323480030268</v>
      </c>
      <c r="T95" s="59">
        <f t="shared" si="88"/>
        <v>471.89239871617241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164.72651255263568</v>
      </c>
      <c r="AA95" s="21">
        <f>EXP(-LN(2)/25)*AA94+(1-EXP(-LN(2)/25))/(LN(2)/25)*Calculateur!V95*Calculateur!X95*VLOOKUP('Données projet'!$B$9,Paramètres!$A$1:$I$89,3,0)*0.475*44/12</f>
        <v>14.913843359624369</v>
      </c>
      <c r="AB95" s="21">
        <f>EXP(-LN(2)/2)*AB94+(1-EXP(-LN(2)/2))/(LN(2)/2)*V95*Y95*VLOOKUP('Données projet'!$B$9,Paramètres!$A$1:$I$89,3,0)*0.475*44/12</f>
        <v>2.6158170501883058E-4</v>
      </c>
      <c r="AC95" s="22">
        <f t="shared" si="57"/>
        <v>179.64061749396507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378.17323480030268</v>
      </c>
      <c r="T96" s="59">
        <f t="shared" si="88"/>
        <v>471.89239871617241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161.49632611473024</v>
      </c>
      <c r="AA96" s="21">
        <f>EXP(-LN(2)/25)*AA95+(1-EXP(-LN(2)/25))/(LN(2)/25)*Calculateur!V96*Calculateur!X96*VLOOKUP('Données projet'!$B$9,Paramètres!$A$1:$I$89,3,0)*0.475*44/12</f>
        <v>14.506023528670505</v>
      </c>
      <c r="AB96" s="21">
        <f>EXP(-LN(2)/2)*AB95+(1-EXP(-LN(2)/2))/(LN(2)/2)*V96*Y96*VLOOKUP('Données projet'!$B$9,Paramètres!$A$1:$I$89,3,0)*0.475*44/12</f>
        <v>1.8496619745315425E-4</v>
      </c>
      <c r="AC96" s="22">
        <f t="shared" si="57"/>
        <v>176.0025346095982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378.17323480030268</v>
      </c>
      <c r="T97" s="59">
        <f t="shared" si="88"/>
        <v>471.89239871617241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158.32948166265294</v>
      </c>
      <c r="AA97" s="21">
        <f>EXP(-LN(2)/25)*AA96+(1-EXP(-LN(2)/25))/(LN(2)/25)*Calculateur!V97*Calculateur!X97*VLOOKUP('Données projet'!$B$9,Paramètres!$A$1:$I$89,3,0)*0.475*44/12</f>
        <v>14.109355552440388</v>
      </c>
      <c r="AB97" s="21">
        <f>EXP(-LN(2)/2)*AB96+(1-EXP(-LN(2)/2))/(LN(2)/2)*V97*Y97*VLOOKUP('Données projet'!$B$9,Paramètres!$A$1:$I$89,3,0)*0.475*44/12</f>
        <v>1.3079085250941529E-4</v>
      </c>
      <c r="AC97" s="22">
        <f t="shared" si="57"/>
        <v>172.43896800594584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378.17323480030268</v>
      </c>
      <c r="T98" s="59">
        <f t="shared" si="88"/>
        <v>471.89239871617241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155.22473709869649</v>
      </c>
      <c r="AA98" s="21">
        <f>EXP(-LN(2)/25)*AA97+(1-EXP(-LN(2)/25))/(LN(2)/25)*Calculateur!V98*Calculateur!X98*VLOOKUP('Données projet'!$B$9,Paramètres!$A$1:$I$89,3,0)*0.475*44/12</f>
        <v>13.723534482880144</v>
      </c>
      <c r="AB98" s="21">
        <f>EXP(-LN(2)/2)*AB97+(1-EXP(-LN(2)/2))/(LN(2)/2)*V98*Y98*VLOOKUP('Données projet'!$B$9,Paramètres!$A$1:$I$89,3,0)*0.475*44/12</f>
        <v>9.2483098726577127E-5</v>
      </c>
      <c r="AC98" s="22">
        <f t="shared" si="57"/>
        <v>168.94836406467539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378.17323480030268</v>
      </c>
      <c r="T99" s="59">
        <f t="shared" si="88"/>
        <v>471.89239871617241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152.18087468193204</v>
      </c>
      <c r="AA99" s="21">
        <f>EXP(-LN(2)/25)*AA98+(1-EXP(-LN(2)/25))/(LN(2)/25)*Calculateur!V99*Calculateur!X99*VLOOKUP('Données projet'!$B$9,Paramètres!$A$1:$I$89,3,0)*0.475*44/12</f>
        <v>13.348263710756473</v>
      </c>
      <c r="AB99" s="21">
        <f>EXP(-LN(2)/2)*AB98+(1-EXP(-LN(2)/2))/(LN(2)/2)*V99*Y99*VLOOKUP('Données projet'!$B$9,Paramètres!$A$1:$I$89,3,0)*0.475*44/12</f>
        <v>6.5395426254707644E-5</v>
      </c>
      <c r="AC99" s="22">
        <f t="shared" si="57"/>
        <v>165.52920378811476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378.17323480030268</v>
      </c>
      <c r="T100" s="59">
        <f t="shared" si="88"/>
        <v>471.89239871617241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149.19670055058756</v>
      </c>
      <c r="AA100" s="21">
        <f>EXP(-LN(2)/25)*AA99+(1-EXP(-LN(2)/25))/(LN(2)/25)*Calculateur!V100*Calculateur!X100*VLOOKUP('Données projet'!$B$9,Paramètres!$A$1:$I$89,3,0)*0.475*44/12</f>
        <v>12.983254737631157</v>
      </c>
      <c r="AB100" s="21">
        <f>EXP(-LN(2)/2)*AB99+(1-EXP(-LN(2)/2))/(LN(2)/2)*V100*Y100*VLOOKUP('Données projet'!$B$9,Paramètres!$A$1:$I$89,3,0)*0.475*44/12</f>
        <v>4.6241549363288564E-5</v>
      </c>
      <c r="AC100" s="22">
        <f t="shared" si="57"/>
        <v>162.18000152976808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378.17323480030268</v>
      </c>
      <c r="T101" s="59">
        <f t="shared" si="88"/>
        <v>471.89239871617241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146.27104425379227</v>
      </c>
      <c r="AA101" s="21">
        <f>EXP(-LN(2)/25)*AA100+(1-EXP(-LN(2)/25))/(LN(2)/25)*Calculateur!V101*Calculateur!X101*VLOOKUP('Données projet'!$B$9,Paramètres!$A$1:$I$89,3,0)*0.475*44/12</f>
        <v>12.628226954070939</v>
      </c>
      <c r="AB101" s="21">
        <f>EXP(-LN(2)/2)*AB100+(1-EXP(-LN(2)/2))/(LN(2)/2)*V101*Y101*VLOOKUP('Données projet'!$B$9,Paramètres!$A$1:$I$89,3,0)*0.475*44/12</f>
        <v>3.2697713127353822E-5</v>
      </c>
      <c r="AC101" s="22">
        <f t="shared" si="57"/>
        <v>158.89930390557632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378.17323480030268</v>
      </c>
      <c r="T102" s="59">
        <f t="shared" si="88"/>
        <v>471.89239871617241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143.40275829250299</v>
      </c>
      <c r="AA102" s="21">
        <f>EXP(-LN(2)/25)*AA101+(1-EXP(-LN(2)/25))/(LN(2)/25)*Calculateur!V102*Calculateur!X102*VLOOKUP('Données projet'!$B$9,Paramètres!$A$1:$I$89,3,0)*0.475*44/12</f>
        <v>12.282907423922277</v>
      </c>
      <c r="AB102" s="21">
        <f>EXP(-LN(2)/2)*AB101+(1-EXP(-LN(2)/2))/(LN(2)/2)*V102*Y102*VLOOKUP('Données projet'!$B$9,Paramètres!$A$1:$I$89,3,0)*0.475*44/12</f>
        <v>2.3120774681644282E-5</v>
      </c>
      <c r="AC102" s="22">
        <f t="shared" si="57"/>
        <v>155.68568883719993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378.17323480030268</v>
      </c>
      <c r="T103" s="59">
        <f t="shared" si="88"/>
        <v>471.89239871617241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140.59071766943291</v>
      </c>
      <c r="AA103" s="21">
        <f>EXP(-LN(2)/25)*AA102+(1-EXP(-LN(2)/25))/(LN(2)/25)*Calculateur!V103*Calculateur!X103*VLOOKUP('Données projet'!$B$9,Paramètres!$A$1:$I$89,3,0)*0.475*44/12</f>
        <v>11.947030674485093</v>
      </c>
      <c r="AB103" s="21">
        <f>EXP(-LN(2)/2)*AB102+(1-EXP(-LN(2)/2))/(LN(2)/2)*V103*Y103*VLOOKUP('Données projet'!$B$9,Paramètres!$A$1:$I$89,3,0)*0.475*44/12</f>
        <v>1.6348856563676911E-5</v>
      </c>
      <c r="AC103" s="22">
        <f t="shared" si="57"/>
        <v>152.53776469277457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378.17323480030268</v>
      </c>
      <c r="T104" s="59">
        <f t="shared" si="88"/>
        <v>471.89239871617241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137.83381944780581</v>
      </c>
      <c r="AA104" s="21">
        <f>EXP(-LN(2)/25)*AA103+(1-EXP(-LN(2)/25))/(LN(2)/25)*Calculateur!V104*Calculateur!X104*VLOOKUP('Données projet'!$B$9,Paramètres!$A$1:$I$89,3,0)*0.475*44/12</f>
        <v>11.62033849242426</v>
      </c>
      <c r="AB104" s="21">
        <f>EXP(-LN(2)/2)*AB103+(1-EXP(-LN(2)/2))/(LN(2)/2)*V104*Y104*VLOOKUP('Données projet'!$B$9,Paramètres!$A$1:$I$89,3,0)*0.475*44/12</f>
        <v>1.1560387340822141E-5</v>
      </c>
      <c r="AC104" s="22">
        <f t="shared" si="57"/>
        <v>149.45416950061741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378.17323480030268</v>
      </c>
      <c r="T105" s="59">
        <f t="shared" si="88"/>
        <v>471.89239871617241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135.13098231876293</v>
      </c>
      <c r="AA105" s="21">
        <f>EXP(-LN(2)/25)*AA104+(1-EXP(-LN(2)/25))/(LN(2)/25)*Calculateur!V105*Calculateur!X105*VLOOKUP('Données projet'!$B$9,Paramètres!$A$1:$I$89,3,0)*0.475*44/12</f>
        <v>11.302579725261875</v>
      </c>
      <c r="AB105" s="21">
        <f>EXP(-LN(2)/2)*AB104+(1-EXP(-LN(2)/2))/(LN(2)/2)*V105*Y105*VLOOKUP('Données projet'!$B$9,Paramètres!$A$1:$I$89,3,0)*0.475*44/12</f>
        <v>8.1744282818384555E-6</v>
      </c>
      <c r="AC105" s="22">
        <f t="shared" si="57"/>
        <v>146.43357021845307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378.17323480030268</v>
      </c>
      <c r="T106" s="59">
        <f t="shared" si="88"/>
        <v>471.89239871617241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132.48114617725273</v>
      </c>
      <c r="AA106" s="21">
        <f>EXP(-LN(2)/25)*AA105+(1-EXP(-LN(2)/25))/(LN(2)/25)*Calculateur!V106*Calculateur!X106*VLOOKUP('Données projet'!$B$9,Paramètres!$A$1:$I$89,3,0)*0.475*44/12</f>
        <v>10.993510088297754</v>
      </c>
      <c r="AB106" s="21">
        <f>EXP(-LN(2)/2)*AB105+(1-EXP(-LN(2)/2))/(LN(2)/2)*V106*Y106*VLOOKUP('Données projet'!$B$9,Paramètres!$A$1:$I$89,3,0)*0.475*44/12</f>
        <v>5.7801936704110704E-6</v>
      </c>
      <c r="AC106" s="22">
        <f t="shared" si="57"/>
        <v>143.47466204574417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378.17323480030268</v>
      </c>
      <c r="T107" s="59">
        <f t="shared" si="88"/>
        <v>471.89239871617241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129.88327170623708</v>
      </c>
      <c r="AA107" s="21">
        <f>EXP(-LN(2)/25)*AA106+(1-EXP(-LN(2)/25))/(LN(2)/25)*Calculateur!V107*Calculateur!X107*VLOOKUP('Données projet'!$B$9,Paramètres!$A$1:$I$89,3,0)*0.475*44/12</f>
        <v>10.692891976809682</v>
      </c>
      <c r="AB107" s="21">
        <f>EXP(-LN(2)/2)*AB106+(1-EXP(-LN(2)/2))/(LN(2)/2)*V107*Y107*VLOOKUP('Données projet'!$B$9,Paramètres!$A$1:$I$89,3,0)*0.475*44/12</f>
        <v>4.0872141409192277E-6</v>
      </c>
      <c r="AC107" s="22">
        <f t="shared" si="57"/>
        <v>140.57616777026089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378.17323480030268</v>
      </c>
      <c r="T108" s="59">
        <f t="shared" si="88"/>
        <v>471.89239871617241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127.3363399690511</v>
      </c>
      <c r="AA108" s="21">
        <f>EXP(-LN(2)/25)*AA107+(1-EXP(-LN(2)/25))/(LN(2)/25)*Calculateur!V108*Calculateur!X108*VLOOKUP('Données projet'!$B$9,Paramètres!$A$1:$I$89,3,0)*0.475*44/12</f>
        <v>10.400494283389071</v>
      </c>
      <c r="AB108" s="21">
        <f>EXP(-LN(2)/2)*AB107+(1-EXP(-LN(2)/2))/(LN(2)/2)*V108*Y108*VLOOKUP('Données projet'!$B$9,Paramètres!$A$1:$I$89,3,0)*0.475*44/12</f>
        <v>2.8900968352055352E-6</v>
      </c>
      <c r="AC108" s="22">
        <f t="shared" si="57"/>
        <v>137.73683714253698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378.17323480030268</v>
      </c>
      <c r="T109" s="59">
        <f t="shared" si="88"/>
        <v>471.89239871617241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124.83935200975635</v>
      </c>
      <c r="AA109" s="21">
        <f>EXP(-LN(2)/25)*AA108+(1-EXP(-LN(2)/25))/(LN(2)/25)*Calculateur!V109*Calculateur!X109*VLOOKUP('Données projet'!$B$9,Paramètres!$A$1:$I$89,3,0)*0.475*44/12</f>
        <v>10.116092220271574</v>
      </c>
      <c r="AB109" s="21">
        <f>EXP(-LN(2)/2)*AB108+(1-EXP(-LN(2)/2))/(LN(2)/2)*V109*Y109*VLOOKUP('Données projet'!$B$9,Paramètres!$A$1:$I$89,3,0)*0.475*44/12</f>
        <v>2.0436070704596139E-6</v>
      </c>
      <c r="AC109" s="22">
        <f t="shared" si="57"/>
        <v>134.955446273635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378.17323480030268</v>
      </c>
      <c r="T110" s="59">
        <f t="shared" si="88"/>
        <v>471.89239871617241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122.39132846133111</v>
      </c>
      <c r="AA110" s="21">
        <f>EXP(-LN(2)/25)*AA109+(1-EXP(-LN(2)/25))/(LN(2)/25)*Calculateur!V110*Calculateur!X110*VLOOKUP('Données projet'!$B$9,Paramètres!$A$1:$I$89,3,0)*0.475*44/12</f>
        <v>9.8394671465260775</v>
      </c>
      <c r="AB110" s="21">
        <f>EXP(-LN(2)/2)*AB109+(1-EXP(-LN(2)/2))/(LN(2)/2)*V110*Y110*VLOOKUP('Données projet'!$B$9,Paramètres!$A$1:$I$89,3,0)*0.475*44/12</f>
        <v>1.4450484176027676E-6</v>
      </c>
      <c r="AC110" s="22">
        <f t="shared" si="57"/>
        <v>132.23079705290561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378.17323480030268</v>
      </c>
      <c r="T111" s="59">
        <f t="shared" si="88"/>
        <v>471.89239871617241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119.99130916154357</v>
      </c>
      <c r="AA111" s="21">
        <f>EXP(-LN(2)/25)*AA110+(1-EXP(-LN(2)/25))/(LN(2)/25)*Calculateur!V111*Calculateur!X111*VLOOKUP('Données projet'!$B$9,Paramètres!$A$1:$I$89,3,0)*0.475*44/12</f>
        <v>9.570406399969233</v>
      </c>
      <c r="AB111" s="21">
        <f>EXP(-LN(2)/2)*AB110+(1-EXP(-LN(2)/2))/(LN(2)/2)*V111*Y111*VLOOKUP('Données projet'!$B$9,Paramètres!$A$1:$I$89,3,0)*0.475*44/12</f>
        <v>1.0218035352298069E-6</v>
      </c>
      <c r="AC111" s="22">
        <f t="shared" si="57"/>
        <v>129.56171658331635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378.17323480030268</v>
      </c>
      <c r="T112" s="59">
        <f t="shared" si="88"/>
        <v>471.89239871617241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117.63835277635762</v>
      </c>
      <c r="AA112" s="21">
        <f>EXP(-LN(2)/25)*AA111+(1-EXP(-LN(2)/25))/(LN(2)/25)*Calculateur!V112*Calculateur!X112*VLOOKUP('Données projet'!$B$9,Paramètres!$A$1:$I$89,3,0)*0.475*44/12</f>
        <v>9.3087031336762749</v>
      </c>
      <c r="AB112" s="21">
        <f>EXP(-LN(2)/2)*AB111+(1-EXP(-LN(2)/2))/(LN(2)/2)*V112*Y112*VLOOKUP('Données projet'!$B$9,Paramètres!$A$1:$I$89,3,0)*0.475*44/12</f>
        <v>7.2252420880138381E-7</v>
      </c>
      <c r="AC112" s="22">
        <f t="shared" si="57"/>
        <v>126.9470566325581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378.17323480030268</v>
      </c>
      <c r="T113" s="59">
        <f t="shared" si="88"/>
        <v>471.89239871617241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115.33153643072349</v>
      </c>
      <c r="AA113" s="21">
        <f>EXP(-LN(2)/25)*AA112+(1-EXP(-LN(2)/25))/(LN(2)/25)*Calculateur!V113*Calculateur!X113*VLOOKUP('Données projet'!$B$9,Paramètres!$A$1:$I$89,3,0)*0.475*44/12</f>
        <v>9.054156156962474</v>
      </c>
      <c r="AB113" s="21">
        <f>EXP(-LN(2)/2)*AB112+(1-EXP(-LN(2)/2))/(LN(2)/2)*V113*Y113*VLOOKUP('Données projet'!$B$9,Paramètres!$A$1:$I$89,3,0)*0.475*44/12</f>
        <v>5.1090176761490347E-7</v>
      </c>
      <c r="AC113" s="22">
        <f t="shared" si="57"/>
        <v>124.38569309858774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378.17323480030268</v>
      </c>
      <c r="T114" s="59">
        <f t="shared" si="88"/>
        <v>471.89239871617241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113.0699553466082</v>
      </c>
      <c r="AA114" s="21">
        <f>EXP(-LN(2)/25)*AA113+(1-EXP(-LN(2)/25))/(LN(2)/25)*Calculateur!V114*Calculateur!X114*VLOOKUP('Données projet'!$B$9,Paramètres!$A$1:$I$89,3,0)*0.475*44/12</f>
        <v>8.806569780712957</v>
      </c>
      <c r="AB114" s="21">
        <f>EXP(-LN(2)/2)*AB113+(1-EXP(-LN(2)/2))/(LN(2)/2)*V114*Y114*VLOOKUP('Données projet'!$B$9,Paramètres!$A$1:$I$89,3,0)*0.475*44/12</f>
        <v>3.612621044006919E-7</v>
      </c>
      <c r="AC114" s="22">
        <f t="shared" si="57"/>
        <v>121.87652548858327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378.17323480030268</v>
      </c>
      <c r="T115" s="59">
        <f t="shared" si="88"/>
        <v>471.89239871617241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110.85272248812416</v>
      </c>
      <c r="AA115" s="21">
        <f>EXP(-LN(2)/25)*AA114+(1-EXP(-LN(2)/25))/(LN(2)/25)*Calculateur!V115*Calculateur!X115*VLOOKUP('Données projet'!$B$9,Paramètres!$A$1:$I$89,3,0)*0.475*44/12</f>
        <v>8.5657536669419834</v>
      </c>
      <c r="AB115" s="21">
        <f>EXP(-LN(2)/2)*AB114+(1-EXP(-LN(2)/2))/(LN(2)/2)*V115*Y115*VLOOKUP('Données projet'!$B$9,Paramètres!$A$1:$I$89,3,0)*0.475*44/12</f>
        <v>2.5545088380745173E-7</v>
      </c>
      <c r="AC115" s="22">
        <f t="shared" si="57"/>
        <v>119.41847641051703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378.17323480030268</v>
      </c>
      <c r="T116" s="59">
        <f t="shared" si="88"/>
        <v>471.89239871617241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108.67896821361649</v>
      </c>
      <c r="AA116" s="21">
        <f>EXP(-LN(2)/25)*AA115+(1-EXP(-LN(2)/25))/(LN(2)/25)*Calculateur!V116*Calculateur!X116*VLOOKUP('Données projet'!$B$9,Paramètres!$A$1:$I$89,3,0)*0.475*44/12</f>
        <v>8.331522682466046</v>
      </c>
      <c r="AB116" s="21">
        <f>EXP(-LN(2)/2)*AB115+(1-EXP(-LN(2)/2))/(LN(2)/2)*V116*Y116*VLOOKUP('Données projet'!$B$9,Paramètres!$A$1:$I$89,3,0)*0.475*44/12</f>
        <v>1.8063105220034595E-7</v>
      </c>
      <c r="AC116" s="22">
        <f t="shared" si="57"/>
        <v>117.01049107671358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378.17323480030268</v>
      </c>
      <c r="T117" s="59">
        <f t="shared" si="88"/>
        <v>471.89239871617241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106.54783993457272</v>
      </c>
      <c r="AA117" s="21">
        <f>EXP(-LN(2)/25)*AA116+(1-EXP(-LN(2)/25))/(LN(2)/25)*Calculateur!V117*Calculateur!X117*VLOOKUP('Données projet'!$B$9,Paramètres!$A$1:$I$89,3,0)*0.475*44/12</f>
        <v>8.1036967565782767</v>
      </c>
      <c r="AB117" s="21">
        <f>EXP(-LN(2)/2)*AB116+(1-EXP(-LN(2)/2))/(LN(2)/2)*V117*Y117*VLOOKUP('Données projet'!$B$9,Paramètres!$A$1:$I$89,3,0)*0.475*44/12</f>
        <v>1.2772544190372587E-7</v>
      </c>
      <c r="AC117" s="22">
        <f t="shared" si="57"/>
        <v>114.65153681887644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378.17323480030268</v>
      </c>
      <c r="T118" s="59">
        <f t="shared" si="88"/>
        <v>471.89239871617241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104.4585017812211</v>
      </c>
      <c r="AA118" s="21">
        <f>EXP(-LN(2)/25)*AA117+(1-EXP(-LN(2)/25))/(LN(2)/25)*Calculateur!V118*Calculateur!X118*VLOOKUP('Données projet'!$B$9,Paramètres!$A$1:$I$89,3,0)*0.475*44/12</f>
        <v>7.8821007426147522</v>
      </c>
      <c r="AB118" s="21">
        <f>EXP(-LN(2)/2)*AB117+(1-EXP(-LN(2)/2))/(LN(2)/2)*V118*Y118*VLOOKUP('Données projet'!$B$9,Paramètres!$A$1:$I$89,3,0)*0.475*44/12</f>
        <v>9.0315526100172976E-8</v>
      </c>
      <c r="AC118" s="22">
        <f t="shared" si="57"/>
        <v>112.34060261415138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378.17323480030268</v>
      </c>
      <c r="T119" s="59">
        <f t="shared" si="88"/>
        <v>471.89239871617241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102.41013427468627</v>
      </c>
      <c r="AA119" s="21">
        <f>EXP(-LN(2)/25)*AA118+(1-EXP(-LN(2)/25))/(LN(2)/25)*Calculateur!V119*Calculateur!X119*VLOOKUP('Données projet'!$B$9,Paramètres!$A$1:$I$89,3,0)*0.475*44/12</f>
        <v>7.6665642833062888</v>
      </c>
      <c r="AB119" s="21">
        <f>EXP(-LN(2)/2)*AB118+(1-EXP(-LN(2)/2))/(LN(2)/2)*V119*Y119*VLOOKUP('Données projet'!$B$9,Paramètres!$A$1:$I$89,3,0)*0.475*44/12</f>
        <v>6.3862720951862934E-8</v>
      </c>
      <c r="AC119" s="22">
        <f t="shared" si="57"/>
        <v>110.07669862185527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378.17323480030268</v>
      </c>
      <c r="T120" s="59">
        <f t="shared" si="88"/>
        <v>471.89239871617241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100.40193400557378</v>
      </c>
      <c r="AA120" s="21">
        <f>EXP(-LN(2)/25)*AA119+(1-EXP(-LN(2)/25))/(LN(2)/25)*Calculateur!V120*Calculateur!X120*VLOOKUP('Données projet'!$B$9,Paramètres!$A$1:$I$89,3,0)*0.475*44/12</f>
        <v>7.4569216798121847</v>
      </c>
      <c r="AB120" s="21">
        <f>EXP(-LN(2)/2)*AB119+(1-EXP(-LN(2)/2))/(LN(2)/2)*V120*Y120*VLOOKUP('Données projet'!$B$9,Paramètres!$A$1:$I$89,3,0)*0.475*44/12</f>
        <v>4.5157763050086488E-8</v>
      </c>
      <c r="AC120" s="22">
        <f t="shared" si="57"/>
        <v>107.85885573054372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378.17323480030268</v>
      </c>
      <c r="T121" s="59">
        <f t="shared" si="88"/>
        <v>471.89239871617241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98.433113318857352</v>
      </c>
      <c r="AA121" s="21">
        <f>EXP(-LN(2)/25)*AA120+(1-EXP(-LN(2)/25))/(LN(2)/25)*Calculateur!V121*Calculateur!X121*VLOOKUP('Données projet'!$B$9,Paramètres!$A$1:$I$89,3,0)*0.475*44/12</f>
        <v>7.2530117643352527</v>
      </c>
      <c r="AB121" s="21">
        <f>EXP(-LN(2)/2)*AB120+(1-EXP(-LN(2)/2))/(LN(2)/2)*V121*Y121*VLOOKUP('Données projet'!$B$9,Paramètres!$A$1:$I$89,3,0)*0.475*44/12</f>
        <v>3.1931360475931467E-8</v>
      </c>
      <c r="AC121" s="22">
        <f t="shared" si="57"/>
        <v>105.68612511512397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378.17323480030268</v>
      </c>
      <c r="T122" s="59">
        <f t="shared" si="88"/>
        <v>471.89239871617241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96.502900004945403</v>
      </c>
      <c r="AA122" s="21">
        <f>EXP(-LN(2)/25)*AA121+(1-EXP(-LN(2)/25))/(LN(2)/25)*Calculateur!V122*Calculateur!X122*VLOOKUP('Données projet'!$B$9,Paramètres!$A$1:$I$89,3,0)*0.475*44/12</f>
        <v>7.0546777762201938</v>
      </c>
      <c r="AB122" s="21">
        <f>EXP(-LN(2)/2)*AB121+(1-EXP(-LN(2)/2))/(LN(2)/2)*V122*Y122*VLOOKUP('Données projet'!$B$9,Paramètres!$A$1:$I$89,3,0)*0.475*44/12</f>
        <v>2.2578881525043244E-8</v>
      </c>
      <c r="AC122" s="22">
        <f t="shared" si="57"/>
        <v>103.55757780374448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378.17323480030268</v>
      </c>
      <c r="T123" s="59">
        <f t="shared" si="88"/>
        <v>471.89239871617241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94.610536996805394</v>
      </c>
      <c r="AA123" s="21">
        <f>EXP(-LN(2)/25)*AA122+(1-EXP(-LN(2)/25))/(LN(2)/25)*Calculateur!V123*Calculateur!X123*VLOOKUP('Données projet'!$B$9,Paramètres!$A$1:$I$89,3,0)*0.475*44/12</f>
        <v>6.8617672414400719</v>
      </c>
      <c r="AB123" s="21">
        <f>EXP(-LN(2)/2)*AB122+(1-EXP(-LN(2)/2))/(LN(2)/2)*V123*Y123*VLOOKUP('Données projet'!$B$9,Paramètres!$A$1:$I$89,3,0)*0.475*44/12</f>
        <v>1.5965680237965733E-8</v>
      </c>
      <c r="AC123" s="22">
        <f t="shared" si="57"/>
        <v>101.47230425421115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378.17323480030268</v>
      </c>
      <c r="T124" s="59">
        <f t="shared" si="88"/>
        <v>471.89239871617241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92.755282073027544</v>
      </c>
      <c r="AA124" s="21">
        <f>EXP(-LN(2)/25)*AA123+(1-EXP(-LN(2)/25))/(LN(2)/25)*Calculateur!V124*Calculateur!X124*VLOOKUP('Données projet'!$B$9,Paramètres!$A$1:$I$89,3,0)*0.475*44/12</f>
        <v>6.6741318553782367</v>
      </c>
      <c r="AB124" s="21">
        <f>EXP(-LN(2)/2)*AB123+(1-EXP(-LN(2)/2))/(LN(2)/2)*V124*Y124*VLOOKUP('Données projet'!$B$9,Paramètres!$A$1:$I$89,3,0)*0.475*44/12</f>
        <v>1.1289440762521622E-8</v>
      </c>
      <c r="AC124" s="22">
        <f t="shared" si="57"/>
        <v>99.429413939695223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378.17323480030268</v>
      </c>
      <c r="T125" s="59">
        <f t="shared" si="88"/>
        <v>471.89239871617241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90.93640756671121</v>
      </c>
      <c r="AA125" s="21">
        <f>EXP(-LN(2)/25)*AA124+(1-EXP(-LN(2)/25))/(LN(2)/25)*Calculateur!V125*Calculateur!X125*VLOOKUP('Données projet'!$B$9,Paramètres!$A$1:$I$89,3,0)*0.475*44/12</f>
        <v>6.4916273688155783</v>
      </c>
      <c r="AB125" s="21">
        <f>EXP(-LN(2)/2)*AB124+(1-EXP(-LN(2)/2))/(LN(2)/2)*V125*Y125*VLOOKUP('Données projet'!$B$9,Paramètres!$A$1:$I$89,3,0)*0.475*44/12</f>
        <v>7.9828401189828667E-9</v>
      </c>
      <c r="AC125" s="22">
        <f t="shared" si="57"/>
        <v>97.42803494350963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378.17323480030268</v>
      </c>
      <c r="T126" s="59">
        <f t="shared" si="88"/>
        <v>471.89239871617241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89.153200080059833</v>
      </c>
      <c r="AA126" s="21">
        <f>EXP(-LN(2)/25)*AA125+(1-EXP(-LN(2)/25))/(LN(2)/25)*Calculateur!V126*Calculateur!X126*VLOOKUP('Données projet'!$B$9,Paramètres!$A$1:$I$89,3,0)*0.475*44/12</f>
        <v>6.3141134770354697</v>
      </c>
      <c r="AB126" s="21">
        <f>EXP(-LN(2)/2)*AB125+(1-EXP(-LN(2)/2))/(LN(2)/2)*V126*Y126*VLOOKUP('Données projet'!$B$9,Paramètres!$A$1:$I$89,3,0)*0.475*44/12</f>
        <v>5.644720381260811E-9</v>
      </c>
      <c r="AC126" s="22">
        <f t="shared" si="57"/>
        <v>95.467313562740031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378.17323480030268</v>
      </c>
      <c r="T127" s="59">
        <f t="shared" si="88"/>
        <v>471.89239871617241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87.404960204572518</v>
      </c>
      <c r="AA127" s="21">
        <f>EXP(-LN(2)/25)*AA126+(1-EXP(-LN(2)/25))/(LN(2)/25)*Calculateur!V127*Calculateur!X127*VLOOKUP('Données projet'!$B$9,Paramètres!$A$1:$I$89,3,0)*0.475*44/12</f>
        <v>6.1414537119611383</v>
      </c>
      <c r="AB127" s="21">
        <f>EXP(-LN(2)/2)*AB126+(1-EXP(-LN(2)/2))/(LN(2)/2)*V127*Y127*VLOOKUP('Données projet'!$B$9,Paramètres!$A$1:$I$89,3,0)*0.475*44/12</f>
        <v>3.9914200594914333E-9</v>
      </c>
      <c r="AC127" s="22">
        <f t="shared" si="57"/>
        <v>93.546413920525069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378.17323480030268</v>
      </c>
      <c r="T128" s="59">
        <f t="shared" si="88"/>
        <v>471.89239871617241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85.691002246722476</v>
      </c>
      <c r="AA128" s="21">
        <f>EXP(-LN(2)/25)*AA127+(1-EXP(-LN(2)/25))/(LN(2)/25)*Calculateur!V128*Calculateur!X128*VLOOKUP('Données projet'!$B$9,Paramètres!$A$1:$I$89,3,0)*0.475*44/12</f>
        <v>5.9735153372425467</v>
      </c>
      <c r="AB128" s="21">
        <f>EXP(-LN(2)/2)*AB127+(1-EXP(-LN(2)/2))/(LN(2)/2)*V128*Y128*VLOOKUP('Données projet'!$B$9,Paramètres!$A$1:$I$89,3,0)*0.475*44/12</f>
        <v>2.8223601906304055E-9</v>
      </c>
      <c r="AC128" s="22">
        <f t="shared" si="57"/>
        <v>91.664517586787383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378.17323480030268</v>
      </c>
      <c r="T129" s="59">
        <f t="shared" si="88"/>
        <v>471.89239871617241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84.010653959014746</v>
      </c>
      <c r="AA129" s="21">
        <f>EXP(-LN(2)/25)*AA128+(1-EXP(-LN(2)/25))/(LN(2)/25)*Calculateur!V129*Calculateur!X129*VLOOKUP('Données projet'!$B$9,Paramètres!$A$1:$I$89,3,0)*0.475*44/12</f>
        <v>5.8101692462121299</v>
      </c>
      <c r="AB129" s="21">
        <f>EXP(-LN(2)/2)*AB128+(1-EXP(-LN(2)/2))/(LN(2)/2)*V129*Y129*VLOOKUP('Données projet'!$B$9,Paramètres!$A$1:$I$89,3,0)*0.475*44/12</f>
        <v>1.9957100297457167E-9</v>
      </c>
      <c r="AC129" s="22">
        <f t="shared" si="57"/>
        <v>89.820823207222588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378.17323480030268</v>
      </c>
      <c r="T130" s="59">
        <f t="shared" si="88"/>
        <v>471.89239871617241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82.363256276317713</v>
      </c>
      <c r="AA130" s="21">
        <f>EXP(-LN(2)/25)*AA129+(1-EXP(-LN(2)/25))/(LN(2)/25)*Calculateur!V130*Calculateur!X130*VLOOKUP('Données projet'!$B$9,Paramètres!$A$1:$I$89,3,0)*0.475*44/12</f>
        <v>5.6512898626309376</v>
      </c>
      <c r="AB130" s="21">
        <f>EXP(-LN(2)/2)*AB129+(1-EXP(-LN(2)/2))/(LN(2)/2)*V130*Y130*VLOOKUP('Données projet'!$B$9,Paramètres!$A$1:$I$89,3,0)*0.475*44/12</f>
        <v>1.4111800953152027E-9</v>
      </c>
      <c r="AC130" s="22">
        <f t="shared" si="57"/>
        <v>88.014546140359826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378.17323480030268</v>
      </c>
      <c r="T131" s="59">
        <f t="shared" si="88"/>
        <v>471.89239871617241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80.748163057364991</v>
      </c>
      <c r="AA131" s="21">
        <f>EXP(-LN(2)/25)*AA130+(1-EXP(-LN(2)/25))/(LN(2)/25)*Calculateur!V131*Calculateur!X131*VLOOKUP('Données projet'!$B$9,Paramètres!$A$1:$I$89,3,0)*0.475*44/12</f>
        <v>5.4967550441488768</v>
      </c>
      <c r="AB131" s="21">
        <f>EXP(-LN(2)/2)*AB130+(1-EXP(-LN(2)/2))/(LN(2)/2)*V131*Y131*VLOOKUP('Données projet'!$B$9,Paramètres!$A$1:$I$89,3,0)*0.475*44/12</f>
        <v>9.9785501487285834E-10</v>
      </c>
      <c r="AC131" s="22">
        <f t="shared" si="57"/>
        <v>86.244918102511718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378.17323480030268</v>
      </c>
      <c r="T132" s="59">
        <f t="shared" si="88"/>
        <v>471.89239871617241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79.164740831326341</v>
      </c>
      <c r="AA132" s="21">
        <f>EXP(-LN(2)/25)*AA131+(1-EXP(-LN(2)/25))/(LN(2)/25)*Calculateur!V132*Calculateur!X132*VLOOKUP('Données projet'!$B$9,Paramètres!$A$1:$I$89,3,0)*0.475*44/12</f>
        <v>5.3464459884048408</v>
      </c>
      <c r="AB132" s="21">
        <f>EXP(-LN(2)/2)*AB131+(1-EXP(-LN(2)/2))/(LN(2)/2)*V132*Y132*VLOOKUP('Données projet'!$B$9,Paramètres!$A$1:$I$89,3,0)*0.475*44/12</f>
        <v>7.0559004765760137E-10</v>
      </c>
      <c r="AC132" s="22">
        <f t="shared" ref="AC132:AC153" si="111">SUM(Z132:AB132)</f>
        <v>84.511186820436762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378.17323480030268</v>
      </c>
      <c r="T133" s="59">
        <f t="shared" ref="T133:T196" si="142">$T$3</f>
        <v>471.89239871617241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77.612368549348119</v>
      </c>
      <c r="AA133" s="21">
        <f>EXP(-LN(2)/25)*AA132+(1-EXP(-LN(2)/25))/(LN(2)/25)*Calculateur!V133*Calculateur!X133*VLOOKUP('Données projet'!$B$9,Paramètres!$A$1:$I$89,3,0)*0.475*44/12</f>
        <v>5.2002471416945353</v>
      </c>
      <c r="AB133" s="21">
        <f>EXP(-LN(2)/2)*AB132+(1-EXP(-LN(2)/2))/(LN(2)/2)*V133*Y133*VLOOKUP('Données projet'!$B$9,Paramètres!$A$1:$I$89,3,0)*0.475*44/12</f>
        <v>4.9892750743642917E-10</v>
      </c>
      <c r="AC133" s="22">
        <f t="shared" si="111"/>
        <v>82.812615691541581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378.17323480030268</v>
      </c>
      <c r="T134" s="59">
        <f t="shared" si="142"/>
        <v>471.89239871617241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76.090437340965892</v>
      </c>
      <c r="AA134" s="21">
        <f>EXP(-LN(2)/25)*AA133+(1-EXP(-LN(2)/25))/(LN(2)/25)*Calculateur!V134*Calculateur!X134*VLOOKUP('Données projet'!$B$9,Paramètres!$A$1:$I$89,3,0)*0.475*44/12</f>
        <v>5.0580461101357868</v>
      </c>
      <c r="AB134" s="21">
        <f>EXP(-LN(2)/2)*AB133+(1-EXP(-LN(2)/2))/(LN(2)/2)*V134*Y134*VLOOKUP('Données projet'!$B$9,Paramètres!$A$1:$I$89,3,0)*0.475*44/12</f>
        <v>3.5279502382880069E-10</v>
      </c>
      <c r="AC134" s="22">
        <f t="shared" si="111"/>
        <v>81.148483451454481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378.17323480030268</v>
      </c>
      <c r="T135" s="59">
        <f t="shared" si="142"/>
        <v>471.89239871617241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74.598350275293669</v>
      </c>
      <c r="AA135" s="21">
        <f>EXP(-LN(2)/25)*AA134+(1-EXP(-LN(2)/25))/(LN(2)/25)*Calculateur!V135*Calculateur!X135*VLOOKUP('Données projet'!$B$9,Paramètres!$A$1:$I$89,3,0)*0.475*44/12</f>
        <v>4.9197335732630387</v>
      </c>
      <c r="AB135" s="21">
        <f>EXP(-LN(2)/2)*AB134+(1-EXP(-LN(2)/2))/(LN(2)/2)*V135*Y135*VLOOKUP('Données projet'!$B$9,Paramètres!$A$1:$I$89,3,0)*0.475*44/12</f>
        <v>2.4946375371821458E-10</v>
      </c>
      <c r="AC135" s="22">
        <f t="shared" si="111"/>
        <v>79.518083848806171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378.17323480030268</v>
      </c>
      <c r="T136" s="59">
        <f t="shared" si="142"/>
        <v>471.89239871617241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73.135522126896021</v>
      </c>
      <c r="AA136" s="21">
        <f>EXP(-LN(2)/25)*AA135+(1-EXP(-LN(2)/25))/(LN(2)/25)*Calculateur!V136*Calculateur!X136*VLOOKUP('Données projet'!$B$9,Paramètres!$A$1:$I$89,3,0)*0.475*44/12</f>
        <v>4.7852031999846165</v>
      </c>
      <c r="AB136" s="21">
        <f>EXP(-LN(2)/2)*AB135+(1-EXP(-LN(2)/2))/(LN(2)/2)*V136*Y136*VLOOKUP('Données projet'!$B$9,Paramètres!$A$1:$I$89,3,0)*0.475*44/12</f>
        <v>1.7639751191440034E-10</v>
      </c>
      <c r="AC136" s="22">
        <f t="shared" si="111"/>
        <v>77.920725327057042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378.17323480030268</v>
      </c>
      <c r="T137" s="59">
        <f t="shared" si="142"/>
        <v>471.89239871617241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71.701379146251384</v>
      </c>
      <c r="AA137" s="21">
        <f>EXP(-LN(2)/25)*AA136+(1-EXP(-LN(2)/25))/(LN(2)/25)*Calculateur!V137*Calculateur!X137*VLOOKUP('Données projet'!$B$9,Paramètres!$A$1:$I$89,3,0)*0.475*44/12</f>
        <v>4.6543515668381374</v>
      </c>
      <c r="AB137" s="21">
        <f>EXP(-LN(2)/2)*AB136+(1-EXP(-LN(2)/2))/(LN(2)/2)*V137*Y137*VLOOKUP('Données projet'!$B$9,Paramètres!$A$1:$I$89,3,0)*0.475*44/12</f>
        <v>1.2473187685910729E-10</v>
      </c>
      <c r="AC137" s="22">
        <f t="shared" si="111"/>
        <v>76.355730713214243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378.17323480030268</v>
      </c>
      <c r="T138" s="59">
        <f t="shared" si="142"/>
        <v>471.89239871617241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70.295358834716353</v>
      </c>
      <c r="AA138" s="21">
        <f>EXP(-LN(2)/25)*AA137+(1-EXP(-LN(2)/25))/(LN(2)/25)*Calculateur!V138*Calculateur!X138*VLOOKUP('Données projet'!$B$9,Paramètres!$A$1:$I$89,3,0)*0.475*44/12</f>
        <v>4.527078078481237</v>
      </c>
      <c r="AB138" s="21">
        <f>EXP(-LN(2)/2)*AB137+(1-EXP(-LN(2)/2))/(LN(2)/2)*V138*Y138*VLOOKUP('Données projet'!$B$9,Paramètres!$A$1:$I$89,3,0)*0.475*44/12</f>
        <v>8.8198755957200172E-11</v>
      </c>
      <c r="AC138" s="22">
        <f t="shared" si="111"/>
        <v>74.822436913285784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378.17323480030268</v>
      </c>
      <c r="T139" s="59">
        <f t="shared" si="142"/>
        <v>471.89239871617241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68.916909723902805</v>
      </c>
      <c r="AA139" s="21">
        <f>EXP(-LN(2)/25)*AA138+(1-EXP(-LN(2)/25))/(LN(2)/25)*Calculateur!V139*Calculateur!X139*VLOOKUP('Données projet'!$B$9,Paramètres!$A$1:$I$89,3,0)*0.475*44/12</f>
        <v>4.4032848903564785</v>
      </c>
      <c r="AB139" s="21">
        <f>EXP(-LN(2)/2)*AB138+(1-EXP(-LN(2)/2))/(LN(2)/2)*V139*Y139*VLOOKUP('Données projet'!$B$9,Paramètres!$A$1:$I$89,3,0)*0.475*44/12</f>
        <v>6.2365938429553646E-11</v>
      </c>
      <c r="AC139" s="22">
        <f t="shared" si="111"/>
        <v>73.32019461432165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378.17323480030268</v>
      </c>
      <c r="T140" s="59">
        <f t="shared" si="142"/>
        <v>471.89239871617241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67.565491159381381</v>
      </c>
      <c r="AA140" s="21">
        <f>EXP(-LN(2)/25)*AA139+(1-EXP(-LN(2)/25))/(LN(2)/25)*Calculateur!V140*Calculateur!X140*VLOOKUP('Données projet'!$B$9,Paramètres!$A$1:$I$89,3,0)*0.475*44/12</f>
        <v>4.2828768334709917</v>
      </c>
      <c r="AB140" s="21">
        <f>EXP(-LN(2)/2)*AB139+(1-EXP(-LN(2)/2))/(LN(2)/2)*V140*Y140*VLOOKUP('Données projet'!$B$9,Paramètres!$A$1:$I$89,3,0)*0.475*44/12</f>
        <v>4.4099377978600086E-11</v>
      </c>
      <c r="AC140" s="22">
        <f t="shared" si="111"/>
        <v>71.84836799289647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378.17323480030268</v>
      </c>
      <c r="T141" s="59">
        <f t="shared" si="142"/>
        <v>471.89239871617241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66.240573088626277</v>
      </c>
      <c r="AA141" s="21">
        <f>EXP(-LN(2)/25)*AA140+(1-EXP(-LN(2)/25))/(LN(2)/25)*Calculateur!V141*Calculateur!X141*VLOOKUP('Données projet'!$B$9,Paramètres!$A$1:$I$89,3,0)*0.475*44/12</f>
        <v>4.165761341233023</v>
      </c>
      <c r="AB141" s="21">
        <f>EXP(-LN(2)/2)*AB140+(1-EXP(-LN(2)/2))/(LN(2)/2)*V141*Y141*VLOOKUP('Données projet'!$B$9,Paramètres!$A$1:$I$89,3,0)*0.475*44/12</f>
        <v>3.1182969214776823E-11</v>
      </c>
      <c r="AC141" s="22">
        <f t="shared" si="111"/>
        <v>70.406334429890478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378.17323480030268</v>
      </c>
      <c r="T142" s="59">
        <f t="shared" si="142"/>
        <v>471.89239871617241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64.941635853118456</v>
      </c>
      <c r="AA142" s="21">
        <f>EXP(-LN(2)/25)*AA141+(1-EXP(-LN(2)/25))/(LN(2)/25)*Calculateur!V142*Calculateur!X142*VLOOKUP('Données projet'!$B$9,Paramètres!$A$1:$I$89,3,0)*0.475*44/12</f>
        <v>4.0518483782891384</v>
      </c>
      <c r="AB142" s="21">
        <f>EXP(-LN(2)/2)*AB141+(1-EXP(-LN(2)/2))/(LN(2)/2)*V142*Y142*VLOOKUP('Données projet'!$B$9,Paramètres!$A$1:$I$89,3,0)*0.475*44/12</f>
        <v>2.2049688989300043E-11</v>
      </c>
      <c r="AC142" s="22">
        <f t="shared" si="111"/>
        <v>68.993484231429647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378.17323480030268</v>
      </c>
      <c r="T143" s="59">
        <f t="shared" si="142"/>
        <v>471.89239871617241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63.668169984525463</v>
      </c>
      <c r="AA143" s="21">
        <f>EXP(-LN(2)/25)*AA142+(1-EXP(-LN(2)/25))/(LN(2)/25)*Calculateur!V143*Calculateur!X143*VLOOKUP('Données projet'!$B$9,Paramètres!$A$1:$I$89,3,0)*0.475*44/12</f>
        <v>3.9410503713073761</v>
      </c>
      <c r="AB143" s="21">
        <f>EXP(-LN(2)/2)*AB142+(1-EXP(-LN(2)/2))/(LN(2)/2)*V143*Y143*VLOOKUP('Données projet'!$B$9,Paramètres!$A$1:$I$89,3,0)*0.475*44/12</f>
        <v>1.5591484607388412E-11</v>
      </c>
      <c r="AC143" s="22">
        <f t="shared" si="111"/>
        <v>67.609220355848421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378.17323480030268</v>
      </c>
      <c r="T144" s="59">
        <f t="shared" si="142"/>
        <v>471.89239871617241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62.419676004878092</v>
      </c>
      <c r="AA144" s="21">
        <f>EXP(-LN(2)/25)*AA143+(1-EXP(-LN(2)/25))/(LN(2)/25)*Calculateur!V144*Calculateur!X144*VLOOKUP('Données projet'!$B$9,Paramètres!$A$1:$I$89,3,0)*0.475*44/12</f>
        <v>3.8332821416531444</v>
      </c>
      <c r="AB144" s="21">
        <f>EXP(-LN(2)/2)*AB143+(1-EXP(-LN(2)/2))/(LN(2)/2)*V144*Y144*VLOOKUP('Données projet'!$B$9,Paramètres!$A$1:$I$89,3,0)*0.475*44/12</f>
        <v>1.1024844494650021E-11</v>
      </c>
      <c r="AC144" s="22">
        <f t="shared" si="111"/>
        <v>66.252958146542269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378.17323480030268</v>
      </c>
      <c r="T145" s="59">
        <f t="shared" si="142"/>
        <v>471.89239871617241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61.195664230665471</v>
      </c>
      <c r="AA145" s="21">
        <f>EXP(-LN(2)/25)*AA144+(1-EXP(-LN(2)/25))/(LN(2)/25)*Calculateur!V145*Calculateur!X145*VLOOKUP('Données projet'!$B$9,Paramètres!$A$1:$I$89,3,0)*0.475*44/12</f>
        <v>3.7284608399060923</v>
      </c>
      <c r="AB145" s="21">
        <f>EXP(-LN(2)/2)*AB144+(1-EXP(-LN(2)/2))/(LN(2)/2)*V145*Y145*VLOOKUP('Données projet'!$B$9,Paramètres!$A$1:$I$89,3,0)*0.475*44/12</f>
        <v>7.7957423036942058E-12</v>
      </c>
      <c r="AC145" s="22">
        <f t="shared" si="111"/>
        <v>64.924125070579365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378.17323480030268</v>
      </c>
      <c r="T146" s="59">
        <f t="shared" si="142"/>
        <v>471.89239871617241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59.995654580771699</v>
      </c>
      <c r="AA146" s="21">
        <f>EXP(-LN(2)/25)*AA145+(1-EXP(-LN(2)/25))/(LN(2)/25)*Calculateur!V146*Calculateur!X146*VLOOKUP('Données projet'!$B$9,Paramètres!$A$1:$I$89,3,0)*0.475*44/12</f>
        <v>3.6265058821676264</v>
      </c>
      <c r="AB146" s="21">
        <f>EXP(-LN(2)/2)*AB145+(1-EXP(-LN(2)/2))/(LN(2)/2)*V146*Y146*VLOOKUP('Données projet'!$B$9,Paramètres!$A$1:$I$89,3,0)*0.475*44/12</f>
        <v>5.5124222473250107E-12</v>
      </c>
      <c r="AC146" s="22">
        <f t="shared" si="111"/>
        <v>63.622160462944841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378.17323480030268</v>
      </c>
      <c r="T147" s="59">
        <f t="shared" si="142"/>
        <v>471.89239871617241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58.819176388178732</v>
      </c>
      <c r="AA147" s="21">
        <f>EXP(-LN(2)/25)*AA146+(1-EXP(-LN(2)/25))/(LN(2)/25)*Calculateur!V147*Calculateur!X147*VLOOKUP('Données projet'!$B$9,Paramètres!$A$1:$I$89,3,0)*0.475*44/12</f>
        <v>3.5273388881100969</v>
      </c>
      <c r="AB147" s="21">
        <f>EXP(-LN(2)/2)*AB146+(1-EXP(-LN(2)/2))/(LN(2)/2)*V147*Y147*VLOOKUP('Données projet'!$B$9,Paramètres!$A$1:$I$89,3,0)*0.475*44/12</f>
        <v>3.8978711518471029E-12</v>
      </c>
      <c r="AC147" s="22">
        <f t="shared" si="111"/>
        <v>62.346515276292727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378.17323480030268</v>
      </c>
      <c r="T148" s="59">
        <f t="shared" si="142"/>
        <v>471.89239871617241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57.665768215361666</v>
      </c>
      <c r="AA148" s="21">
        <f>EXP(-LN(2)/25)*AA147+(1-EXP(-LN(2)/25))/(LN(2)/25)*Calculateur!V148*Calculateur!X148*VLOOKUP('Données projet'!$B$9,Paramètres!$A$1:$I$89,3,0)*0.475*44/12</f>
        <v>3.4308836207200359</v>
      </c>
      <c r="AB148" s="21">
        <f>EXP(-LN(2)/2)*AB147+(1-EXP(-LN(2)/2))/(LN(2)/2)*V148*Y148*VLOOKUP('Données projet'!$B$9,Paramètres!$A$1:$I$89,3,0)*0.475*44/12</f>
        <v>2.7562111236625054E-12</v>
      </c>
      <c r="AC148" s="22">
        <f t="shared" si="111"/>
        <v>61.096651836084462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378.17323480030268</v>
      </c>
      <c r="T149" s="59">
        <f t="shared" si="142"/>
        <v>471.89239871617241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56.534977673304027</v>
      </c>
      <c r="AA149" s="21">
        <f>EXP(-LN(2)/25)*AA148+(1-EXP(-LN(2)/25))/(LN(2)/25)*Calculateur!V149*Calculateur!X149*VLOOKUP('Données projet'!$B$9,Paramètres!$A$1:$I$89,3,0)*0.475*44/12</f>
        <v>3.3370659276891184</v>
      </c>
      <c r="AB149" s="21">
        <f>EXP(-LN(2)/2)*AB148+(1-EXP(-LN(2)/2))/(LN(2)/2)*V149*Y149*VLOOKUP('Données projet'!$B$9,Paramètres!$A$1:$I$89,3,0)*0.475*44/12</f>
        <v>1.9489355759235514E-12</v>
      </c>
      <c r="AC149" s="22">
        <f t="shared" si="111"/>
        <v>59.872043600995092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378.17323480030268</v>
      </c>
      <c r="T150" s="59">
        <f t="shared" si="142"/>
        <v>471.89239871617241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55.426361244062008</v>
      </c>
      <c r="AA150" s="21">
        <f>EXP(-LN(2)/25)*AA149+(1-EXP(-LN(2)/25))/(LN(2)/25)*Calculateur!V150*Calculateur!X150*VLOOKUP('Données projet'!$B$9,Paramètres!$A$1:$I$89,3,0)*0.475*44/12</f>
        <v>3.2458136844077892</v>
      </c>
      <c r="AB150" s="21">
        <f>EXP(-LN(2)/2)*AB149+(1-EXP(-LN(2)/2))/(LN(2)/2)*V150*Y150*VLOOKUP('Données projet'!$B$9,Paramètres!$A$1:$I$89,3,0)*0.475*44/12</f>
        <v>1.3781055618312527E-12</v>
      </c>
      <c r="AC150" s="22">
        <f t="shared" si="111"/>
        <v>58.672174928471179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378.17323480030268</v>
      </c>
      <c r="T151" s="59">
        <f t="shared" si="142"/>
        <v>471.89239871617241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54.339484106808172</v>
      </c>
      <c r="AA151" s="21">
        <f>EXP(-LN(2)/25)*AA150+(1-EXP(-LN(2)/25))/(LN(2)/25)*Calculateur!V151*Calculateur!X151*VLOOKUP('Données projet'!$B$9,Paramètres!$A$1:$I$89,3,0)*0.475*44/12</f>
        <v>3.1570567385177348</v>
      </c>
      <c r="AB151" s="21">
        <f>EXP(-LN(2)/2)*AB150+(1-EXP(-LN(2)/2))/(LN(2)/2)*V151*Y151*VLOOKUP('Données projet'!$B$9,Paramètres!$A$1:$I$89,3,0)*0.475*44/12</f>
        <v>9.7446778796177572E-13</v>
      </c>
      <c r="AC151" s="22">
        <f t="shared" si="111"/>
        <v>57.496540845326884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378.17323480030268</v>
      </c>
      <c r="T152" s="59">
        <f t="shared" si="142"/>
        <v>471.89239871617241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53.27391996728629</v>
      </c>
      <c r="AA152" s="21">
        <f>EXP(-LN(2)/25)*AA151+(1-EXP(-LN(2)/25))/(LN(2)/25)*Calculateur!V152*Calculateur!X152*VLOOKUP('Données projet'!$B$9,Paramètres!$A$1:$I$89,3,0)*0.475*44/12</f>
        <v>3.0707268559805692</v>
      </c>
      <c r="AB152" s="21">
        <f>EXP(-LN(2)/2)*AB151+(1-EXP(-LN(2)/2))/(LN(2)/2)*V152*Y152*VLOOKUP('Données projet'!$B$9,Paramètres!$A$1:$I$89,3,0)*0.475*44/12</f>
        <v>6.8905278091562634E-13</v>
      </c>
      <c r="AC152" s="22">
        <f t="shared" si="111"/>
        <v>56.344646823267546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378.17323480030268</v>
      </c>
      <c r="T153" s="59">
        <f t="shared" si="142"/>
        <v>471.89239871617241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52.22925089061048</v>
      </c>
      <c r="AA153" s="21">
        <f>EXP(-LN(2)/25)*AA152+(1-EXP(-LN(2)/25))/(LN(2)/25)*Calculateur!V153*Calculateur!X153*VLOOKUP('Données projet'!$B$9,Paramètres!$A$1:$I$89,3,0)*0.475*44/12</f>
        <v>2.9867576686212733</v>
      </c>
      <c r="AB153" s="21">
        <f>EXP(-LN(2)/2)*AB152+(1-EXP(-LN(2)/2))/(LN(2)/2)*V153*Y153*VLOOKUP('Données projet'!$B$9,Paramètres!$A$1:$I$89,3,0)*0.475*44/12</f>
        <v>4.8723389398088786E-13</v>
      </c>
      <c r="AC153" s="22">
        <f t="shared" si="111"/>
        <v>55.216008559232243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378.17323480030268</v>
      </c>
      <c r="T154" s="59">
        <f t="shared" si="142"/>
        <v>471.89239871617241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51.205067137343065</v>
      </c>
      <c r="AA154" s="21">
        <f>EXP(-LN(2)/25)*AA153+(1-EXP(-LN(2)/25))/(LN(2)/25)*Calculateur!V154*Calculateur!X154*VLOOKUP('Données projet'!$B$9,Paramètres!$A$1:$I$89,3,0)*0.475*44/12</f>
        <v>2.905084623106065</v>
      </c>
      <c r="AB154" s="21">
        <f>EXP(-LN(2)/2)*AB153+(1-EXP(-LN(2)/2))/(LN(2)/2)*V154*Y154*VLOOKUP('Données projet'!$B$9,Paramètres!$A$1:$I$89,3,0)*0.475*44/12</f>
        <v>3.4452639045781317E-13</v>
      </c>
      <c r="AC154" s="22">
        <f t="shared" ref="AC154:AC203" si="163">SUM(Z154:AB154)</f>
        <v>54.110151760449469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378.17323480030268</v>
      </c>
      <c r="T155" s="59">
        <f t="shared" si="142"/>
        <v>471.89239871617241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50.200967002786818</v>
      </c>
      <c r="AA155" s="21">
        <f>EXP(-LN(2)/25)*AA154+(1-EXP(-LN(2)/25))/(LN(2)/25)*Calculateur!V155*Calculateur!X155*VLOOKUP('Données projet'!$B$9,Paramètres!$A$1:$I$89,3,0)*0.475*44/12</f>
        <v>2.8256449313154688</v>
      </c>
      <c r="AB155" s="21">
        <f>EXP(-LN(2)/2)*AB154+(1-EXP(-LN(2)/2))/(LN(2)/2)*V155*Y155*VLOOKUP('Données projet'!$B$9,Paramètres!$A$1:$I$89,3,0)*0.475*44/12</f>
        <v>2.4361694699044393E-13</v>
      </c>
      <c r="AC155" s="22">
        <f t="shared" si="163"/>
        <v>53.026611934102526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378.17323480030268</v>
      </c>
      <c r="T156" s="59">
        <f t="shared" si="142"/>
        <v>471.89239871617241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49.216556659428612</v>
      </c>
      <c r="AA156" s="21">
        <f>EXP(-LN(2)/25)*AA155+(1-EXP(-LN(2)/25))/(LN(2)/25)*Calculateur!V156*Calculateur!X156*VLOOKUP('Données projet'!$B$9,Paramètres!$A$1:$I$89,3,0)*0.475*44/12</f>
        <v>2.7483775220744384</v>
      </c>
      <c r="AB156" s="21">
        <f>EXP(-LN(2)/2)*AB155+(1-EXP(-LN(2)/2))/(LN(2)/2)*V156*Y156*VLOOKUP('Données projet'!$B$9,Paramètres!$A$1:$I$89,3,0)*0.475*44/12</f>
        <v>1.7226319522890659E-13</v>
      </c>
      <c r="AC156" s="22">
        <f t="shared" si="163"/>
        <v>51.964934181503224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378.17323480030268</v>
      </c>
      <c r="T157" s="59">
        <f t="shared" si="142"/>
        <v>471.89239871617241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48.251450002472637</v>
      </c>
      <c r="AA157" s="21">
        <f>EXP(-LN(2)/25)*AA156+(1-EXP(-LN(2)/25))/(LN(2)/25)*Calculateur!V157*Calculateur!X157*VLOOKUP('Données projet'!$B$9,Paramètres!$A$1:$I$89,3,0)*0.475*44/12</f>
        <v>2.6732229942024204</v>
      </c>
      <c r="AB157" s="21">
        <f>EXP(-LN(2)/2)*AB156+(1-EXP(-LN(2)/2))/(LN(2)/2)*V157*Y157*VLOOKUP('Données projet'!$B$9,Paramètres!$A$1:$I$89,3,0)*0.475*44/12</f>
        <v>1.2180847349522196E-13</v>
      </c>
      <c r="AC157" s="22">
        <f t="shared" si="163"/>
        <v>50.924672996675177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378.17323480030268</v>
      </c>
      <c r="T158" s="59">
        <f t="shared" si="142"/>
        <v>471.89239871617241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47.305268498402633</v>
      </c>
      <c r="AA158" s="21">
        <f>EXP(-LN(2)/25)*AA157+(1-EXP(-LN(2)/25))/(LN(2)/25)*Calculateur!V158*Calculateur!X158*VLOOKUP('Données projet'!$B$9,Paramètres!$A$1:$I$89,3,0)*0.475*44/12</f>
        <v>2.6001235708472676</v>
      </c>
      <c r="AB158" s="21">
        <f>EXP(-LN(2)/2)*AB157+(1-EXP(-LN(2)/2))/(LN(2)/2)*V158*Y158*VLOOKUP('Données projet'!$B$9,Paramètres!$A$1:$I$89,3,0)*0.475*44/12</f>
        <v>8.6131597614453293E-14</v>
      </c>
      <c r="AC158" s="22">
        <f t="shared" si="163"/>
        <v>49.905392069249984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378.17323480030268</v>
      </c>
      <c r="T159" s="59">
        <f t="shared" si="142"/>
        <v>471.89239871617241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46.377641036513708</v>
      </c>
      <c r="AA159" s="21">
        <f>EXP(-LN(2)/25)*AA158+(1-EXP(-LN(2)/25))/(LN(2)/25)*Calculateur!V159*Calculateur!X159*VLOOKUP('Données projet'!$B$9,Paramètres!$A$1:$I$89,3,0)*0.475*44/12</f>
        <v>2.5290230550678934</v>
      </c>
      <c r="AB159" s="21">
        <f>EXP(-LN(2)/2)*AB158+(1-EXP(-LN(2)/2))/(LN(2)/2)*V159*Y159*VLOOKUP('Données projet'!$B$9,Paramètres!$A$1:$I$89,3,0)*0.475*44/12</f>
        <v>6.0904236747610982E-14</v>
      </c>
      <c r="AC159" s="22">
        <f t="shared" si="163"/>
        <v>48.906664091581668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378.17323480030268</v>
      </c>
      <c r="T160" s="59">
        <f t="shared" si="142"/>
        <v>471.89239871617241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45.468203783355541</v>
      </c>
      <c r="AA160" s="21">
        <f>EXP(-LN(2)/25)*AA159+(1-EXP(-LN(2)/25))/(LN(2)/25)*Calculateur!V160*Calculateur!X160*VLOOKUP('Données projet'!$B$9,Paramètres!$A$1:$I$89,3,0)*0.475*44/12</f>
        <v>2.4598667866315194</v>
      </c>
      <c r="AB160" s="21">
        <f>EXP(-LN(2)/2)*AB159+(1-EXP(-LN(2)/2))/(LN(2)/2)*V160*Y160*VLOOKUP('Données projet'!$B$9,Paramètres!$A$1:$I$89,3,0)*0.475*44/12</f>
        <v>4.3065798807226646E-14</v>
      </c>
      <c r="AC160" s="22">
        <f t="shared" si="163"/>
        <v>47.928070569987106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378.17323480030268</v>
      </c>
      <c r="T161" s="59">
        <f t="shared" si="142"/>
        <v>471.89239871617241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44.576600040029852</v>
      </c>
      <c r="AA161" s="21">
        <f>EXP(-LN(2)/25)*AA160+(1-EXP(-LN(2)/25))/(LN(2)/25)*Calculateur!V161*Calculateur!X161*VLOOKUP('Données projet'!$B$9,Paramètres!$A$1:$I$89,3,0)*0.475*44/12</f>
        <v>2.3926015999923083</v>
      </c>
      <c r="AB161" s="21">
        <f>EXP(-LN(2)/2)*AB160+(1-EXP(-LN(2)/2))/(LN(2)/2)*V161*Y161*VLOOKUP('Données projet'!$B$9,Paramètres!$A$1:$I$89,3,0)*0.475*44/12</f>
        <v>3.0452118373805491E-14</v>
      </c>
      <c r="AC161" s="22">
        <f t="shared" si="163"/>
        <v>46.969201640022192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378.17323480030268</v>
      </c>
      <c r="T162" s="59">
        <f t="shared" si="142"/>
        <v>471.89239871617241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43.702480102286195</v>
      </c>
      <c r="AA162" s="21">
        <f>EXP(-LN(2)/25)*AA161+(1-EXP(-LN(2)/25))/(LN(2)/25)*Calculateur!V162*Calculateur!X162*VLOOKUP('Données projet'!$B$9,Paramètres!$A$1:$I$89,3,0)*0.475*44/12</f>
        <v>2.3271757834190687</v>
      </c>
      <c r="AB162" s="21">
        <f>EXP(-LN(2)/2)*AB161+(1-EXP(-LN(2)/2))/(LN(2)/2)*V162*Y162*VLOOKUP('Données projet'!$B$9,Paramètres!$A$1:$I$89,3,0)*0.475*44/12</f>
        <v>2.1532899403613323E-14</v>
      </c>
      <c r="AC162" s="22">
        <f t="shared" si="163"/>
        <v>46.029655885705289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378.17323480030268</v>
      </c>
      <c r="T163" s="59">
        <f t="shared" si="142"/>
        <v>471.89239871617241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42.845501123361174</v>
      </c>
      <c r="AA163" s="21">
        <f>EXP(-LN(2)/25)*AA162+(1-EXP(-LN(2)/25))/(LN(2)/25)*Calculateur!V163*Calculateur!X163*VLOOKUP('Données projet'!$B$9,Paramètres!$A$1:$I$89,3,0)*0.475*44/12</f>
        <v>2.2635390392406185</v>
      </c>
      <c r="AB163" s="21">
        <f>EXP(-LN(2)/2)*AB162+(1-EXP(-LN(2)/2))/(LN(2)/2)*V163*Y163*VLOOKUP('Données projet'!$B$9,Paramètres!$A$1:$I$89,3,0)*0.475*44/12</f>
        <v>1.5226059186902746E-14</v>
      </c>
      <c r="AC163" s="22">
        <f t="shared" si="163"/>
        <v>45.109040162601808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378.17323480030268</v>
      </c>
      <c r="T164" s="59">
        <f t="shared" si="142"/>
        <v>471.89239871617241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42.005326979507309</v>
      </c>
      <c r="AA164" s="21">
        <f>EXP(-LN(2)/25)*AA163+(1-EXP(-LN(2)/25))/(LN(2)/25)*Calculateur!V164*Calculateur!X164*VLOOKUP('Données projet'!$B$9,Paramètres!$A$1:$I$89,3,0)*0.475*44/12</f>
        <v>2.2016424451782393</v>
      </c>
      <c r="AB164" s="21">
        <f>EXP(-LN(2)/2)*AB163+(1-EXP(-LN(2)/2))/(LN(2)/2)*V164*Y164*VLOOKUP('Données projet'!$B$9,Paramètres!$A$1:$I$89,3,0)*0.475*44/12</f>
        <v>1.0766449701806662E-14</v>
      </c>
      <c r="AC164" s="22">
        <f t="shared" si="163"/>
        <v>44.20696942468556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378.17323480030268</v>
      </c>
      <c r="T165" s="59">
        <f t="shared" si="142"/>
        <v>471.89239871617241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41.181628138158793</v>
      </c>
      <c r="AA165" s="21">
        <f>EXP(-LN(2)/25)*AA164+(1-EXP(-LN(2)/25))/(LN(2)/25)*Calculateur!V165*Calculateur!X165*VLOOKUP('Données projet'!$B$9,Paramètres!$A$1:$I$89,3,0)*0.475*44/12</f>
        <v>2.1414384167354958</v>
      </c>
      <c r="AB165" s="21">
        <f>EXP(-LN(2)/2)*AB164+(1-EXP(-LN(2)/2))/(LN(2)/2)*V165*Y165*VLOOKUP('Données projet'!$B$9,Paramètres!$A$1:$I$89,3,0)*0.475*44/12</f>
        <v>7.6130295934513728E-15</v>
      </c>
      <c r="AC165" s="22">
        <f t="shared" si="163"/>
        <v>43.323066554894297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378.17323480030268</v>
      </c>
      <c r="T166" s="59">
        <f t="shared" si="142"/>
        <v>471.89239871617241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40.374081528682439</v>
      </c>
      <c r="AA166" s="21">
        <f>EXP(-LN(2)/25)*AA165+(1-EXP(-LN(2)/25))/(LN(2)/25)*Calculateur!V166*Calculateur!X166*VLOOKUP('Données projet'!$B$9,Paramètres!$A$1:$I$89,3,0)*0.475*44/12</f>
        <v>2.0828806706165115</v>
      </c>
      <c r="AB166" s="21">
        <f>EXP(-LN(2)/2)*AB165+(1-EXP(-LN(2)/2))/(LN(2)/2)*V166*Y166*VLOOKUP('Données projet'!$B$9,Paramètres!$A$1:$I$89,3,0)*0.475*44/12</f>
        <v>5.3832248509033308E-15</v>
      </c>
      <c r="AC166" s="22">
        <f t="shared" si="163"/>
        <v>42.456962199298957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378.17323480030268</v>
      </c>
      <c r="T167" s="59">
        <f t="shared" si="142"/>
        <v>471.89239871617241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39.582370415663114</v>
      </c>
      <c r="AA167" s="21">
        <f>EXP(-LN(2)/25)*AA166+(1-EXP(-LN(2)/25))/(LN(2)/25)*Calculateur!V167*Calculateur!X167*VLOOKUP('Données projet'!$B$9,Paramètres!$A$1:$I$89,3,0)*0.475*44/12</f>
        <v>2.0259241891445692</v>
      </c>
      <c r="AB167" s="21">
        <f>EXP(-LN(2)/2)*AB166+(1-EXP(-LN(2)/2))/(LN(2)/2)*V167*Y167*VLOOKUP('Données projet'!$B$9,Paramètres!$A$1:$I$89,3,0)*0.475*44/12</f>
        <v>3.8065147967256864E-15</v>
      </c>
      <c r="AC167" s="22">
        <f t="shared" si="163"/>
        <v>41.608294604807689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378.17323480030268</v>
      </c>
      <c r="T168" s="59">
        <f t="shared" si="142"/>
        <v>471.89239871617241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38.806184274674003</v>
      </c>
      <c r="AA168" s="21">
        <f>EXP(-LN(2)/25)*AA167+(1-EXP(-LN(2)/25))/(LN(2)/25)*Calculateur!V168*Calculateur!X168*VLOOKUP('Données projet'!$B$9,Paramètres!$A$1:$I$89,3,0)*0.475*44/12</f>
        <v>1.9705251856536881</v>
      </c>
      <c r="AB168" s="21">
        <f>EXP(-LN(2)/2)*AB167+(1-EXP(-LN(2)/2))/(LN(2)/2)*V168*Y168*VLOOKUP('Données projet'!$B$9,Paramètres!$A$1:$I$89,3,0)*0.475*44/12</f>
        <v>2.6916124254516654E-15</v>
      </c>
      <c r="AC168" s="22">
        <f t="shared" si="163"/>
        <v>40.776709460327687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378.17323480030268</v>
      </c>
      <c r="T169" s="59">
        <f t="shared" si="142"/>
        <v>471.89239871617241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38.045218670482889</v>
      </c>
      <c r="AA169" s="21">
        <f>EXP(-LN(2)/25)*AA168+(1-EXP(-LN(2)/25))/(LN(2)/25)*Calculateur!V169*Calculateur!X169*VLOOKUP('Données projet'!$B$9,Paramètres!$A$1:$I$89,3,0)*0.475*44/12</f>
        <v>1.9166410708265722</v>
      </c>
      <c r="AB169" s="21">
        <f>EXP(-LN(2)/2)*AB168+(1-EXP(-LN(2)/2))/(LN(2)/2)*V169*Y169*VLOOKUP('Données projet'!$B$9,Paramètres!$A$1:$I$89,3,0)*0.475*44/12</f>
        <v>1.9032573983628432E-15</v>
      </c>
      <c r="AC169" s="22">
        <f t="shared" si="163"/>
        <v>39.961859741309461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378.17323480030268</v>
      </c>
      <c r="T170" s="59">
        <f t="shared" si="142"/>
        <v>471.89239871617241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37.299175137646778</v>
      </c>
      <c r="AA170" s="21">
        <f>EXP(-LN(2)/25)*AA169+(1-EXP(-LN(2)/25))/(LN(2)/25)*Calculateur!V170*Calculateur!X170*VLOOKUP('Données projet'!$B$9,Paramètres!$A$1:$I$89,3,0)*0.475*44/12</f>
        <v>1.8642304199530462</v>
      </c>
      <c r="AB170" s="21">
        <f>EXP(-LN(2)/2)*AB169+(1-EXP(-LN(2)/2))/(LN(2)/2)*V170*Y170*VLOOKUP('Données projet'!$B$9,Paramètres!$A$1:$I$89,3,0)*0.475*44/12</f>
        <v>1.3458062127258327E-15</v>
      </c>
      <c r="AC170" s="22">
        <f t="shared" si="163"/>
        <v>39.163405557599823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378.17323480030268</v>
      </c>
      <c r="T171" s="59">
        <f t="shared" si="142"/>
        <v>471.89239871617241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36.567761063447961</v>
      </c>
      <c r="AA171" s="21">
        <f>EXP(-LN(2)/25)*AA170+(1-EXP(-LN(2)/25))/(LN(2)/25)*Calculateur!V171*Calculateur!X171*VLOOKUP('Données projet'!$B$9,Paramètres!$A$1:$I$89,3,0)*0.475*44/12</f>
        <v>1.8132529410838132</v>
      </c>
      <c r="AB171" s="21">
        <f>EXP(-LN(2)/2)*AB170+(1-EXP(-LN(2)/2))/(LN(2)/2)*V171*Y171*VLOOKUP('Données projet'!$B$9,Paramètres!$A$1:$I$89,3,0)*0.475*44/12</f>
        <v>9.516286991814216E-16</v>
      </c>
      <c r="AC171" s="22">
        <f t="shared" si="163"/>
        <v>38.381014004531771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378.17323480030268</v>
      </c>
      <c r="T172" s="59">
        <f t="shared" si="142"/>
        <v>471.89239871617241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35.850689573125642</v>
      </c>
      <c r="AA172" s="21">
        <f>EXP(-LN(2)/25)*AA171+(1-EXP(-LN(2)/25))/(LN(2)/25)*Calculateur!V172*Calculateur!X172*VLOOKUP('Données projet'!$B$9,Paramètres!$A$1:$I$89,3,0)*0.475*44/12</f>
        <v>1.7636694440550484</v>
      </c>
      <c r="AB172" s="21">
        <f>EXP(-LN(2)/2)*AB171+(1-EXP(-LN(2)/2))/(LN(2)/2)*V172*Y172*VLOOKUP('Données projet'!$B$9,Paramètres!$A$1:$I$89,3,0)*0.475*44/12</f>
        <v>6.7290310636291635E-16</v>
      </c>
      <c r="AC172" s="22">
        <f t="shared" si="163"/>
        <v>37.614359017180689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378.17323480030268</v>
      </c>
      <c r="T173" s="59">
        <f t="shared" si="142"/>
        <v>471.89239871617241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35.147679417358127</v>
      </c>
      <c r="AA173" s="21">
        <f>EXP(-LN(2)/25)*AA172+(1-EXP(-LN(2)/25))/(LN(2)/25)*Calculateur!V173*Calculateur!X173*VLOOKUP('Données projet'!$B$9,Paramètres!$A$1:$I$89,3,0)*0.475*44/12</f>
        <v>1.715441810360018</v>
      </c>
      <c r="AB173" s="21">
        <f>EXP(-LN(2)/2)*AB172+(1-EXP(-LN(2)/2))/(LN(2)/2)*V173*Y173*VLOOKUP('Données projet'!$B$9,Paramètres!$A$1:$I$89,3,0)*0.475*44/12</f>
        <v>4.758143495907108E-16</v>
      </c>
      <c r="AC173" s="22">
        <f t="shared" si="163"/>
        <v>36.863121227718146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378.17323480030268</v>
      </c>
      <c r="T174" s="59">
        <f t="shared" si="142"/>
        <v>471.89239871617241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34.458454861951353</v>
      </c>
      <c r="AA174" s="21">
        <f>EXP(-LN(2)/25)*AA173+(1-EXP(-LN(2)/25))/(LN(2)/25)*Calculateur!V174*Calculateur!X174*VLOOKUP('Données projet'!$B$9,Paramètres!$A$1:$I$89,3,0)*0.475*44/12</f>
        <v>1.6685329638445592</v>
      </c>
      <c r="AB174" s="21">
        <f>EXP(-LN(2)/2)*AB173+(1-EXP(-LN(2)/2))/(LN(2)/2)*V174*Y174*VLOOKUP('Données projet'!$B$9,Paramètres!$A$1:$I$89,3,0)*0.475*44/12</f>
        <v>3.3645155318145817E-16</v>
      </c>
      <c r="AC174" s="22">
        <f t="shared" si="163"/>
        <v>36.126987825795915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378.17323480030268</v>
      </c>
      <c r="T175" s="59">
        <f t="shared" si="142"/>
        <v>471.89239871617241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33.782745579690641</v>
      </c>
      <c r="AA175" s="21">
        <f>EXP(-LN(2)/25)*AA174+(1-EXP(-LN(2)/25))/(LN(2)/25)*Calculateur!V175*Calculateur!X175*VLOOKUP('Données projet'!$B$9,Paramètres!$A$1:$I$89,3,0)*0.475*44/12</f>
        <v>1.6229068422038946</v>
      </c>
      <c r="AB175" s="21">
        <f>EXP(-LN(2)/2)*AB174+(1-EXP(-LN(2)/2))/(LN(2)/2)*V175*Y175*VLOOKUP('Données projet'!$B$9,Paramètres!$A$1:$I$89,3,0)*0.475*44/12</f>
        <v>2.379071747953554E-16</v>
      </c>
      <c r="AC175" s="22">
        <f t="shared" si="163"/>
        <v>35.405652421894537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378.17323480030268</v>
      </c>
      <c r="T176" s="59">
        <f t="shared" si="142"/>
        <v>471.89239871617241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33.120286544313096</v>
      </c>
      <c r="AA176" s="21">
        <f>EXP(-LN(2)/25)*AA175+(1-EXP(-LN(2)/25))/(LN(2)/25)*Calculateur!V176*Calculateur!X176*VLOOKUP('Données projet'!$B$9,Paramètres!$A$1:$I$89,3,0)*0.475*44/12</f>
        <v>1.5785283692588674</v>
      </c>
      <c r="AB176" s="21">
        <f>EXP(-LN(2)/2)*AB175+(1-EXP(-LN(2)/2))/(LN(2)/2)*V176*Y176*VLOOKUP('Données projet'!$B$9,Paramètres!$A$1:$I$89,3,0)*0.475*44/12</f>
        <v>1.6822577659072909E-16</v>
      </c>
      <c r="AC176" s="22">
        <f t="shared" si="163"/>
        <v>34.698814913571965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378.17323480030268</v>
      </c>
      <c r="T177" s="59">
        <f t="shared" si="142"/>
        <v>471.89239871617241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32.470817926559185</v>
      </c>
      <c r="AA177" s="21">
        <f>EXP(-LN(2)/25)*AA176+(1-EXP(-LN(2)/25))/(LN(2)/25)*Calculateur!V177*Calculateur!X177*VLOOKUP('Données projet'!$B$9,Paramètres!$A$1:$I$89,3,0)*0.475*44/12</f>
        <v>1.5353634279902846</v>
      </c>
      <c r="AB177" s="21">
        <f>EXP(-LN(2)/2)*AB176+(1-EXP(-LN(2)/2))/(LN(2)/2)*V177*Y177*VLOOKUP('Données projet'!$B$9,Paramètres!$A$1:$I$89,3,0)*0.475*44/12</f>
        <v>1.189535873976777E-16</v>
      </c>
      <c r="AC177" s="22">
        <f t="shared" si="163"/>
        <v>34.006181354549469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378.17323480030268</v>
      </c>
      <c r="T178" s="59">
        <f t="shared" si="142"/>
        <v>471.89239871617241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31.834084992262689</v>
      </c>
      <c r="AA178" s="21">
        <f>EXP(-LN(2)/25)*AA177+(1-EXP(-LN(2)/25))/(LN(2)/25)*Calculateur!V178*Calculateur!X178*VLOOKUP('Données projet'!$B$9,Paramètres!$A$1:$I$89,3,0)*0.475*44/12</f>
        <v>1.4933788343106367</v>
      </c>
      <c r="AB178" s="21">
        <f>EXP(-LN(2)/2)*AB177+(1-EXP(-LN(2)/2))/(LN(2)/2)*V178*Y178*VLOOKUP('Données projet'!$B$9,Paramètres!$A$1:$I$89,3,0)*0.475*44/12</f>
        <v>8.4112888295364544E-17</v>
      </c>
      <c r="AC178" s="22">
        <f t="shared" si="163"/>
        <v>33.327463826573329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378.17323480030268</v>
      </c>
      <c r="T179" s="59">
        <f t="shared" si="142"/>
        <v>471.89239871617241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31.209838002439007</v>
      </c>
      <c r="AA179" s="21">
        <f>EXP(-LN(2)/25)*AA178+(1-EXP(-LN(2)/25))/(LN(2)/25)*Calculateur!V179*Calculateur!X179*VLOOKUP('Données projet'!$B$9,Paramètres!$A$1:$I$89,3,0)*0.475*44/12</f>
        <v>1.4525423115530325</v>
      </c>
      <c r="AB179" s="21">
        <f>EXP(-LN(2)/2)*AB178+(1-EXP(-LN(2)/2))/(LN(2)/2)*V179*Y179*VLOOKUP('Données projet'!$B$9,Paramètres!$A$1:$I$89,3,0)*0.475*44/12</f>
        <v>5.947679369883885E-17</v>
      </c>
      <c r="AC179" s="22">
        <f t="shared" si="163"/>
        <v>32.662380313992038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378.17323480030268</v>
      </c>
      <c r="T180" s="59">
        <f t="shared" si="142"/>
        <v>471.89239871617241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30.5978321153327</v>
      </c>
      <c r="AA180" s="21">
        <f>EXP(-LN(2)/25)*AA179+(1-EXP(-LN(2)/25))/(LN(2)/25)*Calculateur!V180*Calculateur!X180*VLOOKUP('Données projet'!$B$9,Paramètres!$A$1:$I$89,3,0)*0.475*44/12</f>
        <v>1.4128224656577344</v>
      </c>
      <c r="AB180" s="21">
        <f>EXP(-LN(2)/2)*AB179+(1-EXP(-LN(2)/2))/(LN(2)/2)*V180*Y180*VLOOKUP('Données projet'!$B$9,Paramètres!$A$1:$I$89,3,0)*0.475*44/12</f>
        <v>4.2056444147682272E-17</v>
      </c>
      <c r="AC180" s="22">
        <f t="shared" si="163"/>
        <v>32.010654580990433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378.17323480030268</v>
      </c>
      <c r="T181" s="59">
        <f t="shared" si="142"/>
        <v>471.89239871617241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29.997827290385814</v>
      </c>
      <c r="AA181" s="21">
        <f>EXP(-LN(2)/25)*AA180+(1-EXP(-LN(2)/25))/(LN(2)/25)*Calculateur!V181*Calculateur!X181*VLOOKUP('Données projet'!$B$9,Paramètres!$A$1:$I$89,3,0)*0.475*44/12</f>
        <v>1.3741887610372192</v>
      </c>
      <c r="AB181" s="21">
        <f>EXP(-LN(2)/2)*AB180+(1-EXP(-LN(2)/2))/(LN(2)/2)*V181*Y181*VLOOKUP('Données projet'!$B$9,Paramètres!$A$1:$I$89,3,0)*0.475*44/12</f>
        <v>2.9738396849419425E-17</v>
      </c>
      <c r="AC181" s="22">
        <f t="shared" si="163"/>
        <v>31.372016051423032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378.17323480030268</v>
      </c>
      <c r="T182" s="59">
        <f t="shared" si="142"/>
        <v>471.89239871617241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29.409588194089331</v>
      </c>
      <c r="AA182" s="21">
        <f>EXP(-LN(2)/25)*AA181+(1-EXP(-LN(2)/25))/(LN(2)/25)*Calculateur!V182*Calculateur!X182*VLOOKUP('Données projet'!$B$9,Paramètres!$A$1:$I$89,3,0)*0.475*44/12</f>
        <v>1.3366114971012102</v>
      </c>
      <c r="AB182" s="21">
        <f>EXP(-LN(2)/2)*AB181+(1-EXP(-LN(2)/2))/(LN(2)/2)*V182*Y182*VLOOKUP('Données projet'!$B$9,Paramètres!$A$1:$I$89,3,0)*0.475*44/12</f>
        <v>2.1028222073841136E-17</v>
      </c>
      <c r="AC182" s="22">
        <f t="shared" si="163"/>
        <v>30.74619969119054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378.17323480030268</v>
      </c>
      <c r="T183" s="59">
        <f t="shared" si="142"/>
        <v>471.89239871617241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28.832884107680798</v>
      </c>
      <c r="AA183" s="21">
        <f>EXP(-LN(2)/25)*AA182+(1-EXP(-LN(2)/25))/(LN(2)/25)*Calculateur!V183*Calculateur!X183*VLOOKUP('Données projet'!$B$9,Paramètres!$A$1:$I$89,3,0)*0.475*44/12</f>
        <v>1.3000617854236338</v>
      </c>
      <c r="AB183" s="21">
        <f>EXP(-LN(2)/2)*AB182+(1-EXP(-LN(2)/2))/(LN(2)/2)*V183*Y183*VLOOKUP('Données projet'!$B$9,Paramètres!$A$1:$I$89,3,0)*0.475*44/12</f>
        <v>1.4869198424709713E-17</v>
      </c>
      <c r="AC183" s="22">
        <f t="shared" si="163"/>
        <v>30.132945893104431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378.17323480030268</v>
      </c>
      <c r="T184" s="59">
        <f t="shared" si="142"/>
        <v>471.89239871617241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28.267488836651978</v>
      </c>
      <c r="AA184" s="21">
        <f>EXP(-LN(2)/25)*AA183+(1-EXP(-LN(2)/25))/(LN(2)/25)*Calculateur!V184*Calculateur!X184*VLOOKUP('Données projet'!$B$9,Paramètres!$A$1:$I$89,3,0)*0.475*44/12</f>
        <v>1.2645115275339467</v>
      </c>
      <c r="AB184" s="21">
        <f>EXP(-LN(2)/2)*AB183+(1-EXP(-LN(2)/2))/(LN(2)/2)*V184*Y184*VLOOKUP('Données projet'!$B$9,Paramètres!$A$1:$I$89,3,0)*0.475*44/12</f>
        <v>1.0514111036920568E-17</v>
      </c>
      <c r="AC184" s="22">
        <f t="shared" si="163"/>
        <v>29.532000364185926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378.17323480030268</v>
      </c>
      <c r="T185" s="59">
        <f t="shared" si="142"/>
        <v>471.89239871617241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27.713180622030968</v>
      </c>
      <c r="AA185" s="21">
        <f>EXP(-LN(2)/25)*AA184+(1-EXP(-LN(2)/25))/(LN(2)/25)*Calculateur!V185*Calculateur!X185*VLOOKUP('Données projet'!$B$9,Paramètres!$A$1:$I$89,3,0)*0.475*44/12</f>
        <v>1.2299333933157597</v>
      </c>
      <c r="AB185" s="21">
        <f>EXP(-LN(2)/2)*AB184+(1-EXP(-LN(2)/2))/(LN(2)/2)*V185*Y185*VLOOKUP('Données projet'!$B$9,Paramètres!$A$1:$I$89,3,0)*0.475*44/12</f>
        <v>7.4345992123548563E-18</v>
      </c>
      <c r="AC185" s="22">
        <f t="shared" si="163"/>
        <v>28.94311401534673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378.17323480030268</v>
      </c>
      <c r="T186" s="59">
        <f t="shared" si="142"/>
        <v>471.89239871617241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27.16974205340405</v>
      </c>
      <c r="AA186" s="21">
        <f>EXP(-LN(2)/25)*AA185+(1-EXP(-LN(2)/25))/(LN(2)/25)*Calculateur!V186*Calculateur!X186*VLOOKUP('Données projet'!$B$9,Paramètres!$A$1:$I$89,3,0)*0.475*44/12</f>
        <v>1.1963007999961541</v>
      </c>
      <c r="AB186" s="21">
        <f>EXP(-LN(2)/2)*AB185+(1-EXP(-LN(2)/2))/(LN(2)/2)*V186*Y186*VLOOKUP('Données projet'!$B$9,Paramètres!$A$1:$I$89,3,0)*0.475*44/12</f>
        <v>5.257055518460284E-18</v>
      </c>
      <c r="AC186" s="22">
        <f t="shared" si="163"/>
        <v>28.366042853400206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378.17323480030268</v>
      </c>
      <c r="T187" s="59">
        <f t="shared" si="142"/>
        <v>471.89239871617241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26.636959983643109</v>
      </c>
      <c r="AA187" s="21">
        <f>EXP(-LN(2)/25)*AA186+(1-EXP(-LN(2)/25))/(LN(2)/25)*Calculateur!V187*Calculateur!X187*VLOOKUP('Données projet'!$B$9,Paramètres!$A$1:$I$89,3,0)*0.475*44/12</f>
        <v>1.1635878917095344</v>
      </c>
      <c r="AB187" s="21">
        <f>EXP(-LN(2)/2)*AB186+(1-EXP(-LN(2)/2))/(LN(2)/2)*V187*Y187*VLOOKUP('Données projet'!$B$9,Paramètres!$A$1:$I$89,3,0)*0.475*44/12</f>
        <v>3.7172996061774281E-18</v>
      </c>
      <c r="AC187" s="22">
        <f t="shared" si="163"/>
        <v>27.800547875352642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378.17323480030268</v>
      </c>
      <c r="T188" s="59">
        <f t="shared" si="142"/>
        <v>471.89239871617241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26.114625445305204</v>
      </c>
      <c r="AA188" s="21">
        <f>EXP(-LN(2)/25)*AA187+(1-EXP(-LN(2)/25))/(LN(2)/25)*Calculateur!V188*Calculateur!X188*VLOOKUP('Données projet'!$B$9,Paramètres!$A$1:$I$89,3,0)*0.475*44/12</f>
        <v>1.1317695196203093</v>
      </c>
      <c r="AB188" s="21">
        <f>EXP(-LN(2)/2)*AB187+(1-EXP(-LN(2)/2))/(LN(2)/2)*V188*Y188*VLOOKUP('Données projet'!$B$9,Paramètres!$A$1:$I$89,3,0)*0.475*44/12</f>
        <v>2.628527759230142E-18</v>
      </c>
      <c r="AC188" s="22">
        <f t="shared" si="163"/>
        <v>27.246394964925514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378.17323480030268</v>
      </c>
      <c r="T189" s="59">
        <f t="shared" si="142"/>
        <v>471.89239871617241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25.602533568671497</v>
      </c>
      <c r="AA189" s="21">
        <f>EXP(-LN(2)/25)*AA188+(1-EXP(-LN(2)/25))/(LN(2)/25)*Calculateur!V189*Calculateur!X189*VLOOKUP('Données projet'!$B$9,Paramètres!$A$1:$I$89,3,0)*0.475*44/12</f>
        <v>1.1008212225891196</v>
      </c>
      <c r="AB189" s="21">
        <f>EXP(-LN(2)/2)*AB188+(1-EXP(-LN(2)/2))/(LN(2)/2)*V189*Y189*VLOOKUP('Données projet'!$B$9,Paramètres!$A$1:$I$89,3,0)*0.475*44/12</f>
        <v>1.8586498030887141E-18</v>
      </c>
      <c r="AC189" s="22">
        <f t="shared" si="163"/>
        <v>26.703354791260615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378.17323480030268</v>
      </c>
      <c r="T190" s="59">
        <f t="shared" si="142"/>
        <v>471.89239871617241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25.100483501393374</v>
      </c>
      <c r="AA190" s="21">
        <f>EXP(-LN(2)/25)*AA189+(1-EXP(-LN(2)/25))/(LN(2)/25)*Calculateur!V190*Calculateur!X190*VLOOKUP('Données projet'!$B$9,Paramètres!$A$1:$I$89,3,0)*0.475*44/12</f>
        <v>1.0707192083677479</v>
      </c>
      <c r="AB190" s="21">
        <f>EXP(-LN(2)/2)*AB189+(1-EXP(-LN(2)/2))/(LN(2)/2)*V190*Y190*VLOOKUP('Données projet'!$B$9,Paramètres!$A$1:$I$89,3,0)*0.475*44/12</f>
        <v>1.314263879615071E-18</v>
      </c>
      <c r="AC190" s="22">
        <f t="shared" si="163"/>
        <v>26.171202709761122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378.17323480030268</v>
      </c>
      <c r="T191" s="59">
        <f t="shared" si="142"/>
        <v>471.89239871617241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24.60827832971427</v>
      </c>
      <c r="AA191" s="21">
        <f>EXP(-LN(2)/25)*AA190+(1-EXP(-LN(2)/25))/(LN(2)/25)*Calculateur!V191*Calculateur!X191*VLOOKUP('Données projet'!$B$9,Paramètres!$A$1:$I$89,3,0)*0.475*44/12</f>
        <v>1.0414403353082557</v>
      </c>
      <c r="AB191" s="21">
        <f>EXP(-LN(2)/2)*AB190+(1-EXP(-LN(2)/2))/(LN(2)/2)*V191*Y191*VLOOKUP('Données projet'!$B$9,Paramètres!$A$1:$I$89,3,0)*0.475*44/12</f>
        <v>9.2932490154435703E-19</v>
      </c>
      <c r="AC191" s="22">
        <f t="shared" si="163"/>
        <v>25.649718665022526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378.17323480030268</v>
      </c>
      <c r="T192" s="59">
        <f t="shared" si="142"/>
        <v>471.89239871617241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24.125725001236283</v>
      </c>
      <c r="AA192" s="21">
        <f>EXP(-LN(2)/25)*AA191+(1-EXP(-LN(2)/25))/(LN(2)/25)*Calculateur!V192*Calculateur!X192*VLOOKUP('Données projet'!$B$9,Paramètres!$A$1:$I$89,3,0)*0.475*44/12</f>
        <v>1.0129620945722846</v>
      </c>
      <c r="AB192" s="21">
        <f>EXP(-LN(2)/2)*AB191+(1-EXP(-LN(2)/2))/(LN(2)/2)*V192*Y192*VLOOKUP('Données projet'!$B$9,Paramètres!$A$1:$I$89,3,0)*0.475*44/12</f>
        <v>6.571319398075355E-19</v>
      </c>
      <c r="AC192" s="22">
        <f t="shared" si="163"/>
        <v>25.138687095808567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378.17323480030268</v>
      </c>
      <c r="T193" s="59">
        <f t="shared" si="142"/>
        <v>471.89239871617241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23.652634249201281</v>
      </c>
      <c r="AA193" s="21">
        <f>EXP(-LN(2)/25)*AA192+(1-EXP(-LN(2)/25))/(LN(2)/25)*Calculateur!V193*Calculateur!X193*VLOOKUP('Données projet'!$B$9,Paramètres!$A$1:$I$89,3,0)*0.475*44/12</f>
        <v>0.98526259282684403</v>
      </c>
      <c r="AB193" s="21">
        <f>EXP(-LN(2)/2)*AB192+(1-EXP(-LN(2)/2))/(LN(2)/2)*V193*Y193*VLOOKUP('Données projet'!$B$9,Paramètres!$A$1:$I$89,3,0)*0.475*44/12</f>
        <v>4.6466245077217852E-19</v>
      </c>
      <c r="AC193" s="22">
        <f t="shared" si="163"/>
        <v>24.637896842028123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378.17323480030268</v>
      </c>
      <c r="T194" s="59">
        <f t="shared" si="142"/>
        <v>471.89239871617241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23.188820518256819</v>
      </c>
      <c r="AA194" s="21">
        <f>EXP(-LN(2)/25)*AA193+(1-EXP(-LN(2)/25))/(LN(2)/25)*Calculateur!V194*Calculateur!X194*VLOOKUP('Données projet'!$B$9,Paramètres!$A$1:$I$89,3,0)*0.475*44/12</f>
        <v>0.9583205354132861</v>
      </c>
      <c r="AB194" s="21">
        <f>EXP(-LN(2)/2)*AB193+(1-EXP(-LN(2)/2))/(LN(2)/2)*V194*Y194*VLOOKUP('Données projet'!$B$9,Paramètres!$A$1:$I$89,3,0)*0.475*44/12</f>
        <v>3.2856596990376775E-19</v>
      </c>
      <c r="AC194" s="22">
        <f t="shared" si="163"/>
        <v>24.147141053670104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378.17323480030268</v>
      </c>
      <c r="T195" s="59">
        <f t="shared" si="142"/>
        <v>471.89239871617241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22.734101891677735</v>
      </c>
      <c r="AA195" s="21">
        <f>EXP(-LN(2)/25)*AA194+(1-EXP(-LN(2)/25))/(LN(2)/25)*Calculateur!V195*Calculateur!X195*VLOOKUP('Données projet'!$B$9,Paramètres!$A$1:$I$89,3,0)*0.475*44/12</f>
        <v>0.93211520997652308</v>
      </c>
      <c r="AB195" s="21">
        <f>EXP(-LN(2)/2)*AB194+(1-EXP(-LN(2)/2))/(LN(2)/2)*V195*Y195*VLOOKUP('Données projet'!$B$9,Paramètres!$A$1:$I$89,3,0)*0.475*44/12</f>
        <v>2.3233122538608926E-19</v>
      </c>
      <c r="AC195" s="22">
        <f t="shared" si="163"/>
        <v>23.666217101654258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378.17323480030268</v>
      </c>
      <c r="T196" s="59">
        <f t="shared" si="142"/>
        <v>471.89239871617241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22.288300020014891</v>
      </c>
      <c r="AA196" s="21">
        <f>EXP(-LN(2)/25)*AA195+(1-EXP(-LN(2)/25))/(LN(2)/25)*Calculateur!V196*Calculateur!X196*VLOOKUP('Données projet'!$B$9,Paramètres!$A$1:$I$89,3,0)*0.475*44/12</f>
        <v>0.90662647054190659</v>
      </c>
      <c r="AB196" s="21">
        <f>EXP(-LN(2)/2)*AB195+(1-EXP(-LN(2)/2))/(LN(2)/2)*V196*Y196*VLOOKUP('Données projet'!$B$9,Paramètres!$A$1:$I$89,3,0)*0.475*44/12</f>
        <v>1.6428298495188387E-19</v>
      </c>
      <c r="AC196" s="22">
        <f t="shared" si="163"/>
        <v>23.194926490556796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378.17323480030268</v>
      </c>
      <c r="T197" s="59">
        <f t="shared" ref="T197:T203" si="204">$T$3</f>
        <v>471.89239871617241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21.851240051143062</v>
      </c>
      <c r="AA197" s="21">
        <f>EXP(-LN(2)/25)*AA196+(1-EXP(-LN(2)/25))/(LN(2)/25)*Calculateur!V197*Calculateur!X197*VLOOKUP('Données projet'!$B$9,Paramètres!$A$1:$I$89,3,0)*0.475*44/12</f>
        <v>0.88183472202752422</v>
      </c>
      <c r="AB197" s="21">
        <f>EXP(-LN(2)/2)*AB196+(1-EXP(-LN(2)/2))/(LN(2)/2)*V197*Y197*VLOOKUP('Données projet'!$B$9,Paramètres!$A$1:$I$89,3,0)*0.475*44/12</f>
        <v>1.1616561269304463E-19</v>
      </c>
      <c r="AC197" s="22">
        <f t="shared" si="163"/>
        <v>22.733074773170586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378.17323480030268</v>
      </c>
      <c r="T198" s="59">
        <f t="shared" si="204"/>
        <v>471.89239871617241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21.422750561680552</v>
      </c>
      <c r="AA198" s="21">
        <f>EXP(-LN(2)/25)*AA197+(1-EXP(-LN(2)/25))/(LN(2)/25)*Calculateur!V198*Calculateur!X198*VLOOKUP('Données projet'!$B$9,Paramètres!$A$1:$I$89,3,0)*0.475*44/12</f>
        <v>0.85772090518000899</v>
      </c>
      <c r="AB198" s="21">
        <f>EXP(-LN(2)/2)*AB197+(1-EXP(-LN(2)/2))/(LN(2)/2)*V198*Y198*VLOOKUP('Données projet'!$B$9,Paramètres!$A$1:$I$89,3,0)*0.475*44/12</f>
        <v>8.2141492475941937E-20</v>
      </c>
      <c r="AC198" s="22">
        <f t="shared" si="163"/>
        <v>22.280471466860561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378.17323480030268</v>
      </c>
      <c r="T199" s="59">
        <f t="shared" si="204"/>
        <v>471.89239871617241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21.002663489753619</v>
      </c>
      <c r="AA199" s="21">
        <f>EXP(-LN(2)/25)*AA198+(1-EXP(-LN(2)/25))/(LN(2)/25)*Calculateur!V199*Calculateur!X199*VLOOKUP('Données projet'!$B$9,Paramètres!$A$1:$I$89,3,0)*0.475*44/12</f>
        <v>0.83426648192227959</v>
      </c>
      <c r="AB199" s="21">
        <f>EXP(-LN(2)/2)*AB198+(1-EXP(-LN(2)/2))/(LN(2)/2)*V199*Y199*VLOOKUP('Données projet'!$B$9,Paramètres!$A$1:$I$89,3,0)*0.475*44/12</f>
        <v>5.8082806346522315E-20</v>
      </c>
      <c r="AC199" s="22">
        <f t="shared" si="163"/>
        <v>21.8369299716759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378.17323480030268</v>
      </c>
      <c r="T200" s="59">
        <f t="shared" si="204"/>
        <v>471.89239871617241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20.590814069079361</v>
      </c>
      <c r="AA200" s="21">
        <f>EXP(-LN(2)/25)*AA199+(1-EXP(-LN(2)/25))/(LN(2)/25)*Calculateur!V200*Calculateur!X200*VLOOKUP('Données projet'!$B$9,Paramètres!$A$1:$I$89,3,0)*0.475*44/12</f>
        <v>0.81145342110194729</v>
      </c>
      <c r="AB200" s="21">
        <f>EXP(-LN(2)/2)*AB199+(1-EXP(-LN(2)/2))/(LN(2)/2)*V200*Y200*VLOOKUP('Données projet'!$B$9,Paramètres!$A$1:$I$89,3,0)*0.475*44/12</f>
        <v>4.1070746237970969E-20</v>
      </c>
      <c r="AC200" s="22">
        <f t="shared" si="163"/>
        <v>21.402267490181309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378.17323480030268</v>
      </c>
      <c r="T201" s="59">
        <f t="shared" si="204"/>
        <v>471.89239871617241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20.187040764341184</v>
      </c>
      <c r="AA201" s="21">
        <f>EXP(-LN(2)/25)*AA200+(1-EXP(-LN(2)/25))/(LN(2)/25)*Calculateur!V201*Calculateur!X201*VLOOKUP('Données projet'!$B$9,Paramètres!$A$1:$I$89,3,0)*0.475*44/12</f>
        <v>0.78926418462943371</v>
      </c>
      <c r="AB201" s="21">
        <f>EXP(-LN(2)/2)*AB200+(1-EXP(-LN(2)/2))/(LN(2)/2)*V201*Y201*VLOOKUP('Données projet'!$B$9,Paramètres!$A$1:$I$89,3,0)*0.475*44/12</f>
        <v>2.9041403173261157E-20</v>
      </c>
      <c r="AC201" s="22">
        <f t="shared" si="163"/>
        <v>20.976304948970618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378.17323480030268</v>
      </c>
      <c r="T202" s="59">
        <f t="shared" si="204"/>
        <v>471.89239871617241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19.791185207831525</v>
      </c>
      <c r="AA202" s="21">
        <f>EXP(-LN(2)/25)*AA201+(1-EXP(-LN(2)/25))/(LN(2)/25)*Calculateur!V202*Calculateur!X202*VLOOKUP('Données projet'!$B$9,Paramètres!$A$1:$I$89,3,0)*0.475*44/12</f>
        <v>0.76768171399514229</v>
      </c>
      <c r="AB202" s="21">
        <f>EXP(-LN(2)/2)*AB201+(1-EXP(-LN(2)/2))/(LN(2)/2)*V202*Y202*VLOOKUP('Données projet'!$B$9,Paramètres!$A$1:$I$89,3,0)*0.475*44/12</f>
        <v>2.0535373118985484E-20</v>
      </c>
      <c r="AC202" s="22">
        <f t="shared" si="163"/>
        <v>20.558866921826667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378.17323480030268</v>
      </c>
      <c r="T203" s="59">
        <f t="shared" si="204"/>
        <v>471.89239871617241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19.403092137336969</v>
      </c>
      <c r="AA203" s="21">
        <f>EXP(-LN(2)/25)*AA202+(1-EXP(-LN(2)/25))/(LN(2)/25)*Calculateur!V203*Calculateur!X203*VLOOKUP('Données projet'!$B$9,Paramètres!$A$1:$I$89,3,0)*0.475*44/12</f>
        <v>0.74668941715531834</v>
      </c>
      <c r="AB203" s="21">
        <f>EXP(-LN(2)/2)*AB202+(1-EXP(-LN(2)/2))/(LN(2)/2)*V203*Y203*VLOOKUP('Données projet'!$B$9,Paramètres!$A$1:$I$89,3,0)*0.475*44/12</f>
        <v>1.4520701586630579E-20</v>
      </c>
      <c r="AC203" s="22">
        <f t="shared" si="163"/>
        <v>20.149781554492289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3.4832999999999998</v>
      </c>
      <c r="C6" s="147">
        <f ca="1">IF(OR('Données projet'!B9="",'Données projet'!C9="",'Données projet'!C9=0%),0,Calculateur!S3)</f>
        <v>378.17323480030268</v>
      </c>
      <c r="D6" s="147">
        <f>IF(OR('Données projet'!B9="",'Données projet'!C9="",'Données projet'!C9=0%),0,Calculateur!T3)</f>
        <v>471.89239871617241</v>
      </c>
      <c r="E6" s="147">
        <f ca="1">MIN(C6,D6)</f>
        <v>378.17323480030268</v>
      </c>
      <c r="F6" s="147">
        <f ca="1">E6*B6</f>
        <v>1317.2908287798944</v>
      </c>
      <c r="G6" s="147">
        <f ca="1">F6*(100%-'Données projet'!$C$24)*(100%-'Données projet'!$C$25)*(100%-'Données projet'!$C$26)*(100%-'Données projet'!$C$27)</f>
        <v>1185.5617459019049</v>
      </c>
      <c r="H6" s="148">
        <f>IF(OR('Données projet'!B9="",'Données projet'!C9="",'Données projet'!C9=0%),0,AVERAGE(Calculateur!$AC$3:$AC$33)*B6)</f>
        <v>15.886475481575989</v>
      </c>
      <c r="I6" s="149">
        <f>H6*(100%-'Données projet'!$C$24)*(100%-'Données projet'!$C$25)*(100%-'Données projet'!$C$26)*(100%-'Données projet'!$C$27)</f>
        <v>14.29782793341839</v>
      </c>
      <c r="J6" s="150">
        <f>IF(OR('Données projet'!B9="",'Données projet'!C9="",'Données projet'!C9=0%),0,SUM(Calculateur!$V$3:$V$33)*VLOOKUP('Données projet'!$B$9,Paramètres!$A$1:$I$89,9,0)*B6)</f>
        <v>161.76445199999998</v>
      </c>
      <c r="K6" s="151">
        <f>J6*(100%-'Données projet'!$C$24)*(100%-'Données projet'!$C$25)*(100%-'Données projet'!$C$26)*(100%-'Données projet'!$C$27)</f>
        <v>145.58800679999999</v>
      </c>
      <c r="L6" s="152">
        <f ca="1">G6+I6+K6</f>
        <v>1345.4475806353232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1317.2908287798944</v>
      </c>
      <c r="G16" s="166">
        <f t="shared" ca="1" si="3"/>
        <v>1185.5617459019049</v>
      </c>
      <c r="H16" s="167">
        <f t="shared" si="3"/>
        <v>15.886475481575989</v>
      </c>
      <c r="I16" s="167">
        <f t="shared" si="3"/>
        <v>14.29782793341839</v>
      </c>
      <c r="J16" s="168">
        <f t="shared" si="3"/>
        <v>161.76445199999998</v>
      </c>
      <c r="K16" s="168">
        <f t="shared" si="3"/>
        <v>145.58800679999999</v>
      </c>
      <c r="L16" s="169">
        <f t="shared" ca="1" si="3"/>
        <v>1345.4475806353232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2" zoomScale="87" zoomScaleNormal="87" workbookViewId="0">
      <selection activeCell="I16" sqref="I1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4524.3102828811461</v>
      </c>
      <c r="U10" s="178">
        <f>'Données projet'!D9</f>
        <v>3.4832999999999998</v>
      </c>
      <c r="V10" s="177">
        <f>U10*T10</f>
        <v>15759.530008359896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>
        <v>0</v>
      </c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f>1908</f>
        <v>1908</v>
      </c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>
        <f>2260+1200+1000.2</f>
        <v>4460.2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400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400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19</v>
      </c>
      <c r="B23" s="181">
        <f>'Données projet'!D36</f>
        <v>0</v>
      </c>
      <c r="C23" s="193">
        <f>67*'Données projet'!E36+19.4*('Données projet'!F36+'Données projet'!G36)+10*'Données projet'!G36</f>
        <v>23.799999999999997</v>
      </c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-3783.4989465987674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54</v>
      </c>
      <c r="C24" s="193">
        <f>67*'Données projet'!E37+19.4*('Données projet'!F37+'Données projet'!G37)+10*'Données projet'!G37</f>
        <v>32.42</v>
      </c>
      <c r="D24" s="182">
        <f t="shared" ref="D24:D42" si="2">B24*C24</f>
        <v>1750.68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279.012346204663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54</v>
      </c>
      <c r="C25" s="193">
        <f>67*'Données projet'!E38+19.4*('Données projet'!F38+'Données projet'!G38)+10*'Données projet'!G38</f>
        <v>41.04</v>
      </c>
      <c r="D25" s="182">
        <f t="shared" si="2"/>
        <v>2216.16</v>
      </c>
      <c r="E25" s="193"/>
      <c r="F25" s="232"/>
      <c r="H25" s="190">
        <v>5</v>
      </c>
      <c r="I25" s="191">
        <v>500</v>
      </c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-4062.5112928034305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69</v>
      </c>
      <c r="C26" s="193">
        <f>67*'Données projet'!E39+19.4*('Données projet'!F39+'Données projet'!G39)+10*'Données projet'!G39</f>
        <v>45.400000000000006</v>
      </c>
      <c r="D26" s="182">
        <f t="shared" si="2"/>
        <v>3132.6000000000004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est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72</v>
      </c>
      <c r="C27" s="193">
        <f>67*'Données projet'!E40+19.4*('Données projet'!F40+'Données projet'!G40)+10*'Données projet'!G40</f>
        <v>49.759999999999991</v>
      </c>
      <c r="D27" s="182">
        <f t="shared" si="2"/>
        <v>3582.7199999999993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66</v>
      </c>
      <c r="C28" s="193">
        <f>67*'Données projet'!E41+19.4*('Données projet'!F41+'Données projet'!G41)+10*'Données projet'!G41</f>
        <v>54.019999999999996</v>
      </c>
      <c r="D28" s="182">
        <f t="shared" si="2"/>
        <v>3565.3199999999997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48</v>
      </c>
      <c r="C29" s="193">
        <f>67*'Données projet'!E42+19.4*('Données projet'!F42+'Données projet'!G42)+10*'Données projet'!G42</f>
        <v>58.38</v>
      </c>
      <c r="D29" s="182">
        <f t="shared" si="2"/>
        <v>2802.2400000000002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35</v>
      </c>
      <c r="C30" s="193">
        <f>67*'Données projet'!E43+19.4*('Données projet'!F43+'Données projet'!G43)+10*'Données projet'!G43</f>
        <v>62.64</v>
      </c>
      <c r="D30" s="182">
        <f t="shared" si="2"/>
        <v>2192.4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666</v>
      </c>
      <c r="C31" s="193">
        <f>67*'Données projet'!E44+19.4*('Données projet'!F44+'Données projet'!G44)+10*'Données projet'!G44</f>
        <v>62.64</v>
      </c>
      <c r="D31" s="182">
        <f t="shared" si="2"/>
        <v>41718.239999999998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>
        <f>67*'Données projet'!E45+19.4*('Données projet'!F45+'Données projet'!G45)+10*'Données projet'!G45</f>
        <v>0</v>
      </c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>
        <f>67*'Données projet'!E46+19.4*('Données projet'!F46+'Données projet'!G46)+10*'Données projet'!G46</f>
        <v>0</v>
      </c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>
        <f>67*'Données projet'!E47+19.4*('Données projet'!F47+'Données projet'!G47)+10*'Données projet'!G47</f>
        <v>0</v>
      </c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67*'Données projet'!E48+19.4*('Données projet'!F48+'Données projet'!G48)+10*'Données projet'!G48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67*'Données projet'!E49+19.4*('Données projet'!F49+'Données projet'!G49)+10*'Données projet'!G49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67*'Données projet'!E50+19.4*('Données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67*'Données projet'!E51+19.4*('Données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67*'Données projet'!E52+19.4*('Données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67*'Données projet'!E53+19.4*('Données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67*'Données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67*'Données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Aubin Laroche-Labergère</cp:lastModifiedBy>
  <dcterms:created xsi:type="dcterms:W3CDTF">2021-02-01T08:22:39Z</dcterms:created>
  <dcterms:modified xsi:type="dcterms:W3CDTF">2023-06-19T09:25:52Z</dcterms:modified>
</cp:coreProperties>
</file>