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8_Le Mans\Plantation 2024 dossier 2023\Parc du Bouchet (36)\"/>
    </mc:Choice>
  </mc:AlternateContent>
  <xr:revisionPtr revIDLastSave="0" documentId="13_ncr:1_{4CD133D9-654C-4B76-9B44-A09E35C73C40}" xr6:coauthVersionLast="47" xr6:coauthVersionMax="47" xr10:uidLastSave="{00000000-0000-0000-0000-000000000000}"/>
  <bookViews>
    <workbookView xWindow="-120" yWindow="-120" windowWidth="23280" windowHeight="126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1" l="1"/>
  <c r="D45" i="1" s="1"/>
  <c r="F9" i="1" l="1" a="1"/>
  <c r="F9" i="1" s="1"/>
  <c r="F10" i="1" l="1" a="1"/>
  <c r="F10" i="1" s="1"/>
  <c r="F14" i="1" a="1"/>
  <c r="F14" i="1" s="1"/>
  <c r="C19" i="7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73" i="1"/>
  <c r="I74" i="1"/>
  <c r="I75" i="1"/>
  <c r="I76" i="1"/>
  <c r="I77" i="1"/>
  <c r="I78" i="1"/>
  <c r="I79" i="1"/>
  <c r="I80" i="1"/>
  <c r="I81" i="1"/>
  <c r="I99" i="1"/>
  <c r="I100" i="1"/>
  <c r="I101" i="1"/>
  <c r="I102" i="1"/>
  <c r="I103" i="1"/>
  <c r="I104" i="1"/>
  <c r="I105" i="1"/>
  <c r="I106" i="1"/>
  <c r="I107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BB3" i="2"/>
  <c r="AX3" i="2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FR4" i="2"/>
  <c r="FQ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L28" i="2"/>
  <c r="CF28" i="2"/>
  <c r="CG28" i="2"/>
  <c r="BO28" i="2"/>
  <c r="CR28" i="2"/>
  <c r="AT28" i="2"/>
  <c r="DI26" i="2"/>
  <c r="CN26" i="2"/>
  <c r="FT26" i="2"/>
  <c r="GO26" i="2"/>
  <c r="ED26" i="2"/>
  <c r="EY26" i="2"/>
  <c r="HJ26" i="2"/>
  <c r="AB27" i="2"/>
  <c r="AP28" i="2"/>
  <c r="AQ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O33" i="2"/>
  <c r="BK33" i="2"/>
  <c r="BL33" i="2"/>
  <c r="DE33" i="2"/>
  <c r="CR33" i="2"/>
  <c r="CF33" i="2"/>
  <c r="AT33" i="2"/>
  <c r="DI31" i="2"/>
  <c r="GO31" i="2"/>
  <c r="HJ31" i="2"/>
  <c r="EY31" i="2"/>
  <c r="ED31" i="2"/>
  <c r="CN31" i="2"/>
  <c r="AB32" i="2"/>
  <c r="AA32" i="2"/>
  <c r="AP33" i="2"/>
  <c r="AQ33" i="2"/>
  <c r="J7" i="4" s="1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L43" i="2"/>
  <c r="CF43" i="2"/>
  <c r="CG43" i="2"/>
  <c r="BO43" i="2"/>
  <c r="BK43" i="2"/>
  <c r="CR43" i="2"/>
  <c r="AT43" i="2"/>
  <c r="ED41" i="2"/>
  <c r="DI41" i="2"/>
  <c r="HJ41" i="2"/>
  <c r="FT41" i="2"/>
  <c r="AB42" i="2"/>
  <c r="AQ43" i="2"/>
  <c r="AP43" i="2"/>
  <c r="V43" i="2"/>
  <c r="U43" i="2"/>
  <c r="A44" i="2"/>
  <c r="Y43" i="2"/>
  <c r="AA42" i="2"/>
  <c r="AX39" i="2"/>
  <c r="Z42" i="2"/>
  <c r="AC41" i="2"/>
  <c r="HG43" i="2" l="1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O53" i="2"/>
  <c r="BK53" i="2"/>
  <c r="BL53" i="2"/>
  <c r="CF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P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EB57" i="2" s="1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L63" i="2"/>
  <c r="CQ63" i="2"/>
  <c r="CF63" i="2"/>
  <c r="DA63" i="2"/>
  <c r="CG63" i="2"/>
  <c r="BO63" i="2"/>
  <c r="BK63" i="2"/>
  <c r="CR63" i="2"/>
  <c r="AT63" i="2"/>
  <c r="DI61" i="2"/>
  <c r="CN61" i="2"/>
  <c r="HJ61" i="2"/>
  <c r="AA62" i="2"/>
  <c r="AB62" i="2"/>
  <c r="AQ63" i="2"/>
  <c r="AP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O73" i="2"/>
  <c r="BK73" i="2"/>
  <c r="BL73" i="2"/>
  <c r="CF73" i="2"/>
  <c r="AT73" i="2"/>
  <c r="CN71" i="2"/>
  <c r="ED71" i="2"/>
  <c r="FT71" i="2"/>
  <c r="AA72" i="2"/>
  <c r="AP73" i="2"/>
  <c r="AQ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L83" i="2"/>
  <c r="CF83" i="2"/>
  <c r="CQ83" i="2"/>
  <c r="CG83" i="2"/>
  <c r="BO83" i="2"/>
  <c r="BK83" i="2"/>
  <c r="AT83" i="2"/>
  <c r="EY81" i="2"/>
  <c r="AB82" i="2"/>
  <c r="AA82" i="2"/>
  <c r="AP83" i="2"/>
  <c r="AQ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O93" i="2"/>
  <c r="BK93" i="2"/>
  <c r="DL93" i="2"/>
  <c r="BL93" i="2"/>
  <c r="CF93" i="2"/>
  <c r="AT93" i="2"/>
  <c r="EY91" i="2"/>
  <c r="AA92" i="2"/>
  <c r="AQ93" i="2"/>
  <c r="AP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L103" i="2"/>
  <c r="CF103" i="2"/>
  <c r="CG103" i="2"/>
  <c r="BO103" i="2"/>
  <c r="CQ103" i="2"/>
  <c r="BK103" i="2"/>
  <c r="AT103" i="2"/>
  <c r="DI101" i="2"/>
  <c r="ED101" i="2"/>
  <c r="AQ103" i="2"/>
  <c r="AP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O113" i="2"/>
  <c r="BK113" i="2"/>
  <c r="BL113" i="2"/>
  <c r="CQ113" i="2"/>
  <c r="CF113" i="2"/>
  <c r="AT113" i="2"/>
  <c r="FT111" i="2"/>
  <c r="EY111" i="2"/>
  <c r="HJ111" i="2"/>
  <c r="ED111" i="2"/>
  <c r="CN111" i="2"/>
  <c r="AA112" i="2"/>
  <c r="AB112" i="2"/>
  <c r="AP113" i="2"/>
  <c r="AQ113" i="2"/>
  <c r="V113" i="2"/>
  <c r="A114" i="2"/>
  <c r="Y113" i="2"/>
  <c r="U113" i="2"/>
  <c r="AX109" i="2"/>
  <c r="Z112" i="2"/>
  <c r="AC111" i="2"/>
  <c r="EC113" i="2" l="1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L123" i="2"/>
  <c r="CQ123" i="2"/>
  <c r="CF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X155" i="2"/>
  <c r="HH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X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HG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HH162" i="2"/>
  <c r="HG162" i="2"/>
  <c r="EW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A163" i="2"/>
  <c r="EV163" i="2"/>
  <c r="HG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V192" i="2"/>
  <c r="HH192" i="2"/>
  <c r="EC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G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FS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CN199" i="2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EI4" i="2" a="1"/>
  <c r="EI4" i="2" s="1"/>
  <c r="EJ4" i="2" s="1"/>
  <c r="AX198" i="2"/>
  <c r="EY200" i="2"/>
  <c r="DI200" i="2"/>
  <c r="EA201" i="2" l="1"/>
  <c r="EB201" i="2"/>
  <c r="FS201" i="2"/>
  <c r="HH201" i="2"/>
  <c r="HI201" i="2"/>
  <c r="EX201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N5" i="2"/>
  <c r="O4" i="2"/>
  <c r="GO200" i="2"/>
  <c r="GA4" i="2"/>
  <c r="GB4" i="2" s="1"/>
  <c r="GC4" i="2" s="1"/>
  <c r="GD4" i="2" s="1"/>
  <c r="Z201" i="2"/>
  <c r="AB201" i="2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AA202" i="2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192" i="2" a="1"/>
  <c r="BC192" i="2" s="1"/>
  <c r="BC164" i="2" a="1"/>
  <c r="BC164" i="2" s="1"/>
  <c r="BC143" i="2" a="1"/>
  <c r="BC143" i="2" s="1"/>
  <c r="BC185" i="2" a="1"/>
  <c r="BC185" i="2" s="1"/>
  <c r="BC151" i="2" a="1"/>
  <c r="BC151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199" i="2" a="1"/>
  <c r="AH199" i="2" s="1"/>
  <c r="AH166" i="2" a="1"/>
  <c r="AH166" i="2" s="1"/>
  <c r="BP203" i="2"/>
  <c r="FR203" i="2"/>
  <c r="EC203" i="2"/>
  <c r="EX203" i="2"/>
  <c r="HI203" i="2"/>
  <c r="AH144" i="2" a="1"/>
  <c r="AH144" i="2" s="1"/>
  <c r="AH198" i="2" a="1"/>
  <c r="AH198" i="2" s="1"/>
  <c r="AH146" i="2" a="1"/>
  <c r="AH146" i="2" s="1"/>
  <c r="AH197" i="2" a="1"/>
  <c r="AH197" i="2" s="1"/>
  <c r="AH143" i="2" a="1"/>
  <c r="AH143" i="2" s="1"/>
  <c r="AH201" i="2" a="1"/>
  <c r="AH201" i="2" s="1"/>
  <c r="AH155" i="2" a="1"/>
  <c r="AH155" i="2" s="1"/>
  <c r="AH186" i="2" a="1"/>
  <c r="AH186" i="2" s="1"/>
  <c r="AH140" i="2" a="1"/>
  <c r="AH140" i="2" s="1"/>
  <c r="AH157" i="2" a="1"/>
  <c r="AH157" i="2" s="1"/>
  <c r="AH162" i="2" a="1"/>
  <c r="AH162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146" i="2" a="1"/>
  <c r="BC146" i="2" s="1"/>
  <c r="BQ203" i="2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76" i="2" a="1"/>
  <c r="BX176" i="2" s="1"/>
  <c r="BX159" i="2" a="1"/>
  <c r="BX159" i="2" s="1"/>
  <c r="BX152" i="2" a="1"/>
  <c r="BX152" i="2" s="1"/>
  <c r="BX155" i="2" a="1"/>
  <c r="BX155" i="2" s="1"/>
  <c r="BX158" i="2" a="1"/>
  <c r="BX158" i="2" s="1"/>
  <c r="BX142" i="2" a="1"/>
  <c r="BX142" i="2" s="1"/>
  <c r="BX125" i="2" a="1"/>
  <c r="BX125" i="2" s="1"/>
  <c r="BX163" i="2" a="1"/>
  <c r="BX163" i="2" s="1"/>
  <c r="BX177" i="2" a="1"/>
  <c r="BX177" i="2" s="1"/>
  <c r="BX157" i="2" a="1"/>
  <c r="BX157" i="2" s="1"/>
  <c r="BX136" i="2" a="1"/>
  <c r="BX136" i="2" s="1"/>
  <c r="BX182" i="2" a="1"/>
  <c r="BX182" i="2" s="1"/>
  <c r="BX197" i="2" a="1"/>
  <c r="BX197" i="2" s="1"/>
  <c r="BX146" i="2" a="1"/>
  <c r="BX146" i="2" s="1"/>
  <c r="BX171" i="2" a="1"/>
  <c r="BX171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CN202" i="2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H203" i="2" a="1"/>
  <c r="AH203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172" i="2" a="1"/>
  <c r="AH172" i="2" s="1"/>
  <c r="AH137" i="2" a="1"/>
  <c r="AH137" i="2" s="1"/>
  <c r="AH135" i="2" a="1"/>
  <c r="AH135" i="2" s="1"/>
  <c r="AH149" i="2" a="1"/>
  <c r="AH149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86" i="2" a="1"/>
  <c r="BX186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FD27" i="2" a="1"/>
  <c r="FD27" i="2" s="1"/>
  <c r="FD126" i="2" a="1"/>
  <c r="FD126" i="2" s="1"/>
  <c r="FD16" i="2" a="1"/>
  <c r="FD16" i="2" s="1"/>
  <c r="FY12" i="2" a="1"/>
  <c r="FY12" i="2" s="1"/>
  <c r="FZ12" i="2" s="1"/>
  <c r="CS127" i="2" a="1"/>
  <c r="CS127" i="2" s="1"/>
  <c r="DN47" i="2" a="1"/>
  <c r="DN47" i="2" s="1"/>
  <c r="BX129" i="2" a="1"/>
  <c r="BX129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193" i="2" a="1"/>
  <c r="BC193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189" i="2" a="1"/>
  <c r="AH189" i="2" s="1"/>
  <c r="AH174" i="2" a="1"/>
  <c r="AH174" i="2" s="1"/>
  <c r="AH178" i="2" a="1"/>
  <c r="AH178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FD17" i="2" a="1"/>
  <c r="FD17" i="2" s="1"/>
  <c r="FD98" i="2" a="1"/>
  <c r="FD98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CS12" i="2" a="1"/>
  <c r="CS12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FD193" i="2" a="1"/>
  <c r="FD193" i="2" s="1"/>
  <c r="FD65" i="2" a="1"/>
  <c r="FD65" i="2" s="1"/>
  <c r="FY76" i="2" a="1"/>
  <c r="FY76" i="2" s="1"/>
  <c r="FY53" i="2" a="1"/>
  <c r="FY53" i="2" s="1"/>
  <c r="CS110" i="2" a="1"/>
  <c r="CS110" i="2" s="1"/>
  <c r="DN202" i="2" a="1"/>
  <c r="DN202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156" i="2" a="1"/>
  <c r="BC156" i="2" s="1"/>
  <c r="BC132" i="2" a="1"/>
  <c r="BC132" i="2" s="1"/>
  <c r="BX202" i="2" a="1"/>
  <c r="BX202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90" i="2" a="1"/>
  <c r="AH190" i="2" s="1"/>
  <c r="AH159" i="2" a="1"/>
  <c r="AH159" i="2" s="1"/>
  <c r="AH156" i="2" a="1"/>
  <c r="AH156" i="2" s="1"/>
  <c r="AH164" i="2" a="1"/>
  <c r="AH164" i="2" s="1"/>
  <c r="AH187" i="2" a="1"/>
  <c r="AH187" i="2" s="1"/>
  <c r="AH173" i="2" a="1"/>
  <c r="AH173" i="2" s="1"/>
  <c r="AH142" i="2" a="1"/>
  <c r="AH142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FD127" i="2" a="1"/>
  <c r="FD127" i="2" s="1"/>
  <c r="FD157" i="2" a="1"/>
  <c r="FD157" i="2" s="1"/>
  <c r="CS121" i="2" a="1"/>
  <c r="CS121" i="2" s="1"/>
  <c r="BX151" i="2" a="1"/>
  <c r="BX151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FD130" i="2" a="1"/>
  <c r="FD130" i="2" s="1"/>
  <c r="FD196" i="2" a="1"/>
  <c r="FD196" i="2" s="1"/>
  <c r="FD70" i="2" a="1"/>
  <c r="FD70" i="2" s="1"/>
  <c r="FY52" i="2" a="1"/>
  <c r="FY52" i="2" s="1"/>
  <c r="AH148" i="2" a="1"/>
  <c r="AH148" i="2" s="1"/>
  <c r="GT23" i="2" a="1"/>
  <c r="GT23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FD56" i="2" a="1"/>
  <c r="FD56" i="2" s="1"/>
  <c r="FD33" i="2" a="1"/>
  <c r="FD33" i="2" s="1"/>
  <c r="FD101" i="2" a="1"/>
  <c r="FD101" i="2" s="1"/>
  <c r="FY199" i="2" a="1"/>
  <c r="FY199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132" i="2" a="1"/>
  <c r="AH132" i="2" s="1"/>
  <c r="CS159" i="2" a="1"/>
  <c r="CS159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171" i="2" a="1"/>
  <c r="BC17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176" i="2" a="1"/>
  <c r="AH176" i="2" s="1"/>
  <c r="AH133" i="2" a="1"/>
  <c r="AH133" i="2" s="1"/>
  <c r="AH179" i="2" a="1"/>
  <c r="AH179" i="2" s="1"/>
  <c r="AH202" i="2" a="1"/>
  <c r="AH202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CS93" i="2" a="1"/>
  <c r="CS93" i="2" s="1"/>
  <c r="BX154" i="2" a="1"/>
  <c r="BX154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CS202" i="2" a="1"/>
  <c r="CS202" i="2" s="1"/>
  <c r="GT163" i="2" a="1"/>
  <c r="GT163" i="2" s="1"/>
  <c r="BX183" i="2" a="1"/>
  <c r="BX18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200" i="2" a="1"/>
  <c r="BC200" i="2" s="1"/>
  <c r="BC147" i="2" a="1"/>
  <c r="BC147" i="2" s="1"/>
  <c r="BC189" i="2" a="1"/>
  <c r="BC189" i="2" s="1"/>
  <c r="BC187" i="2" a="1"/>
  <c r="BC187" i="2" s="1"/>
  <c r="FT203" i="2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FD158" i="2" a="1"/>
  <c r="FD158" i="2" s="1"/>
  <c r="FY70" i="2" a="1"/>
  <c r="FY70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58" i="2" a="1"/>
  <c r="AH158" i="2" s="1"/>
  <c r="AH139" i="2" a="1"/>
  <c r="AH139" i="2" s="1"/>
  <c r="BC140" i="2" a="1"/>
  <c r="BC140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FD63" i="2" a="1"/>
  <c r="FD63" i="2" s="1"/>
  <c r="FD154" i="2" a="1"/>
  <c r="FD154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BX173" i="2" a="1"/>
  <c r="BX173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181" i="2" a="1"/>
  <c r="AH181" i="2" s="1"/>
  <c r="DN140" i="2" a="1"/>
  <c r="DN140" i="2" s="1"/>
  <c r="BX133" i="2" a="1"/>
  <c r="BX133" i="2" s="1"/>
  <c r="BX181" i="2" a="1"/>
  <c r="BX181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139" i="2" a="1"/>
  <c r="BC139" i="2" s="1"/>
  <c r="BC180" i="2" a="1"/>
  <c r="BC180" i="2" s="1"/>
  <c r="BC176" i="2" a="1"/>
  <c r="BC176" i="2" s="1"/>
  <c r="BC144" i="2" a="1"/>
  <c r="BC144" i="2" s="1"/>
  <c r="BC168" i="2" a="1"/>
  <c r="BC168" i="2" s="1"/>
  <c r="BC197" i="2" a="1"/>
  <c r="BC197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129" i="2" a="1"/>
  <c r="AH129" i="2" s="1"/>
  <c r="AH200" i="2" a="1"/>
  <c r="AH200" i="2" s="1"/>
  <c r="AH126" i="2" a="1"/>
  <c r="AH126" i="2" s="1"/>
  <c r="AH134" i="2" a="1"/>
  <c r="AH134" i="2" s="1"/>
  <c r="AH165" i="2" a="1"/>
  <c r="AH165" i="2" s="1"/>
  <c r="BX143" i="2" a="1"/>
  <c r="BX143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BX185" i="2" a="1"/>
  <c r="BX185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CS168" i="2" a="1"/>
  <c r="CS168" i="2" s="1"/>
  <c r="DN183" i="2" a="1"/>
  <c r="DN183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FD150" i="2" a="1"/>
  <c r="FD150" i="2" s="1"/>
  <c r="FD13" i="2" a="1"/>
  <c r="FD13" i="2" s="1"/>
  <c r="FY56" i="2" a="1"/>
  <c r="FY56" i="2" s="1"/>
  <c r="FY43" i="2" a="1"/>
  <c r="FY43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29" i="2" a="1"/>
  <c r="BC129" i="2" s="1"/>
  <c r="BC178" i="2" a="1"/>
  <c r="BC178" i="2" s="1"/>
  <c r="BC162" i="2" a="1"/>
  <c r="BC162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124" i="2" a="1"/>
  <c r="AH124" i="2" s="1"/>
  <c r="AH196" i="2" a="1"/>
  <c r="AH196" i="2" s="1"/>
  <c r="BX162" i="2" a="1"/>
  <c r="BX162" i="2" s="1"/>
  <c r="BX187" i="2" a="1"/>
  <c r="BX187" i="2" s="1"/>
  <c r="M179" i="2" a="1"/>
  <c r="M179" i="2" s="1"/>
  <c r="M181" i="2" a="1"/>
  <c r="M181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FD170" i="2" a="1"/>
  <c r="FD170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FD183" i="2" a="1"/>
  <c r="FD183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CS188" i="2" a="1"/>
  <c r="CS188" i="2" s="1"/>
  <c r="DN112" i="2" a="1"/>
  <c r="DN112" i="2" s="1"/>
  <c r="BX126" i="2" a="1"/>
  <c r="BX126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59" i="2" a="1"/>
  <c r="BC159" i="2" s="1"/>
  <c r="BC188" i="2" a="1"/>
  <c r="BC188" i="2" s="1"/>
  <c r="BC160" i="2" a="1"/>
  <c r="BC160" i="2" s="1"/>
  <c r="BC172" i="2" a="1"/>
  <c r="BC172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128" i="2" a="1"/>
  <c r="AH128" i="2" s="1"/>
  <c r="AH171" i="2" a="1"/>
  <c r="AH171" i="2" s="1"/>
  <c r="AH153" i="2" a="1"/>
  <c r="AH153" i="2" s="1"/>
  <c r="AH183" i="2" a="1"/>
  <c r="AH183" i="2" s="1"/>
  <c r="BX149" i="2" a="1"/>
  <c r="BX149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BX172" i="2" a="1"/>
  <c r="BX172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96" i="2" a="1"/>
  <c r="BX196" i="2" s="1"/>
  <c r="M78" i="2" a="1"/>
  <c r="M78" i="2" s="1"/>
  <c r="M156" i="2" a="1"/>
  <c r="M156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41" i="2" a="1"/>
  <c r="BX141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163" i="2" a="1"/>
  <c r="BC163" i="2" s="1"/>
  <c r="BC149" i="2" a="1"/>
  <c r="BC149" i="2" s="1"/>
  <c r="BC183" i="2" a="1"/>
  <c r="BC183" i="2" s="1"/>
  <c r="BC173" i="2" a="1"/>
  <c r="BC173" i="2" s="1"/>
  <c r="BC138" i="2" a="1"/>
  <c r="BC138" i="2" s="1"/>
  <c r="BC202" i="2" a="1"/>
  <c r="BC202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BS19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BS20" i="2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BS21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BS22" i="2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BS23" i="2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BS24" i="2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BS25" i="2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BS26" i="2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BS27" i="2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BS28" i="2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BS30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BS32" i="2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I8" i="4"/>
  <c r="BS34" i="2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I16" i="4"/>
  <c r="BS35" i="2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BS36" i="2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BS37" i="2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BS38" i="2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BS39" i="2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BS40" i="2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BS41" i="2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BS42" i="2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BS43" i="2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BS44" i="2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BS45" i="2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BS46" i="2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BS47" i="2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BS48" i="2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S49" i="2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BS50" i="2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BS51" i="2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BS52" i="2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BS53" i="2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BS54" i="2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BS55" i="2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BS56" i="2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BS57" i="2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BS58" i="2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BS59" i="2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BS60" i="2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BS61" i="2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BS62" i="2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BS63" i="2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BS64" i="2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BS65" i="2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BS66" i="2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BS67" i="2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BS68" i="2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BS69" i="2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BS70" i="2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BS71" i="2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BS72" i="2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BS73" i="2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BS74" i="2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BS75" i="2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BS76" i="2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BS77" i="2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BS78" i="2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BS79" i="2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BS80" i="2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BS81" i="2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BS82" i="2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BS84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BS86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BS88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BS90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BS92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BS94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BS96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BS98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BS100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BS102" i="2"/>
  <c r="FE192" i="2" l="1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BS104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BS106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BS108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BS110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BS112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BS114" i="2"/>
  <c r="BS115" i="2" l="1"/>
  <c r="BS116" i="2" l="1"/>
  <c r="BS117" i="2" l="1"/>
  <c r="BS118" i="2" l="1"/>
  <c r="BS119" i="2" l="1"/>
  <c r="BS120" i="2" l="1"/>
  <c r="BS121" i="2" l="1"/>
  <c r="BS122" i="2" l="1"/>
  <c r="BS123" i="2" l="1"/>
  <c r="BS124" i="2" l="1"/>
  <c r="BS125" i="2" l="1"/>
  <c r="BS126" i="2" l="1"/>
  <c r="BS127" i="2" l="1"/>
  <c r="BS128" i="2" l="1"/>
  <c r="BS129" i="2" l="1"/>
  <c r="BS130" i="2" l="1"/>
  <c r="BS131" i="2" l="1"/>
  <c r="BS132" i="2" l="1"/>
  <c r="BS133" i="2" l="1"/>
  <c r="BS134" i="2" l="1"/>
  <c r="BS135" i="2" l="1"/>
  <c r="BS136" i="2" l="1"/>
  <c r="BS137" i="2" l="1"/>
  <c r="BS138" i="2" l="1"/>
  <c r="BS139" i="2" l="1"/>
  <c r="BS140" i="2" l="1"/>
  <c r="BS141" i="2" l="1"/>
  <c r="BS142" i="2" l="1"/>
  <c r="BS143" i="2" l="1"/>
  <c r="BS144" i="2" l="1"/>
  <c r="BS145" i="2" l="1"/>
  <c r="BS146" i="2" l="1"/>
  <c r="BS147" i="2" l="1"/>
  <c r="BS148" i="2" l="1"/>
  <c r="BS149" i="2" l="1"/>
  <c r="BS150" i="2" l="1"/>
  <c r="BS151" i="2" l="1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I64" i="1" l="1"/>
  <c r="AG43" i="2" s="1"/>
  <c r="AF43" i="2"/>
  <c r="AI28" i="2"/>
  <c r="I63" i="1"/>
  <c r="AG33" i="2" s="1"/>
  <c r="AF33" i="2"/>
  <c r="AF205" i="2"/>
  <c r="AI14" i="2" s="1"/>
  <c r="AJ14" i="2" s="1"/>
  <c r="I62" i="1"/>
  <c r="AG28" i="2" s="1"/>
  <c r="AF28" i="2"/>
  <c r="AI9" i="2" l="1"/>
  <c r="AJ9" i="2" s="1"/>
  <c r="AK9" i="2" s="1"/>
  <c r="AL9" i="2" s="1"/>
  <c r="AM9" i="2" s="1"/>
  <c r="AI16" i="2"/>
  <c r="AJ16" i="2" s="1"/>
  <c r="AK16" i="2" s="1"/>
  <c r="AL16" i="2" s="1"/>
  <c r="AM16" i="2" s="1"/>
  <c r="AK14" i="2"/>
  <c r="AL14" i="2" s="1"/>
  <c r="AM14" i="2" s="1"/>
  <c r="AI11" i="2"/>
  <c r="AJ11" i="2" s="1"/>
  <c r="AI23" i="2"/>
  <c r="AJ23" i="2" s="1"/>
  <c r="AI27" i="2"/>
  <c r="AJ27" i="2" s="1"/>
  <c r="AI12" i="2"/>
  <c r="AJ12" i="2" s="1"/>
  <c r="AI18" i="2"/>
  <c r="AJ18" i="2" s="1"/>
  <c r="AI15" i="2"/>
  <c r="AJ15" i="2" s="1"/>
  <c r="AI13" i="2"/>
  <c r="AJ13" i="2" s="1"/>
  <c r="AI8" i="2"/>
  <c r="AJ8" i="2" s="1"/>
  <c r="AI26" i="2"/>
  <c r="AJ26" i="2" s="1"/>
  <c r="AI4" i="2"/>
  <c r="AJ4" i="2" s="1"/>
  <c r="AI17" i="2"/>
  <c r="AJ17" i="2" s="1"/>
  <c r="AI22" i="2"/>
  <c r="AJ22" i="2" s="1"/>
  <c r="AJ28" i="2"/>
  <c r="AI7" i="2"/>
  <c r="AJ7" i="2" s="1"/>
  <c r="AI5" i="2"/>
  <c r="AJ5" i="2" s="1"/>
  <c r="AI20" i="2"/>
  <c r="AJ20" i="2" s="1"/>
  <c r="AI24" i="2"/>
  <c r="AJ24" i="2" s="1"/>
  <c r="AI10" i="2"/>
  <c r="AJ10" i="2" s="1"/>
  <c r="AI25" i="2"/>
  <c r="AJ25" i="2" s="1"/>
  <c r="AI21" i="2"/>
  <c r="AJ21" i="2" s="1"/>
  <c r="AI19" i="2"/>
  <c r="AJ19" i="2" s="1"/>
  <c r="AI6" i="2"/>
  <c r="AJ6" i="2" s="1"/>
  <c r="AK25" i="2" l="1"/>
  <c r="AL25" i="2" s="1"/>
  <c r="AM25" i="2" s="1"/>
  <c r="AK26" i="2"/>
  <c r="AL26" i="2" s="1"/>
  <c r="AM26" i="2" s="1"/>
  <c r="AK11" i="2"/>
  <c r="AL11" i="2"/>
  <c r="AM11" i="2" s="1"/>
  <c r="AK4" i="2"/>
  <c r="AL4" i="2" s="1"/>
  <c r="AM4" i="2" s="1"/>
  <c r="AK23" i="2"/>
  <c r="AL23" i="2"/>
  <c r="AM23" i="2" s="1"/>
  <c r="AK10" i="2"/>
  <c r="AL10" i="2" s="1"/>
  <c r="AM10" i="2" s="1"/>
  <c r="AK5" i="2"/>
  <c r="AL5" i="2" s="1"/>
  <c r="AM5" i="2" s="1"/>
  <c r="AK8" i="2"/>
  <c r="AL8" i="2" s="1"/>
  <c r="AM8" i="2" s="1"/>
  <c r="AK24" i="2"/>
  <c r="AL24" i="2" s="1"/>
  <c r="AM24" i="2" s="1"/>
  <c r="AK7" i="2"/>
  <c r="AL7" i="2" s="1"/>
  <c r="AM7" i="2" s="1"/>
  <c r="AK13" i="2"/>
  <c r="AL13" i="2" s="1"/>
  <c r="AM13" i="2" s="1"/>
  <c r="AK21" i="2"/>
  <c r="AL21" i="2" s="1"/>
  <c r="AM21" i="2" s="1"/>
  <c r="AK20" i="2"/>
  <c r="AL20" i="2" s="1"/>
  <c r="AM20" i="2" s="1"/>
  <c r="AK15" i="2"/>
  <c r="AL15" i="2" s="1"/>
  <c r="AM15" i="2" s="1"/>
  <c r="AK6" i="2"/>
  <c r="AL6" i="2" s="1"/>
  <c r="AM6" i="2" s="1"/>
  <c r="AK28" i="2"/>
  <c r="AL28" i="2" s="1"/>
  <c r="AM28" i="2" s="1"/>
  <c r="AK18" i="2"/>
  <c r="AL18" i="2"/>
  <c r="AM18" i="2" s="1"/>
  <c r="AK19" i="2"/>
  <c r="AL19" i="2" s="1"/>
  <c r="AM19" i="2" s="1"/>
  <c r="AK22" i="2"/>
  <c r="AL22" i="2" s="1"/>
  <c r="AM22" i="2" s="1"/>
  <c r="AK12" i="2"/>
  <c r="AL12" i="2"/>
  <c r="AM12" i="2" s="1"/>
  <c r="AK17" i="2"/>
  <c r="AL17" i="2"/>
  <c r="AM17" i="2" s="1"/>
  <c r="AK27" i="2"/>
  <c r="AL27" i="2"/>
  <c r="AM27" i="2" s="1"/>
  <c r="AF113" i="2"/>
  <c r="I72" i="1"/>
  <c r="AG123" i="2" s="1"/>
  <c r="AH114" i="2" a="1"/>
  <c r="AH114" i="2" s="1"/>
  <c r="AF83" i="2"/>
  <c r="I71" i="1"/>
  <c r="AG113" i="2"/>
  <c r="AH111" i="2" s="1" a="1"/>
  <c r="AH111" i="2" s="1"/>
  <c r="I68" i="1"/>
  <c r="AG83" i="2"/>
  <c r="AF73" i="2"/>
  <c r="I67" i="1"/>
  <c r="AG73" i="2" s="1"/>
  <c r="I66" i="1"/>
  <c r="AG63" i="2" s="1"/>
  <c r="AF63" i="2"/>
  <c r="AF103" i="2"/>
  <c r="I69" i="1"/>
  <c r="AG93" i="2" s="1"/>
  <c r="AF93" i="2"/>
  <c r="I70" i="1"/>
  <c r="AG103" i="2" s="1"/>
  <c r="AH94" i="2" s="1" a="1"/>
  <c r="AH94" i="2" s="1"/>
  <c r="AH95" i="2" a="1"/>
  <c r="AH95" i="2" s="1"/>
  <c r="AF53" i="2"/>
  <c r="I65" i="1"/>
  <c r="AG53" i="2" s="1"/>
  <c r="AH115" i="2" l="1" a="1"/>
  <c r="AH115" i="2" s="1"/>
  <c r="AH116" i="2" a="1"/>
  <c r="AH116" i="2" s="1"/>
  <c r="AH122" i="2" a="1"/>
  <c r="AH122" i="2" s="1"/>
  <c r="AH118" i="2" a="1"/>
  <c r="AH118" i="2" s="1"/>
  <c r="AH121" i="2" a="1"/>
  <c r="AH121" i="2" s="1"/>
  <c r="AH117" i="2" a="1"/>
  <c r="AH117" i="2" s="1"/>
  <c r="AH21" i="2" a="1"/>
  <c r="AH21" i="2" s="1"/>
  <c r="AH33" i="2" a="1"/>
  <c r="AH33" i="2" s="1"/>
  <c r="AH17" i="2" a="1"/>
  <c r="AH17" i="2" s="1"/>
  <c r="AH18" i="2" a="1"/>
  <c r="AH18" i="2" s="1"/>
  <c r="AH10" i="2" a="1"/>
  <c r="AH10" i="2" s="1"/>
  <c r="AH42" i="2" a="1"/>
  <c r="AH42" i="2" s="1"/>
  <c r="AH36" i="2" a="1"/>
  <c r="AH36" i="2" s="1"/>
  <c r="AH13" i="2" a="1"/>
  <c r="AH13" i="2" s="1"/>
  <c r="AH7" i="2" a="1"/>
  <c r="AH7" i="2" s="1"/>
  <c r="AH23" i="2" a="1"/>
  <c r="AH23" i="2" s="1"/>
  <c r="AH4" i="2" a="1"/>
  <c r="AH4" i="2" s="1"/>
  <c r="AH35" i="2" a="1"/>
  <c r="AH35" i="2" s="1"/>
  <c r="AH38" i="2" a="1"/>
  <c r="AH38" i="2" s="1"/>
  <c r="AH31" i="2" a="1"/>
  <c r="AH31" i="2" s="1"/>
  <c r="AH26" i="2" a="1"/>
  <c r="AH26" i="2" s="1"/>
  <c r="AH12" i="2" a="1"/>
  <c r="AH12" i="2" s="1"/>
  <c r="AH39" i="2" a="1"/>
  <c r="AH39" i="2" s="1"/>
  <c r="AH8" i="2" a="1"/>
  <c r="AH8" i="2" s="1"/>
  <c r="AH40" i="2" a="1"/>
  <c r="AH40" i="2" s="1"/>
  <c r="AH51" i="2" a="1"/>
  <c r="AH51" i="2" s="1"/>
  <c r="AH43" i="2" a="1"/>
  <c r="AH43" i="2" s="1"/>
  <c r="AH9" i="2" a="1"/>
  <c r="AH9" i="2" s="1"/>
  <c r="AH27" i="2" a="1"/>
  <c r="AH27" i="2" s="1"/>
  <c r="AH49" i="2" a="1"/>
  <c r="AH49" i="2" s="1"/>
  <c r="AH5" i="2" a="1"/>
  <c r="AH5" i="2" s="1"/>
  <c r="AH28" i="2" a="1"/>
  <c r="AH28" i="2" s="1"/>
  <c r="AH25" i="2" a="1"/>
  <c r="AH25" i="2" s="1"/>
  <c r="AH47" i="2" a="1"/>
  <c r="AH47" i="2" s="1"/>
  <c r="AH6" i="2" a="1"/>
  <c r="AH6" i="2" s="1"/>
  <c r="AH37" i="2" a="1"/>
  <c r="AH37" i="2" s="1"/>
  <c r="AH15" i="2" a="1"/>
  <c r="AH15" i="2" s="1"/>
  <c r="AH52" i="2" a="1"/>
  <c r="AH52" i="2" s="1"/>
  <c r="AH24" i="2" a="1"/>
  <c r="AH24" i="2" s="1"/>
  <c r="AH19" i="2" a="1"/>
  <c r="AH19" i="2" s="1"/>
  <c r="AH22" i="2" a="1"/>
  <c r="AH22" i="2" s="1"/>
  <c r="AH48" i="2" a="1"/>
  <c r="AH48" i="2" s="1"/>
  <c r="AH34" i="2" a="1"/>
  <c r="AH34" i="2" s="1"/>
  <c r="AH20" i="2" a="1"/>
  <c r="AH20" i="2" s="1"/>
  <c r="AH30" i="2" a="1"/>
  <c r="AH30" i="2" s="1"/>
  <c r="AH50" i="2" a="1"/>
  <c r="AH50" i="2" s="1"/>
  <c r="AH41" i="2" a="1"/>
  <c r="AH41" i="2" s="1"/>
  <c r="AH11" i="2" a="1"/>
  <c r="AH11" i="2" s="1"/>
  <c r="AH53" i="2" a="1"/>
  <c r="AH53" i="2" s="1"/>
  <c r="AH44" i="2" a="1"/>
  <c r="AH44" i="2" s="1"/>
  <c r="AH14" i="2" a="1"/>
  <c r="AH14" i="2" s="1"/>
  <c r="AH16" i="2" a="1"/>
  <c r="AH16" i="2" s="1"/>
  <c r="AH32" i="2" a="1"/>
  <c r="AH32" i="2" s="1"/>
  <c r="AH45" i="2" a="1"/>
  <c r="AH45" i="2" s="1"/>
  <c r="AH46" i="2" a="1"/>
  <c r="AH46" i="2" s="1"/>
  <c r="AH29" i="2" a="1"/>
  <c r="AH29" i="2" s="1"/>
  <c r="AI29" i="2" s="1"/>
  <c r="AH101" i="2" a="1"/>
  <c r="AH101" i="2" s="1"/>
  <c r="AH99" i="2" a="1"/>
  <c r="AH99" i="2" s="1"/>
  <c r="AH102" i="2" a="1"/>
  <c r="AH102" i="2" s="1"/>
  <c r="AH98" i="2" a="1"/>
  <c r="AH98" i="2" s="1"/>
  <c r="AH97" i="2" a="1"/>
  <c r="AH97" i="2" s="1"/>
  <c r="AH96" i="2" a="1"/>
  <c r="AH96" i="2" s="1"/>
  <c r="AH103" i="2" a="1"/>
  <c r="AH103" i="2" s="1"/>
  <c r="AH100" i="2" a="1"/>
  <c r="AH100" i="2" s="1"/>
  <c r="AH90" i="2" a="1"/>
  <c r="AH90" i="2" s="1"/>
  <c r="AH89" i="2" a="1"/>
  <c r="AH89" i="2" s="1"/>
  <c r="AH87" i="2" a="1"/>
  <c r="AH87" i="2" s="1"/>
  <c r="AH93" i="2" a="1"/>
  <c r="AH93" i="2" s="1"/>
  <c r="AH92" i="2" a="1"/>
  <c r="AH92" i="2" s="1"/>
  <c r="AH86" i="2" a="1"/>
  <c r="AH86" i="2" s="1"/>
  <c r="AH91" i="2" a="1"/>
  <c r="AH91" i="2" s="1"/>
  <c r="AH84" i="2" a="1"/>
  <c r="AH84" i="2" s="1"/>
  <c r="AH85" i="2" a="1"/>
  <c r="AH85" i="2" s="1"/>
  <c r="AH88" i="2" a="1"/>
  <c r="AH88" i="2" s="1"/>
  <c r="AH62" i="2" a="1"/>
  <c r="AH62" i="2" s="1"/>
  <c r="AH54" i="2" a="1"/>
  <c r="AH54" i="2" s="1"/>
  <c r="AH60" i="2" a="1"/>
  <c r="AH60" i="2" s="1"/>
  <c r="AH59" i="2" a="1"/>
  <c r="AH59" i="2" s="1"/>
  <c r="AH57" i="2" a="1"/>
  <c r="AH57" i="2" s="1"/>
  <c r="AH55" i="2" a="1"/>
  <c r="AH55" i="2" s="1"/>
  <c r="AH56" i="2" a="1"/>
  <c r="AH56" i="2" s="1"/>
  <c r="AH63" i="2" a="1"/>
  <c r="AH63" i="2" s="1"/>
  <c r="AH61" i="2" a="1"/>
  <c r="AH61" i="2" s="1"/>
  <c r="AH72" i="2" a="1"/>
  <c r="AH72" i="2" s="1"/>
  <c r="AH71" i="2" a="1"/>
  <c r="AH71" i="2" s="1"/>
  <c r="AH70" i="2" a="1"/>
  <c r="AH70" i="2" s="1"/>
  <c r="AH73" i="2" a="1"/>
  <c r="AH73" i="2" s="1"/>
  <c r="AH68" i="2" a="1"/>
  <c r="AH68" i="2" s="1"/>
  <c r="AH67" i="2" a="1"/>
  <c r="AH67" i="2" s="1"/>
  <c r="AH65" i="2" a="1"/>
  <c r="AH65" i="2" s="1"/>
  <c r="AH64" i="2" a="1"/>
  <c r="AH64" i="2" s="1"/>
  <c r="AH66" i="2" a="1"/>
  <c r="AH66" i="2" s="1"/>
  <c r="AH69" i="2" a="1"/>
  <c r="AH69" i="2" s="1"/>
  <c r="AH58" i="2" a="1"/>
  <c r="AH58" i="2" s="1"/>
  <c r="AH78" i="2" a="1"/>
  <c r="AH78" i="2" s="1"/>
  <c r="AH110" i="2" a="1"/>
  <c r="AH110" i="2" s="1"/>
  <c r="AH79" i="2" a="1"/>
  <c r="AH79" i="2" s="1"/>
  <c r="AH77" i="2" a="1"/>
  <c r="AH77" i="2" s="1"/>
  <c r="AH75" i="2" a="1"/>
  <c r="AH75" i="2" s="1"/>
  <c r="AH105" i="2" a="1"/>
  <c r="AH105" i="2" s="1"/>
  <c r="AH108" i="2" a="1"/>
  <c r="AH108" i="2" s="1"/>
  <c r="AH83" i="2" a="1"/>
  <c r="AH83" i="2" s="1"/>
  <c r="AH76" i="2" a="1"/>
  <c r="AH76" i="2" s="1"/>
  <c r="AH104" i="2" a="1"/>
  <c r="AH104" i="2" s="1"/>
  <c r="AH109" i="2" a="1"/>
  <c r="AH109" i="2" s="1"/>
  <c r="AH82" i="2" a="1"/>
  <c r="AH82" i="2" s="1"/>
  <c r="AH81" i="2" a="1"/>
  <c r="AH81" i="2" s="1"/>
  <c r="AH74" i="2" a="1"/>
  <c r="AH74" i="2" s="1"/>
  <c r="AH113" i="2" a="1"/>
  <c r="AH113" i="2" s="1"/>
  <c r="AH106" i="2" a="1"/>
  <c r="AH106" i="2" s="1"/>
  <c r="AH112" i="2" a="1"/>
  <c r="AH112" i="2" s="1"/>
  <c r="AH80" i="2" a="1"/>
  <c r="AH80" i="2" s="1"/>
  <c r="AH107" i="2" a="1"/>
  <c r="AH107" i="2" s="1"/>
  <c r="AH123" i="2" a="1"/>
  <c r="AH123" i="2" s="1"/>
  <c r="AH119" i="2" a="1"/>
  <c r="AH119" i="2" s="1"/>
  <c r="AH120" i="2" a="1"/>
  <c r="AH120" i="2" s="1"/>
  <c r="AJ29" i="2" l="1"/>
  <c r="AI30" i="2"/>
  <c r="AJ30" i="2" l="1"/>
  <c r="AI31" i="2"/>
  <c r="AK29" i="2"/>
  <c r="AL29" i="2" s="1"/>
  <c r="AM29" i="2" s="1"/>
  <c r="AJ31" i="2" l="1"/>
  <c r="AI32" i="2"/>
  <c r="AK30" i="2"/>
  <c r="AL30" i="2"/>
  <c r="AM30" i="2" s="1"/>
  <c r="AJ32" i="2" l="1"/>
  <c r="AI33" i="2"/>
  <c r="AK31" i="2"/>
  <c r="AL31" i="2"/>
  <c r="AM31" i="2" s="1"/>
  <c r="AK32" i="2" l="1"/>
  <c r="AL32" i="2"/>
  <c r="AM32" i="2" s="1"/>
  <c r="AJ33" i="2"/>
  <c r="AI34" i="2"/>
  <c r="AI35" i="2" l="1"/>
  <c r="AJ34" i="2"/>
  <c r="AK33" i="2"/>
  <c r="AL33" i="2" s="1"/>
  <c r="AM33" i="2" s="1"/>
  <c r="AO3" i="2" l="1"/>
  <c r="AK34" i="2"/>
  <c r="AL34" i="2" s="1"/>
  <c r="AM34" i="2" s="1"/>
  <c r="AJ35" i="2"/>
  <c r="AI36" i="2"/>
  <c r="AK35" i="2" l="1"/>
  <c r="AL35" i="2" s="1"/>
  <c r="AM35" i="2" s="1"/>
  <c r="AJ36" i="2"/>
  <c r="AI37" i="2"/>
  <c r="AO92" i="2"/>
  <c r="AO57" i="2"/>
  <c r="AO148" i="2"/>
  <c r="AO169" i="2"/>
  <c r="AO124" i="2"/>
  <c r="AO62" i="2"/>
  <c r="AO185" i="2"/>
  <c r="AO48" i="2"/>
  <c r="AO193" i="2"/>
  <c r="AO147" i="2"/>
  <c r="AO87" i="2"/>
  <c r="AO128" i="2"/>
  <c r="AO30" i="2"/>
  <c r="AO144" i="2"/>
  <c r="AO97" i="2"/>
  <c r="AO86" i="2"/>
  <c r="AO178" i="2"/>
  <c r="AO181" i="2"/>
  <c r="AO168" i="2"/>
  <c r="AO138" i="2"/>
  <c r="AO153" i="2"/>
  <c r="AO129" i="2"/>
  <c r="AO197" i="2"/>
  <c r="AO122" i="2"/>
  <c r="AO50" i="2"/>
  <c r="AO13" i="2"/>
  <c r="AO60" i="2"/>
  <c r="AO55" i="2"/>
  <c r="AO93" i="2"/>
  <c r="AO160" i="2"/>
  <c r="AO63" i="2"/>
  <c r="AO8" i="2"/>
  <c r="AO133" i="2"/>
  <c r="AO29" i="2"/>
  <c r="AO24" i="2"/>
  <c r="AO161" i="2"/>
  <c r="AO180" i="2"/>
  <c r="AO26" i="2"/>
  <c r="AO35" i="2"/>
  <c r="AO158" i="2"/>
  <c r="AO7" i="2"/>
  <c r="AO6" i="2"/>
  <c r="AO201" i="2"/>
  <c r="AO107" i="2"/>
  <c r="AO31" i="2"/>
  <c r="AO118" i="2"/>
  <c r="AO177" i="2"/>
  <c r="AO84" i="2"/>
  <c r="AO43" i="2"/>
  <c r="AO139" i="2"/>
  <c r="AO116" i="2"/>
  <c r="AO101" i="2"/>
  <c r="AO126" i="2"/>
  <c r="AO127" i="2"/>
  <c r="AO77" i="2"/>
  <c r="AO80" i="2"/>
  <c r="AO15" i="2"/>
  <c r="AO202" i="2"/>
  <c r="AO117" i="2"/>
  <c r="AO152" i="2"/>
  <c r="AO192" i="2"/>
  <c r="AO145" i="2"/>
  <c r="D7" i="4"/>
  <c r="AO162" i="2"/>
  <c r="AO179" i="2"/>
  <c r="AO135" i="2"/>
  <c r="AO38" i="2"/>
  <c r="AO20" i="2"/>
  <c r="AO175" i="2"/>
  <c r="AO102" i="2"/>
  <c r="AO39" i="2"/>
  <c r="AO155" i="2"/>
  <c r="AO40" i="2"/>
  <c r="AO54" i="2"/>
  <c r="AO159" i="2"/>
  <c r="AO18" i="2"/>
  <c r="AO123" i="2"/>
  <c r="AO19" i="2"/>
  <c r="AO98" i="2"/>
  <c r="AO183" i="2"/>
  <c r="AO81" i="2"/>
  <c r="AO105" i="2"/>
  <c r="AO45" i="2"/>
  <c r="AO132" i="2"/>
  <c r="AO114" i="2"/>
  <c r="AO198" i="2"/>
  <c r="AO137" i="2"/>
  <c r="AO110" i="2"/>
  <c r="AO76" i="2"/>
  <c r="AO200" i="2"/>
  <c r="AO174" i="2"/>
  <c r="AO130" i="2"/>
  <c r="AO194" i="2"/>
  <c r="AO67" i="2"/>
  <c r="AO32" i="2"/>
  <c r="AO14" i="2"/>
  <c r="AO150" i="2"/>
  <c r="AO100" i="2"/>
  <c r="AO136" i="2"/>
  <c r="AO106" i="2"/>
  <c r="AO120" i="2"/>
  <c r="AO11" i="2"/>
  <c r="AO68" i="2"/>
  <c r="AO83" i="2"/>
  <c r="AO42" i="2"/>
  <c r="AO34" i="2"/>
  <c r="AO111" i="2"/>
  <c r="AO199" i="2"/>
  <c r="AO61" i="2"/>
  <c r="AO10" i="2"/>
  <c r="AO27" i="2"/>
  <c r="AO167" i="2"/>
  <c r="AO99" i="2"/>
  <c r="AO69" i="2"/>
  <c r="AO173" i="2"/>
  <c r="AO5" i="2"/>
  <c r="AO164" i="2"/>
  <c r="AO23" i="2"/>
  <c r="AO52" i="2"/>
  <c r="AO131" i="2"/>
  <c r="AO96" i="2"/>
  <c r="AO157" i="2"/>
  <c r="AO196" i="2"/>
  <c r="AO75" i="2"/>
  <c r="AO16" i="2"/>
  <c r="AO74" i="2"/>
  <c r="AO12" i="2"/>
  <c r="AO141" i="2"/>
  <c r="AO189" i="2"/>
  <c r="AO36" i="2"/>
  <c r="AO103" i="2"/>
  <c r="AO46" i="2"/>
  <c r="AO143" i="2"/>
  <c r="AO41" i="2"/>
  <c r="AO163" i="2"/>
  <c r="AO170" i="2"/>
  <c r="AO112" i="2"/>
  <c r="AO9" i="2"/>
  <c r="AO108" i="2"/>
  <c r="AO33" i="2"/>
  <c r="AO17" i="2"/>
  <c r="AO119" i="2"/>
  <c r="AO186" i="2"/>
  <c r="AO142" i="2"/>
  <c r="AO154" i="2"/>
  <c r="AO90" i="2"/>
  <c r="AO146" i="2"/>
  <c r="AO37" i="2"/>
  <c r="AO59" i="2"/>
  <c r="AO95" i="2"/>
  <c r="AO21" i="2"/>
  <c r="AO109" i="2"/>
  <c r="AO195" i="2"/>
  <c r="AO56" i="2"/>
  <c r="AO176" i="2"/>
  <c r="AO172" i="2"/>
  <c r="AO171" i="2"/>
  <c r="AO115" i="2"/>
  <c r="AO47" i="2"/>
  <c r="AO64" i="2"/>
  <c r="AO104" i="2"/>
  <c r="AO190" i="2"/>
  <c r="AO121" i="2"/>
  <c r="AO165" i="2"/>
  <c r="AO72" i="2"/>
  <c r="AO188" i="2"/>
  <c r="AO88" i="2"/>
  <c r="AO89" i="2"/>
  <c r="AO203" i="2"/>
  <c r="AO58" i="2"/>
  <c r="AO82" i="2"/>
  <c r="AO134" i="2"/>
  <c r="AO187" i="2"/>
  <c r="AO85" i="2"/>
  <c r="AO184" i="2"/>
  <c r="AO71" i="2"/>
  <c r="AO166" i="2"/>
  <c r="AO70" i="2"/>
  <c r="AO151" i="2"/>
  <c r="AO182" i="2"/>
  <c r="AO94" i="2"/>
  <c r="AO140" i="2"/>
  <c r="AO73" i="2"/>
  <c r="AO44" i="2"/>
  <c r="AO149" i="2"/>
  <c r="AO79" i="2"/>
  <c r="AO66" i="2"/>
  <c r="AO4" i="2"/>
  <c r="AO191" i="2"/>
  <c r="AO28" i="2"/>
  <c r="AO113" i="2"/>
  <c r="AO91" i="2"/>
  <c r="AO65" i="2"/>
  <c r="AO51" i="2"/>
  <c r="AO78" i="2"/>
  <c r="AO22" i="2"/>
  <c r="AO25" i="2"/>
  <c r="AO156" i="2"/>
  <c r="AO49" i="2"/>
  <c r="AO125" i="2"/>
  <c r="AO53" i="2"/>
  <c r="AI38" i="2" l="1"/>
  <c r="AJ37" i="2"/>
  <c r="AK36" i="2"/>
  <c r="AL36" i="2" s="1"/>
  <c r="AM36" i="2" s="1"/>
  <c r="AK37" i="2" l="1"/>
  <c r="AL37" i="2" s="1"/>
  <c r="AM37" i="2" s="1"/>
  <c r="AJ38" i="2"/>
  <c r="AI39" i="2"/>
  <c r="AK38" i="2" l="1"/>
  <c r="AL38" i="2" s="1"/>
  <c r="AM38" i="2" s="1"/>
  <c r="AJ39" i="2"/>
  <c r="AI40" i="2"/>
  <c r="AK39" i="2" l="1"/>
  <c r="AL39" i="2" s="1"/>
  <c r="AM39" i="2" s="1"/>
  <c r="AJ40" i="2"/>
  <c r="AI41" i="2"/>
  <c r="AJ41" i="2" l="1"/>
  <c r="AI42" i="2"/>
  <c r="AK40" i="2"/>
  <c r="AL40" i="2" s="1"/>
  <c r="AM40" i="2" s="1"/>
  <c r="AJ42" i="2" l="1"/>
  <c r="AI43" i="2"/>
  <c r="AK41" i="2"/>
  <c r="AL41" i="2" s="1"/>
  <c r="AM41" i="2" s="1"/>
  <c r="AI44" i="2" l="1"/>
  <c r="AJ43" i="2"/>
  <c r="AK42" i="2"/>
  <c r="AL42" i="2" s="1"/>
  <c r="AM42" i="2" s="1"/>
  <c r="AK43" i="2" l="1"/>
  <c r="AL43" i="2" s="1"/>
  <c r="AM43" i="2" s="1"/>
  <c r="AI45" i="2"/>
  <c r="AJ44" i="2"/>
  <c r="AK44" i="2" l="1"/>
  <c r="AL44" i="2" s="1"/>
  <c r="AM44" i="2" s="1"/>
  <c r="AJ45" i="2"/>
  <c r="AI46" i="2"/>
  <c r="AK45" i="2" l="1"/>
  <c r="AL45" i="2" s="1"/>
  <c r="AM45" i="2" s="1"/>
  <c r="AJ46" i="2"/>
  <c r="AI47" i="2"/>
  <c r="AJ47" i="2" l="1"/>
  <c r="AI48" i="2"/>
  <c r="AK46" i="2"/>
  <c r="AL46" i="2" s="1"/>
  <c r="AM46" i="2" s="1"/>
  <c r="AJ48" i="2" l="1"/>
  <c r="AI49" i="2"/>
  <c r="AK47" i="2"/>
  <c r="AL47" i="2" s="1"/>
  <c r="AM47" i="2" s="1"/>
  <c r="AJ49" i="2" l="1"/>
  <c r="AI50" i="2"/>
  <c r="AK48" i="2"/>
  <c r="AL48" i="2" s="1"/>
  <c r="AM48" i="2" s="1"/>
  <c r="AJ50" i="2" l="1"/>
  <c r="AI51" i="2"/>
  <c r="AK49" i="2"/>
  <c r="AL49" i="2" s="1"/>
  <c r="AM49" i="2" s="1"/>
  <c r="AJ51" i="2" l="1"/>
  <c r="AI52" i="2"/>
  <c r="AK50" i="2"/>
  <c r="AL50" i="2" s="1"/>
  <c r="AM50" i="2" s="1"/>
  <c r="AJ52" i="2" l="1"/>
  <c r="AI53" i="2"/>
  <c r="AK51" i="2"/>
  <c r="AL51" i="2" s="1"/>
  <c r="AM51" i="2" s="1"/>
  <c r="AJ53" i="2" l="1"/>
  <c r="AI54" i="2"/>
  <c r="AK52" i="2"/>
  <c r="AL52" i="2" s="1"/>
  <c r="AM52" i="2" s="1"/>
  <c r="AJ54" i="2" l="1"/>
  <c r="AI55" i="2"/>
  <c r="AK53" i="2"/>
  <c r="AL53" i="2" s="1"/>
  <c r="AM53" i="2" s="1"/>
  <c r="AJ55" i="2" l="1"/>
  <c r="AI56" i="2"/>
  <c r="AK54" i="2"/>
  <c r="AL54" i="2" s="1"/>
  <c r="AM54" i="2" s="1"/>
  <c r="AJ56" i="2" l="1"/>
  <c r="AI57" i="2"/>
  <c r="AK55" i="2"/>
  <c r="AL55" i="2" s="1"/>
  <c r="AM55" i="2" s="1"/>
  <c r="AJ57" i="2" l="1"/>
  <c r="AI58" i="2"/>
  <c r="AK56" i="2"/>
  <c r="AL56" i="2" s="1"/>
  <c r="AM56" i="2" s="1"/>
  <c r="AJ58" i="2" l="1"/>
  <c r="AI59" i="2"/>
  <c r="AK57" i="2"/>
  <c r="AL57" i="2" s="1"/>
  <c r="AM57" i="2" s="1"/>
  <c r="AJ59" i="2" l="1"/>
  <c r="AI60" i="2"/>
  <c r="AK58" i="2"/>
  <c r="AL58" i="2" s="1"/>
  <c r="AM58" i="2" s="1"/>
  <c r="AJ60" i="2" l="1"/>
  <c r="AI61" i="2"/>
  <c r="AK59" i="2"/>
  <c r="AL59" i="2" s="1"/>
  <c r="AM59" i="2" s="1"/>
  <c r="AJ61" i="2" l="1"/>
  <c r="AI62" i="2"/>
  <c r="AK60" i="2"/>
  <c r="AL60" i="2" s="1"/>
  <c r="AM60" i="2" s="1"/>
  <c r="AJ62" i="2" l="1"/>
  <c r="AI63" i="2"/>
  <c r="AK61" i="2"/>
  <c r="AL61" i="2" s="1"/>
  <c r="AM61" i="2" s="1"/>
  <c r="AJ63" i="2" l="1"/>
  <c r="AI64" i="2"/>
  <c r="AK62" i="2"/>
  <c r="AL62" i="2" s="1"/>
  <c r="AM62" i="2" s="1"/>
  <c r="AJ64" i="2" l="1"/>
  <c r="AI65" i="2"/>
  <c r="AK63" i="2"/>
  <c r="AL63" i="2" s="1"/>
  <c r="AM63" i="2" s="1"/>
  <c r="AJ65" i="2" l="1"/>
  <c r="AI66" i="2"/>
  <c r="AK64" i="2"/>
  <c r="AL64" i="2" s="1"/>
  <c r="AM64" i="2" s="1"/>
  <c r="AJ66" i="2" l="1"/>
  <c r="AI67" i="2"/>
  <c r="AK65" i="2"/>
  <c r="AL65" i="2" s="1"/>
  <c r="AM65" i="2" s="1"/>
  <c r="AJ67" i="2" l="1"/>
  <c r="AI68" i="2"/>
  <c r="AK66" i="2"/>
  <c r="AL66" i="2" s="1"/>
  <c r="AM66" i="2" s="1"/>
  <c r="AJ68" i="2" l="1"/>
  <c r="AI69" i="2"/>
  <c r="AK67" i="2"/>
  <c r="AL67" i="2" s="1"/>
  <c r="AM67" i="2" s="1"/>
  <c r="AJ69" i="2" l="1"/>
  <c r="AI70" i="2"/>
  <c r="AK68" i="2"/>
  <c r="AL68" i="2" s="1"/>
  <c r="AM68" i="2" s="1"/>
  <c r="AJ70" i="2" l="1"/>
  <c r="AI71" i="2"/>
  <c r="AK69" i="2"/>
  <c r="AL69" i="2" s="1"/>
  <c r="AM69" i="2" s="1"/>
  <c r="AI72" i="2" l="1"/>
  <c r="AJ71" i="2"/>
  <c r="AK70" i="2"/>
  <c r="AL70" i="2" s="1"/>
  <c r="AM70" i="2" s="1"/>
  <c r="AK71" i="2" l="1"/>
  <c r="AL71" i="2"/>
  <c r="AM71" i="2" s="1"/>
  <c r="AJ72" i="2"/>
  <c r="AI73" i="2"/>
  <c r="AJ73" i="2" l="1"/>
  <c r="AI74" i="2"/>
  <c r="AK72" i="2"/>
  <c r="AL72" i="2" s="1"/>
  <c r="AM72" i="2" s="1"/>
  <c r="AJ74" i="2" l="1"/>
  <c r="AI75" i="2"/>
  <c r="AK73" i="2"/>
  <c r="AL73" i="2" s="1"/>
  <c r="AM73" i="2" s="1"/>
  <c r="AJ75" i="2" l="1"/>
  <c r="AI76" i="2"/>
  <c r="AK74" i="2"/>
  <c r="AL74" i="2" s="1"/>
  <c r="AM74" i="2" s="1"/>
  <c r="AJ76" i="2" l="1"/>
  <c r="AI77" i="2"/>
  <c r="AK75" i="2"/>
  <c r="AL75" i="2" s="1"/>
  <c r="AM75" i="2" s="1"/>
  <c r="AJ77" i="2" l="1"/>
  <c r="AI78" i="2"/>
  <c r="AK76" i="2"/>
  <c r="AL76" i="2"/>
  <c r="AM76" i="2" s="1"/>
  <c r="AJ78" i="2" l="1"/>
  <c r="AI79" i="2"/>
  <c r="AK77" i="2"/>
  <c r="AL77" i="2" s="1"/>
  <c r="AM77" i="2" s="1"/>
  <c r="AJ79" i="2" l="1"/>
  <c r="AI80" i="2"/>
  <c r="AK78" i="2"/>
  <c r="AL78" i="2" s="1"/>
  <c r="AM78" i="2" s="1"/>
  <c r="AJ80" i="2" l="1"/>
  <c r="AI81" i="2"/>
  <c r="AK79" i="2"/>
  <c r="AL79" i="2"/>
  <c r="AM79" i="2" s="1"/>
  <c r="AI82" i="2" l="1"/>
  <c r="AJ81" i="2"/>
  <c r="AK80" i="2"/>
  <c r="AL80" i="2"/>
  <c r="AM80" i="2" s="1"/>
  <c r="AK81" i="2" l="1"/>
  <c r="AL81" i="2" s="1"/>
  <c r="AM81" i="2" s="1"/>
  <c r="AJ82" i="2"/>
  <c r="AI83" i="2"/>
  <c r="AK82" i="2" l="1"/>
  <c r="AL82" i="2" s="1"/>
  <c r="AM82" i="2" s="1"/>
  <c r="AJ83" i="2"/>
  <c r="AI84" i="2"/>
  <c r="AJ84" i="2" l="1"/>
  <c r="AI85" i="2"/>
  <c r="AK83" i="2"/>
  <c r="AL83" i="2" s="1"/>
  <c r="AM83" i="2" s="1"/>
  <c r="AJ85" i="2" l="1"/>
  <c r="AI86" i="2"/>
  <c r="AK84" i="2"/>
  <c r="AL84" i="2" s="1"/>
  <c r="AM84" i="2" s="1"/>
  <c r="AJ86" i="2" l="1"/>
  <c r="AI87" i="2"/>
  <c r="AK85" i="2"/>
  <c r="AL85" i="2" s="1"/>
  <c r="AM85" i="2" s="1"/>
  <c r="AJ87" i="2" l="1"/>
  <c r="AI88" i="2"/>
  <c r="AK86" i="2"/>
  <c r="AL86" i="2" s="1"/>
  <c r="AM86" i="2" s="1"/>
  <c r="AJ88" i="2" l="1"/>
  <c r="AI89" i="2"/>
  <c r="AK87" i="2"/>
  <c r="AL87" i="2" s="1"/>
  <c r="AM87" i="2" s="1"/>
  <c r="AJ89" i="2" l="1"/>
  <c r="AI90" i="2"/>
  <c r="AK88" i="2"/>
  <c r="AL88" i="2" s="1"/>
  <c r="AM88" i="2" s="1"/>
  <c r="AI91" i="2" l="1"/>
  <c r="AJ90" i="2"/>
  <c r="AK89" i="2"/>
  <c r="AL89" i="2" s="1"/>
  <c r="AM89" i="2" s="1"/>
  <c r="AK90" i="2" l="1"/>
  <c r="AL90" i="2" s="1"/>
  <c r="AM90" i="2" s="1"/>
  <c r="AI92" i="2"/>
  <c r="AJ91" i="2"/>
  <c r="AJ92" i="2" l="1"/>
  <c r="AI93" i="2"/>
  <c r="AK91" i="2"/>
  <c r="AL91" i="2" s="1"/>
  <c r="AM91" i="2" s="1"/>
  <c r="AJ93" i="2" l="1"/>
  <c r="AI94" i="2"/>
  <c r="AK92" i="2"/>
  <c r="AL92" i="2" s="1"/>
  <c r="AM92" i="2" s="1"/>
  <c r="AJ94" i="2" l="1"/>
  <c r="AI95" i="2"/>
  <c r="AK93" i="2"/>
  <c r="AL93" i="2" s="1"/>
  <c r="AM93" i="2" s="1"/>
  <c r="AJ95" i="2" l="1"/>
  <c r="AI96" i="2"/>
  <c r="AK94" i="2"/>
  <c r="AL94" i="2" s="1"/>
  <c r="AM94" i="2" s="1"/>
  <c r="AJ96" i="2" l="1"/>
  <c r="AI97" i="2"/>
  <c r="AK95" i="2"/>
  <c r="AL95" i="2" s="1"/>
  <c r="AM95" i="2" s="1"/>
  <c r="AJ97" i="2" l="1"/>
  <c r="AI98" i="2"/>
  <c r="AK96" i="2"/>
  <c r="AL96" i="2" s="1"/>
  <c r="AM96" i="2" s="1"/>
  <c r="AJ98" i="2" l="1"/>
  <c r="AI99" i="2"/>
  <c r="AK97" i="2"/>
  <c r="AL97" i="2" s="1"/>
  <c r="AM97" i="2" s="1"/>
  <c r="AJ99" i="2" l="1"/>
  <c r="AI100" i="2"/>
  <c r="AK98" i="2"/>
  <c r="AL98" i="2"/>
  <c r="AM98" i="2" s="1"/>
  <c r="AJ100" i="2" l="1"/>
  <c r="AI101" i="2"/>
  <c r="AK99" i="2"/>
  <c r="AL99" i="2"/>
  <c r="AM99" i="2" s="1"/>
  <c r="AJ101" i="2" l="1"/>
  <c r="AI102" i="2"/>
  <c r="AK100" i="2"/>
  <c r="AL100" i="2" s="1"/>
  <c r="AM100" i="2" s="1"/>
  <c r="AJ102" i="2" l="1"/>
  <c r="AI103" i="2"/>
  <c r="AK101" i="2"/>
  <c r="AL101" i="2" s="1"/>
  <c r="AM101" i="2" s="1"/>
  <c r="AJ103" i="2" l="1"/>
  <c r="AI104" i="2"/>
  <c r="AK102" i="2"/>
  <c r="AL102" i="2" s="1"/>
  <c r="AM102" i="2" s="1"/>
  <c r="AJ104" i="2" l="1"/>
  <c r="AI105" i="2"/>
  <c r="AK103" i="2"/>
  <c r="AL103" i="2" s="1"/>
  <c r="AM103" i="2" s="1"/>
  <c r="AJ105" i="2" l="1"/>
  <c r="AI106" i="2"/>
  <c r="AK104" i="2"/>
  <c r="AL104" i="2" s="1"/>
  <c r="AM104" i="2" s="1"/>
  <c r="AJ106" i="2" l="1"/>
  <c r="AI107" i="2"/>
  <c r="AK105" i="2"/>
  <c r="AL105" i="2"/>
  <c r="AM105" i="2" s="1"/>
  <c r="AJ107" i="2" l="1"/>
  <c r="AI108" i="2"/>
  <c r="AK106" i="2"/>
  <c r="AL106" i="2" s="1"/>
  <c r="AM106" i="2" s="1"/>
  <c r="AJ108" i="2" l="1"/>
  <c r="AI109" i="2"/>
  <c r="AK107" i="2"/>
  <c r="AL107" i="2" s="1"/>
  <c r="AM107" i="2" s="1"/>
  <c r="AJ109" i="2" l="1"/>
  <c r="AI110" i="2"/>
  <c r="AK108" i="2"/>
  <c r="AL108" i="2"/>
  <c r="AM108" i="2" s="1"/>
  <c r="AJ110" i="2" l="1"/>
  <c r="AI111" i="2"/>
  <c r="AK109" i="2"/>
  <c r="AL109" i="2" s="1"/>
  <c r="AM109" i="2" s="1"/>
  <c r="AJ111" i="2" l="1"/>
  <c r="AI112" i="2"/>
  <c r="AK110" i="2"/>
  <c r="AL110" i="2" s="1"/>
  <c r="AM110" i="2" s="1"/>
  <c r="AJ112" i="2" l="1"/>
  <c r="AI113" i="2"/>
  <c r="AK111" i="2"/>
  <c r="AL111" i="2" s="1"/>
  <c r="AM111" i="2" s="1"/>
  <c r="AJ113" i="2" l="1"/>
  <c r="AI114" i="2"/>
  <c r="AK112" i="2"/>
  <c r="AL112" i="2" s="1"/>
  <c r="AM112" i="2" s="1"/>
  <c r="AJ114" i="2" l="1"/>
  <c r="AI115" i="2"/>
  <c r="AK113" i="2"/>
  <c r="AL113" i="2" s="1"/>
  <c r="AM113" i="2" s="1"/>
  <c r="AJ115" i="2" l="1"/>
  <c r="AI116" i="2"/>
  <c r="AK114" i="2"/>
  <c r="AL114" i="2"/>
  <c r="AM114" i="2" s="1"/>
  <c r="AJ116" i="2" l="1"/>
  <c r="AI117" i="2"/>
  <c r="AK115" i="2"/>
  <c r="AL115" i="2" s="1"/>
  <c r="AM115" i="2" s="1"/>
  <c r="AJ117" i="2" l="1"/>
  <c r="AI118" i="2"/>
  <c r="AK116" i="2"/>
  <c r="AL116" i="2" s="1"/>
  <c r="AM116" i="2" s="1"/>
  <c r="AJ118" i="2" l="1"/>
  <c r="AI119" i="2"/>
  <c r="AK117" i="2"/>
  <c r="AL117" i="2" s="1"/>
  <c r="AM117" i="2" s="1"/>
  <c r="AJ119" i="2" l="1"/>
  <c r="AI120" i="2"/>
  <c r="AK118" i="2"/>
  <c r="AL118" i="2" s="1"/>
  <c r="AM118" i="2" s="1"/>
  <c r="AJ120" i="2" l="1"/>
  <c r="AI121" i="2"/>
  <c r="AK119" i="2"/>
  <c r="AL119" i="2" s="1"/>
  <c r="AM119" i="2" s="1"/>
  <c r="AJ121" i="2" l="1"/>
  <c r="AI122" i="2"/>
  <c r="AK120" i="2"/>
  <c r="AL120" i="2" s="1"/>
  <c r="AM120" i="2" s="1"/>
  <c r="AJ122" i="2" l="1"/>
  <c r="AI123" i="2"/>
  <c r="AK121" i="2"/>
  <c r="AL121" i="2" s="1"/>
  <c r="AM121" i="2" s="1"/>
  <c r="AJ123" i="2" l="1"/>
  <c r="AI124" i="2"/>
  <c r="AK122" i="2"/>
  <c r="AL122" i="2"/>
  <c r="AM122" i="2" s="1"/>
  <c r="AJ124" i="2" l="1"/>
  <c r="AI125" i="2"/>
  <c r="AK123" i="2"/>
  <c r="AL123" i="2" s="1"/>
  <c r="AM123" i="2" s="1"/>
  <c r="AN71" i="2" l="1"/>
  <c r="AN34" i="2"/>
  <c r="AN195" i="2"/>
  <c r="AN192" i="2"/>
  <c r="AN113" i="2"/>
  <c r="AN194" i="2"/>
  <c r="AN135" i="2"/>
  <c r="AN94" i="2"/>
  <c r="AN202" i="2"/>
  <c r="AN74" i="2"/>
  <c r="AN126" i="2"/>
  <c r="AN28" i="2"/>
  <c r="AN190" i="2"/>
  <c r="AN67" i="2"/>
  <c r="AN11" i="2"/>
  <c r="AN24" i="2"/>
  <c r="AN121" i="2"/>
  <c r="AN62" i="2"/>
  <c r="AN70" i="2"/>
  <c r="AN47" i="2"/>
  <c r="AN20" i="2"/>
  <c r="AN159" i="2"/>
  <c r="AN37" i="2"/>
  <c r="AN161" i="2"/>
  <c r="AN189" i="2"/>
  <c r="AN18" i="2"/>
  <c r="AN82" i="2"/>
  <c r="AN44" i="2"/>
  <c r="AN77" i="2"/>
  <c r="AN193" i="2"/>
  <c r="AN196" i="2"/>
  <c r="AN191" i="2"/>
  <c r="AN173" i="2"/>
  <c r="AN30" i="2"/>
  <c r="AN139" i="2"/>
  <c r="AN111" i="2"/>
  <c r="AN149" i="2"/>
  <c r="AN57" i="2"/>
  <c r="AN137" i="2"/>
  <c r="AN128" i="2"/>
  <c r="AN177" i="2"/>
  <c r="AN68" i="2"/>
  <c r="AN55" i="2"/>
  <c r="AN22" i="2"/>
  <c r="AN198" i="2"/>
  <c r="AN157" i="2"/>
  <c r="AN171" i="2"/>
  <c r="AN156" i="2"/>
  <c r="AN108" i="2"/>
  <c r="AN141" i="2"/>
  <c r="AN166" i="2"/>
  <c r="AN40" i="2"/>
  <c r="AN7" i="2"/>
  <c r="AN39" i="2"/>
  <c r="AN138" i="2"/>
  <c r="AN160" i="2"/>
  <c r="AN127" i="2"/>
  <c r="AN165" i="2"/>
  <c r="AN106" i="2"/>
  <c r="AN81" i="2"/>
  <c r="AN155" i="2"/>
  <c r="AN38" i="2"/>
  <c r="AN169" i="2"/>
  <c r="AN120" i="2"/>
  <c r="AN56" i="2"/>
  <c r="AN75" i="2"/>
  <c r="AN148" i="2"/>
  <c r="AN73" i="2"/>
  <c r="AN69" i="2"/>
  <c r="AN197" i="2"/>
  <c r="AN64" i="2"/>
  <c r="AN110" i="2"/>
  <c r="AN172" i="2"/>
  <c r="AN36" i="2"/>
  <c r="AN25" i="2"/>
  <c r="AN86" i="2"/>
  <c r="AN179" i="2"/>
  <c r="AN54" i="2"/>
  <c r="AN95" i="2"/>
  <c r="AN88" i="2"/>
  <c r="AN15" i="2"/>
  <c r="AN103" i="2"/>
  <c r="AN63" i="2"/>
  <c r="AN199" i="2"/>
  <c r="AN123" i="2"/>
  <c r="AN87" i="2"/>
  <c r="AN12" i="2"/>
  <c r="AN27" i="2"/>
  <c r="AN35" i="2"/>
  <c r="AN48" i="2"/>
  <c r="AN85" i="2"/>
  <c r="AN101" i="2"/>
  <c r="AN144" i="2"/>
  <c r="AN90" i="2"/>
  <c r="AN134" i="2"/>
  <c r="AN21" i="2"/>
  <c r="AN131" i="2"/>
  <c r="AN185" i="2"/>
  <c r="AN3" i="2"/>
  <c r="C7" i="4" s="1"/>
  <c r="E7" i="4" s="1"/>
  <c r="F7" i="4" s="1"/>
  <c r="AN181" i="2"/>
  <c r="AN122" i="2"/>
  <c r="AN60" i="2"/>
  <c r="AN93" i="2"/>
  <c r="AN107" i="2"/>
  <c r="AN105" i="2"/>
  <c r="AN65" i="2"/>
  <c r="AN158" i="2"/>
  <c r="AN104" i="2"/>
  <c r="AN92" i="2"/>
  <c r="AN183" i="2"/>
  <c r="AN188" i="2"/>
  <c r="AN83" i="2"/>
  <c r="AN50" i="2"/>
  <c r="AN147" i="2"/>
  <c r="AN13" i="2"/>
  <c r="AN8" i="2"/>
  <c r="AN29" i="2"/>
  <c r="AN78" i="2"/>
  <c r="AN175" i="2"/>
  <c r="AN89" i="2"/>
  <c r="AN153" i="2"/>
  <c r="AN5" i="2"/>
  <c r="AN51" i="2"/>
  <c r="AN145" i="2"/>
  <c r="AN163" i="2"/>
  <c r="AN49" i="2"/>
  <c r="AN80" i="2"/>
  <c r="AN59" i="2"/>
  <c r="AN6" i="2"/>
  <c r="AN52" i="2"/>
  <c r="AN79" i="2"/>
  <c r="AN96" i="2"/>
  <c r="AN146" i="2"/>
  <c r="AN168" i="2"/>
  <c r="AN116" i="2"/>
  <c r="AN84" i="2"/>
  <c r="AN58" i="2"/>
  <c r="AN151" i="2"/>
  <c r="AN164" i="2"/>
  <c r="AN102" i="2"/>
  <c r="AN178" i="2"/>
  <c r="AN17" i="2"/>
  <c r="AN200" i="2"/>
  <c r="AN162" i="2"/>
  <c r="AN76" i="2"/>
  <c r="AN99" i="2"/>
  <c r="AN186" i="2"/>
  <c r="AN170" i="2"/>
  <c r="AN41" i="2"/>
  <c r="AN32" i="2"/>
  <c r="AN201" i="2"/>
  <c r="AN72" i="2"/>
  <c r="AN23" i="2"/>
  <c r="AN129" i="2"/>
  <c r="AN26" i="2"/>
  <c r="AN14" i="2"/>
  <c r="AN182" i="2"/>
  <c r="AN180" i="2"/>
  <c r="AN45" i="2"/>
  <c r="AN66" i="2"/>
  <c r="AN150" i="2"/>
  <c r="AN31" i="2"/>
  <c r="AN33" i="2"/>
  <c r="AN187" i="2"/>
  <c r="AN142" i="2"/>
  <c r="AN133" i="2"/>
  <c r="AN9" i="2"/>
  <c r="AN152" i="2"/>
  <c r="AN114" i="2"/>
  <c r="AN115" i="2"/>
  <c r="AN140" i="2"/>
  <c r="AN4" i="2"/>
  <c r="AN130" i="2"/>
  <c r="AN143" i="2"/>
  <c r="AN16" i="2"/>
  <c r="AN19" i="2"/>
  <c r="AN184" i="2"/>
  <c r="AN43" i="2"/>
  <c r="AN203" i="2"/>
  <c r="AN53" i="2"/>
  <c r="AN91" i="2"/>
  <c r="AN118" i="2"/>
  <c r="AN100" i="2"/>
  <c r="AN10" i="2"/>
  <c r="AN119" i="2"/>
  <c r="AN176" i="2"/>
  <c r="AN61" i="2"/>
  <c r="AN98" i="2"/>
  <c r="AN97" i="2"/>
  <c r="AN117" i="2"/>
  <c r="AN112" i="2"/>
  <c r="AN124" i="2"/>
  <c r="AN125" i="2"/>
  <c r="AN174" i="2"/>
  <c r="AN46" i="2"/>
  <c r="AN109" i="2"/>
  <c r="AN154" i="2"/>
  <c r="AN42" i="2"/>
  <c r="AN136" i="2"/>
  <c r="AN167" i="2"/>
  <c r="AN132" i="2"/>
  <c r="AJ125" i="2"/>
  <c r="AI126" i="2"/>
  <c r="AK124" i="2"/>
  <c r="AL124" i="2" s="1"/>
  <c r="AM124" i="2" s="1"/>
  <c r="G7" i="4" l="1"/>
  <c r="AK125" i="2"/>
  <c r="AL125" i="2" s="1"/>
  <c r="AM125" i="2" s="1"/>
  <c r="AJ126" i="2"/>
  <c r="AI127" i="2"/>
  <c r="AK126" i="2" l="1"/>
  <c r="AL126" i="2" s="1"/>
  <c r="AM126" i="2" s="1"/>
  <c r="L7" i="4"/>
  <c r="AJ127" i="2"/>
  <c r="AI128" i="2"/>
  <c r="AJ128" i="2" l="1"/>
  <c r="AI129" i="2"/>
  <c r="AK127" i="2"/>
  <c r="AL127" i="2" s="1"/>
  <c r="AM127" i="2" s="1"/>
  <c r="AJ129" i="2" l="1"/>
  <c r="AI130" i="2"/>
  <c r="AK128" i="2"/>
  <c r="AL128" i="2" s="1"/>
  <c r="AM128" i="2" s="1"/>
  <c r="AJ130" i="2" l="1"/>
  <c r="AI131" i="2"/>
  <c r="AK129" i="2"/>
  <c r="AL129" i="2"/>
  <c r="AM129" i="2" s="1"/>
  <c r="AJ131" i="2" l="1"/>
  <c r="AI132" i="2"/>
  <c r="AK130" i="2"/>
  <c r="AL130" i="2" s="1"/>
  <c r="AM130" i="2" s="1"/>
  <c r="AJ132" i="2" l="1"/>
  <c r="AI133" i="2"/>
  <c r="AK131" i="2"/>
  <c r="AL131" i="2"/>
  <c r="AM131" i="2" s="1"/>
  <c r="AJ133" i="2" l="1"/>
  <c r="AI134" i="2"/>
  <c r="AK132" i="2"/>
  <c r="AL132" i="2" s="1"/>
  <c r="AM132" i="2" s="1"/>
  <c r="AJ134" i="2" l="1"/>
  <c r="AI135" i="2"/>
  <c r="AK133" i="2"/>
  <c r="AL133" i="2"/>
  <c r="AM133" i="2" s="1"/>
  <c r="AI136" i="2" l="1"/>
  <c r="AJ135" i="2"/>
  <c r="AK134" i="2"/>
  <c r="AL134" i="2" s="1"/>
  <c r="AM134" i="2" s="1"/>
  <c r="AK135" i="2" l="1"/>
  <c r="AL135" i="2" s="1"/>
  <c r="AM135" i="2" s="1"/>
  <c r="AJ136" i="2"/>
  <c r="AI137" i="2"/>
  <c r="AK136" i="2" l="1"/>
  <c r="AL136" i="2" s="1"/>
  <c r="AM136" i="2" s="1"/>
  <c r="AJ137" i="2"/>
  <c r="AI138" i="2"/>
  <c r="AK137" i="2" l="1"/>
  <c r="AL137" i="2" s="1"/>
  <c r="AM137" i="2" s="1"/>
  <c r="AJ138" i="2"/>
  <c r="AI139" i="2"/>
  <c r="AJ139" i="2" l="1"/>
  <c r="AI140" i="2"/>
  <c r="AK138" i="2"/>
  <c r="AL138" i="2" s="1"/>
  <c r="AM138" i="2" s="1"/>
  <c r="AJ140" i="2" l="1"/>
  <c r="AI141" i="2"/>
  <c r="AK139" i="2"/>
  <c r="AL139" i="2" s="1"/>
  <c r="AM139" i="2" s="1"/>
  <c r="AI142" i="2" l="1"/>
  <c r="AJ141" i="2"/>
  <c r="AK140" i="2"/>
  <c r="AL140" i="2" s="1"/>
  <c r="AM140" i="2" s="1"/>
  <c r="AK141" i="2" l="1"/>
  <c r="AL141" i="2" s="1"/>
  <c r="AM141" i="2" s="1"/>
  <c r="AJ142" i="2"/>
  <c r="AI143" i="2"/>
  <c r="AK142" i="2" l="1"/>
  <c r="AL142" i="2" s="1"/>
  <c r="AM142" i="2" s="1"/>
  <c r="AI144" i="2"/>
  <c r="AJ143" i="2"/>
  <c r="AK143" i="2" l="1"/>
  <c r="AL143" i="2" s="1"/>
  <c r="AM143" i="2" s="1"/>
  <c r="AJ144" i="2"/>
  <c r="AI145" i="2"/>
  <c r="AJ145" i="2" l="1"/>
  <c r="AI146" i="2"/>
  <c r="AK144" i="2"/>
  <c r="AL144" i="2" s="1"/>
  <c r="AM144" i="2" s="1"/>
  <c r="AJ146" i="2" l="1"/>
  <c r="AI147" i="2"/>
  <c r="AK145" i="2"/>
  <c r="AL145" i="2" s="1"/>
  <c r="AM145" i="2" s="1"/>
  <c r="AJ147" i="2" l="1"/>
  <c r="AI148" i="2"/>
  <c r="AK146" i="2"/>
  <c r="AL146" i="2" s="1"/>
  <c r="AM146" i="2" s="1"/>
  <c r="AJ148" i="2" l="1"/>
  <c r="AI149" i="2"/>
  <c r="AK147" i="2"/>
  <c r="AL147" i="2" s="1"/>
  <c r="AM147" i="2" s="1"/>
  <c r="AJ149" i="2" l="1"/>
  <c r="AI150" i="2"/>
  <c r="AK148" i="2"/>
  <c r="AL148" i="2" s="1"/>
  <c r="AM148" i="2" s="1"/>
  <c r="AJ150" i="2" l="1"/>
  <c r="AI151" i="2"/>
  <c r="AK149" i="2"/>
  <c r="AL149" i="2" s="1"/>
  <c r="AM149" i="2" s="1"/>
  <c r="AJ151" i="2" l="1"/>
  <c r="AI152" i="2"/>
  <c r="AK150" i="2"/>
  <c r="AL150" i="2" s="1"/>
  <c r="AM150" i="2" s="1"/>
  <c r="AJ152" i="2" l="1"/>
  <c r="AI153" i="2"/>
  <c r="AK151" i="2"/>
  <c r="AL151" i="2" s="1"/>
  <c r="AM151" i="2" s="1"/>
  <c r="AJ153" i="2" l="1"/>
  <c r="AI154" i="2"/>
  <c r="AK152" i="2"/>
  <c r="AL152" i="2" s="1"/>
  <c r="AM152" i="2" s="1"/>
  <c r="AJ154" i="2" l="1"/>
  <c r="AI155" i="2"/>
  <c r="AK153" i="2"/>
  <c r="AL153" i="2"/>
  <c r="AM153" i="2" s="1"/>
  <c r="AJ155" i="2" l="1"/>
  <c r="AI156" i="2"/>
  <c r="AK154" i="2"/>
  <c r="AL154" i="2"/>
  <c r="AM154" i="2" s="1"/>
  <c r="AJ156" i="2" l="1"/>
  <c r="AI157" i="2"/>
  <c r="AK155" i="2"/>
  <c r="AL155" i="2" s="1"/>
  <c r="AM155" i="2" s="1"/>
  <c r="AJ157" i="2" l="1"/>
  <c r="AI158" i="2"/>
  <c r="AK156" i="2"/>
  <c r="AL156" i="2"/>
  <c r="AM156" i="2" s="1"/>
  <c r="AJ158" i="2" l="1"/>
  <c r="AI159" i="2"/>
  <c r="AK157" i="2"/>
  <c r="AL157" i="2" s="1"/>
  <c r="AM157" i="2" s="1"/>
  <c r="AJ159" i="2" l="1"/>
  <c r="AI160" i="2"/>
  <c r="AK158" i="2"/>
  <c r="AL158" i="2" s="1"/>
  <c r="AM158" i="2" s="1"/>
  <c r="AJ160" i="2" l="1"/>
  <c r="AI161" i="2"/>
  <c r="AK159" i="2"/>
  <c r="AL159" i="2" s="1"/>
  <c r="AM159" i="2" s="1"/>
  <c r="AJ161" i="2" l="1"/>
  <c r="AI162" i="2"/>
  <c r="AK160" i="2"/>
  <c r="AL160" i="2" s="1"/>
  <c r="AM160" i="2" s="1"/>
  <c r="AJ162" i="2" l="1"/>
  <c r="AI163" i="2"/>
  <c r="AK161" i="2"/>
  <c r="AL161" i="2" s="1"/>
  <c r="AM161" i="2" s="1"/>
  <c r="AJ163" i="2" l="1"/>
  <c r="AI164" i="2"/>
  <c r="AK162" i="2"/>
  <c r="AL162" i="2" s="1"/>
  <c r="AM162" i="2" s="1"/>
  <c r="AJ164" i="2" l="1"/>
  <c r="AI165" i="2"/>
  <c r="AK163" i="2"/>
  <c r="AL163" i="2" s="1"/>
  <c r="AM163" i="2" s="1"/>
  <c r="AJ165" i="2" l="1"/>
  <c r="AI166" i="2"/>
  <c r="AK164" i="2"/>
  <c r="AL164" i="2" s="1"/>
  <c r="AM164" i="2" s="1"/>
  <c r="AJ166" i="2" l="1"/>
  <c r="AI167" i="2"/>
  <c r="AK165" i="2"/>
  <c r="AL165" i="2"/>
  <c r="AM165" i="2" s="1"/>
  <c r="AI168" i="2" l="1"/>
  <c r="AJ167" i="2"/>
  <c r="AK166" i="2"/>
  <c r="AL166" i="2" s="1"/>
  <c r="AM166" i="2" s="1"/>
  <c r="AK167" i="2" l="1"/>
  <c r="AL167" i="2" s="1"/>
  <c r="AM167" i="2" s="1"/>
  <c r="AJ168" i="2"/>
  <c r="AI169" i="2"/>
  <c r="AI170" i="2" l="1"/>
  <c r="AJ169" i="2"/>
  <c r="AK168" i="2"/>
  <c r="AL168" i="2"/>
  <c r="AM168" i="2" s="1"/>
  <c r="AK169" i="2" l="1"/>
  <c r="AL169" i="2" s="1"/>
  <c r="AM169" i="2" s="1"/>
  <c r="AJ170" i="2"/>
  <c r="AI171" i="2"/>
  <c r="AK170" i="2" l="1"/>
  <c r="AL170" i="2" s="1"/>
  <c r="AM170" i="2" s="1"/>
  <c r="AJ171" i="2"/>
  <c r="AI172" i="2"/>
  <c r="AJ172" i="2" l="1"/>
  <c r="AI173" i="2"/>
  <c r="AK171" i="2"/>
  <c r="AL171" i="2" s="1"/>
  <c r="AM171" i="2" s="1"/>
  <c r="AJ173" i="2" l="1"/>
  <c r="AI174" i="2"/>
  <c r="AK172" i="2"/>
  <c r="AL172" i="2"/>
  <c r="AM172" i="2" s="1"/>
  <c r="AJ174" i="2" l="1"/>
  <c r="AI175" i="2"/>
  <c r="AK173" i="2"/>
  <c r="AL173" i="2" s="1"/>
  <c r="AM173" i="2" s="1"/>
  <c r="AJ175" i="2" l="1"/>
  <c r="AI176" i="2"/>
  <c r="AK174" i="2"/>
  <c r="AL174" i="2" s="1"/>
  <c r="AM174" i="2" s="1"/>
  <c r="AJ176" i="2" l="1"/>
  <c r="AI177" i="2"/>
  <c r="AK175" i="2"/>
  <c r="AL175" i="2" s="1"/>
  <c r="AM175" i="2" s="1"/>
  <c r="AJ177" i="2" l="1"/>
  <c r="AI178" i="2"/>
  <c r="AK176" i="2"/>
  <c r="AL176" i="2" s="1"/>
  <c r="AM176" i="2" s="1"/>
  <c r="AJ178" i="2" l="1"/>
  <c r="AI179" i="2"/>
  <c r="AK177" i="2"/>
  <c r="AL177" i="2" s="1"/>
  <c r="AM177" i="2" s="1"/>
  <c r="AJ179" i="2" l="1"/>
  <c r="AI180" i="2"/>
  <c r="AK178" i="2"/>
  <c r="AL178" i="2" s="1"/>
  <c r="AM178" i="2" s="1"/>
  <c r="AJ180" i="2" l="1"/>
  <c r="AI181" i="2"/>
  <c r="AK179" i="2"/>
  <c r="AL179" i="2"/>
  <c r="AM179" i="2" s="1"/>
  <c r="AJ181" i="2" l="1"/>
  <c r="AI182" i="2"/>
  <c r="AK180" i="2"/>
  <c r="AL180" i="2" s="1"/>
  <c r="AM180" i="2" s="1"/>
  <c r="AJ182" i="2" l="1"/>
  <c r="AI183" i="2"/>
  <c r="AK181" i="2"/>
  <c r="AL181" i="2" s="1"/>
  <c r="AM181" i="2" s="1"/>
  <c r="AJ183" i="2" l="1"/>
  <c r="AI184" i="2"/>
  <c r="AK182" i="2"/>
  <c r="AL182" i="2" s="1"/>
  <c r="AM182" i="2" s="1"/>
  <c r="AJ184" i="2" l="1"/>
  <c r="AI185" i="2"/>
  <c r="AK183" i="2"/>
  <c r="AL183" i="2" s="1"/>
  <c r="AM183" i="2" s="1"/>
  <c r="AJ185" i="2" l="1"/>
  <c r="AI186" i="2"/>
  <c r="AK184" i="2"/>
  <c r="AL184" i="2" s="1"/>
  <c r="AM184" i="2" s="1"/>
  <c r="AI187" i="2" l="1"/>
  <c r="AJ186" i="2"/>
  <c r="AK185" i="2"/>
  <c r="AL185" i="2" s="1"/>
  <c r="AM185" i="2" s="1"/>
  <c r="AK186" i="2" l="1"/>
  <c r="AL186" i="2" s="1"/>
  <c r="AM186" i="2" s="1"/>
  <c r="AJ187" i="2"/>
  <c r="AI188" i="2"/>
  <c r="AJ188" i="2" l="1"/>
  <c r="AI189" i="2"/>
  <c r="AK187" i="2"/>
  <c r="AL187" i="2" s="1"/>
  <c r="AM187" i="2" s="1"/>
  <c r="AJ189" i="2" l="1"/>
  <c r="AI190" i="2"/>
  <c r="AK188" i="2"/>
  <c r="AL188" i="2" s="1"/>
  <c r="AM188" i="2" s="1"/>
  <c r="AJ190" i="2" l="1"/>
  <c r="AI191" i="2"/>
  <c r="AK189" i="2"/>
  <c r="AL189" i="2" s="1"/>
  <c r="AM189" i="2" s="1"/>
  <c r="AJ191" i="2" l="1"/>
  <c r="AI192" i="2"/>
  <c r="AK190" i="2"/>
  <c r="AL190" i="2"/>
  <c r="AM190" i="2" s="1"/>
  <c r="AJ192" i="2" l="1"/>
  <c r="AI193" i="2"/>
  <c r="AK191" i="2"/>
  <c r="AL191" i="2" s="1"/>
  <c r="AM191" i="2" s="1"/>
  <c r="AJ193" i="2" l="1"/>
  <c r="AI194" i="2"/>
  <c r="AK192" i="2"/>
  <c r="AL192" i="2" s="1"/>
  <c r="AM192" i="2" s="1"/>
  <c r="AJ194" i="2" l="1"/>
  <c r="AI195" i="2"/>
  <c r="AK193" i="2"/>
  <c r="AL193" i="2"/>
  <c r="AM193" i="2" s="1"/>
  <c r="AJ195" i="2" l="1"/>
  <c r="AI196" i="2"/>
  <c r="AK194" i="2"/>
  <c r="AL194" i="2" s="1"/>
  <c r="AM194" i="2" s="1"/>
  <c r="AJ196" i="2" l="1"/>
  <c r="AI197" i="2"/>
  <c r="AK195" i="2"/>
  <c r="AL195" i="2"/>
  <c r="AM195" i="2" s="1"/>
  <c r="AJ197" i="2" l="1"/>
  <c r="AI198" i="2"/>
  <c r="AK196" i="2"/>
  <c r="AL196" i="2"/>
  <c r="AM196" i="2" s="1"/>
  <c r="AJ198" i="2" l="1"/>
  <c r="AI199" i="2"/>
  <c r="AK197" i="2"/>
  <c r="AL197" i="2" s="1"/>
  <c r="AM197" i="2" s="1"/>
  <c r="AJ199" i="2" l="1"/>
  <c r="AI200" i="2"/>
  <c r="AK198" i="2"/>
  <c r="AL198" i="2" s="1"/>
  <c r="AM198" i="2" s="1"/>
  <c r="AJ200" i="2" l="1"/>
  <c r="AI201" i="2"/>
  <c r="AK199" i="2"/>
  <c r="AL199" i="2"/>
  <c r="AM199" i="2" s="1"/>
  <c r="AJ201" i="2" l="1"/>
  <c r="AI202" i="2"/>
  <c r="AK200" i="2"/>
  <c r="AL200" i="2" s="1"/>
  <c r="AM200" i="2" s="1"/>
  <c r="AJ202" i="2" l="1"/>
  <c r="AI203" i="2"/>
  <c r="AJ203" i="2" s="1"/>
  <c r="AK201" i="2"/>
  <c r="AL201" i="2" s="1"/>
  <c r="AM201" i="2" s="1"/>
  <c r="AK203" i="2" l="1"/>
  <c r="AL203" i="2" s="1"/>
  <c r="AM203" i="2" s="1"/>
  <c r="AK202" i="2"/>
  <c r="AL202" i="2" s="1"/>
  <c r="AM202" i="2" s="1"/>
  <c r="BB113" i="2"/>
  <c r="BC106" i="2" s="1" a="1"/>
  <c r="BC106" i="2" s="1"/>
  <c r="I98" i="1"/>
  <c r="BB123" i="2"/>
  <c r="BC121" i="2" s="1" a="1"/>
  <c r="BC121" i="2" s="1"/>
  <c r="BA93" i="2"/>
  <c r="I97" i="1"/>
  <c r="BA113" i="2"/>
  <c r="I96" i="1"/>
  <c r="BB103" i="2" s="1"/>
  <c r="BA103" i="2"/>
  <c r="BC120" i="2" l="1" a="1"/>
  <c r="BC120" i="2" s="1"/>
  <c r="BC118" i="2" a="1"/>
  <c r="BC118" i="2" s="1"/>
  <c r="BC95" i="2" a="1"/>
  <c r="BC95" i="2" s="1"/>
  <c r="BC97" i="2" a="1"/>
  <c r="BC97" i="2" s="1"/>
  <c r="BC102" i="2" a="1"/>
  <c r="BC102" i="2" s="1"/>
  <c r="BC96" i="2" a="1"/>
  <c r="BC96" i="2" s="1"/>
  <c r="BC103" i="2" a="1"/>
  <c r="BC103" i="2" s="1"/>
  <c r="BC101" i="2" a="1"/>
  <c r="BC101" i="2" s="1"/>
  <c r="BC98" i="2" a="1"/>
  <c r="BC98" i="2" s="1"/>
  <c r="BC100" i="2" a="1"/>
  <c r="BC100" i="2" s="1"/>
  <c r="BC94" i="2" a="1"/>
  <c r="BC94" i="2" s="1"/>
  <c r="BC99" i="2" a="1"/>
  <c r="BC99" i="2" s="1"/>
  <c r="BC123" i="2" a="1"/>
  <c r="BC123" i="2" s="1"/>
  <c r="BC115" i="2" a="1"/>
  <c r="BC115" i="2" s="1"/>
  <c r="BC111" i="2" a="1"/>
  <c r="BC111" i="2" s="1"/>
  <c r="BC109" i="2" a="1"/>
  <c r="BC109" i="2" s="1"/>
  <c r="BC108" i="2" a="1"/>
  <c r="BC108" i="2" s="1"/>
  <c r="BC117" i="2" a="1"/>
  <c r="BC117" i="2" s="1"/>
  <c r="BC119" i="2" a="1"/>
  <c r="BC119" i="2" s="1"/>
  <c r="BC122" i="2" a="1"/>
  <c r="BC122" i="2" s="1"/>
  <c r="BC112" i="2" a="1"/>
  <c r="BC112" i="2" s="1"/>
  <c r="BC113" i="2" a="1"/>
  <c r="BC113" i="2" s="1"/>
  <c r="BC104" i="2" a="1"/>
  <c r="BC104" i="2" s="1"/>
  <c r="BC114" i="2" a="1"/>
  <c r="BC114" i="2" s="1"/>
  <c r="BC116" i="2" a="1"/>
  <c r="BC116" i="2" s="1"/>
  <c r="BC107" i="2" a="1"/>
  <c r="BC107" i="2" s="1"/>
  <c r="BC105" i="2" a="1"/>
  <c r="BC105" i="2" s="1"/>
  <c r="BC110" i="2" a="1"/>
  <c r="BC110" i="2" s="1"/>
  <c r="BA53" i="2"/>
  <c r="I95" i="1"/>
  <c r="BB93" i="2" s="1"/>
  <c r="BA73" i="2"/>
  <c r="BC75" i="2" a="1"/>
  <c r="BC75" i="2" s="1"/>
  <c r="BC74" i="2" a="1"/>
  <c r="BC74" i="2" s="1"/>
  <c r="BC80" i="2" a="1"/>
  <c r="BC80" i="2" s="1"/>
  <c r="BB83" i="2"/>
  <c r="I94" i="1"/>
  <c r="BA83" i="2"/>
  <c r="BA43" i="2"/>
  <c r="I93" i="1"/>
  <c r="BB73" i="2" s="1"/>
  <c r="I90" i="1"/>
  <c r="BB43" i="2" s="1"/>
  <c r="BA28" i="2"/>
  <c r="I92" i="1"/>
  <c r="BB63" i="2" s="1"/>
  <c r="BC55" i="2" s="1" a="1"/>
  <c r="BC55" i="2" s="1"/>
  <c r="BA63" i="2"/>
  <c r="I89" i="1"/>
  <c r="BB33" i="2" s="1"/>
  <c r="BA33" i="2"/>
  <c r="BA205" i="2"/>
  <c r="BD18" i="2" s="1"/>
  <c r="BE18" i="2" s="1"/>
  <c r="BC47" i="2" a="1"/>
  <c r="BC47" i="2" s="1"/>
  <c r="I91" i="1"/>
  <c r="BB53" i="2" s="1"/>
  <c r="BC44" i="2" s="1" a="1"/>
  <c r="BC44" i="2" s="1"/>
  <c r="I88" i="1"/>
  <c r="BB28" i="2" s="1"/>
  <c r="BD28" i="2"/>
  <c r="BE28" i="2" s="1"/>
  <c r="BC26" i="2" l="1" a="1"/>
  <c r="BC26" i="2" s="1"/>
  <c r="BC23" i="2" a="1"/>
  <c r="BC23" i="2" s="1"/>
  <c r="BC25" i="2" a="1"/>
  <c r="BC25" i="2" s="1"/>
  <c r="BC19" i="2" a="1"/>
  <c r="BC19" i="2" s="1"/>
  <c r="BC17" i="2" a="1"/>
  <c r="BC17" i="2" s="1"/>
  <c r="BC24" i="2" a="1"/>
  <c r="BC24" i="2" s="1"/>
  <c r="BC21" i="2" a="1"/>
  <c r="BC21" i="2" s="1"/>
  <c r="BC16" i="2" a="1"/>
  <c r="BC16" i="2" s="1"/>
  <c r="BC13" i="2" a="1"/>
  <c r="BC13" i="2" s="1"/>
  <c r="BC20" i="2" a="1"/>
  <c r="BC20" i="2" s="1"/>
  <c r="BC28" i="2" a="1"/>
  <c r="BC28" i="2" s="1"/>
  <c r="BC10" i="2" a="1"/>
  <c r="BC10" i="2" s="1"/>
  <c r="BC14" i="2" a="1"/>
  <c r="BC14" i="2" s="1"/>
  <c r="BC11" i="2" a="1"/>
  <c r="BC11" i="2" s="1"/>
  <c r="BC5" i="2" a="1"/>
  <c r="BC5" i="2" s="1"/>
  <c r="BC18" i="2" a="1"/>
  <c r="BC18" i="2" s="1"/>
  <c r="BC6" i="2" a="1"/>
  <c r="BC6" i="2" s="1"/>
  <c r="BC9" i="2" a="1"/>
  <c r="BC9" i="2" s="1"/>
  <c r="BC15" i="2" a="1"/>
  <c r="BC15" i="2" s="1"/>
  <c r="BC4" i="2" a="1"/>
  <c r="BC4" i="2" s="1"/>
  <c r="BC22" i="2" a="1"/>
  <c r="BC22" i="2" s="1"/>
  <c r="BC8" i="2" a="1"/>
  <c r="BC8" i="2" s="1"/>
  <c r="BC12" i="2" a="1"/>
  <c r="BC12" i="2" s="1"/>
  <c r="BC27" i="2" a="1"/>
  <c r="BC27" i="2" s="1"/>
  <c r="BC7" i="2" a="1"/>
  <c r="BC7" i="2" s="1"/>
  <c r="BF18" i="2"/>
  <c r="BG18" i="2" s="1"/>
  <c r="BH18" i="2" s="1"/>
  <c r="BC45" i="2" a="1"/>
  <c r="BC45" i="2" s="1"/>
  <c r="BC46" i="2" a="1"/>
  <c r="BC46" i="2" s="1"/>
  <c r="BC53" i="2" a="1"/>
  <c r="BC53" i="2" s="1"/>
  <c r="BC50" i="2" a="1"/>
  <c r="BC50" i="2" s="1"/>
  <c r="BC52" i="2" a="1"/>
  <c r="BC52" i="2" s="1"/>
  <c r="BF28" i="2"/>
  <c r="BG28" i="2" s="1"/>
  <c r="BH28" i="2" s="1"/>
  <c r="BC48" i="2" a="1"/>
  <c r="BC48" i="2" s="1"/>
  <c r="BC51" i="2" a="1"/>
  <c r="BC51" i="2" s="1"/>
  <c r="BC49" i="2" a="1"/>
  <c r="BC49" i="2" s="1"/>
  <c r="BC32" i="2" a="1"/>
  <c r="BC32" i="2" s="1"/>
  <c r="BC31" i="2" a="1"/>
  <c r="BC31" i="2" s="1"/>
  <c r="BC33" i="2" a="1"/>
  <c r="BC33" i="2" s="1"/>
  <c r="BC30" i="2" a="1"/>
  <c r="BC30" i="2" s="1"/>
  <c r="BC29" i="2" a="1"/>
  <c r="BC29" i="2" s="1"/>
  <c r="BD29" i="2" s="1"/>
  <c r="BD7" i="2"/>
  <c r="BE7" i="2" s="1"/>
  <c r="BD12" i="2"/>
  <c r="BE12" i="2" s="1"/>
  <c r="BD17" i="2"/>
  <c r="BE17" i="2" s="1"/>
  <c r="BD10" i="2"/>
  <c r="BE10" i="2" s="1"/>
  <c r="BD6" i="2"/>
  <c r="BE6" i="2" s="1"/>
  <c r="BD25" i="2"/>
  <c r="BE25" i="2" s="1"/>
  <c r="BD26" i="2"/>
  <c r="BE26" i="2" s="1"/>
  <c r="BD20" i="2"/>
  <c r="BE20" i="2" s="1"/>
  <c r="BD11" i="2"/>
  <c r="BE11" i="2" s="1"/>
  <c r="BD23" i="2"/>
  <c r="BE23" i="2" s="1"/>
  <c r="BD8" i="2"/>
  <c r="BE8" i="2" s="1"/>
  <c r="BD13" i="2"/>
  <c r="BE13" i="2" s="1"/>
  <c r="BD14" i="2"/>
  <c r="BE14" i="2" s="1"/>
  <c r="BD9" i="2"/>
  <c r="BE9" i="2" s="1"/>
  <c r="BD16" i="2"/>
  <c r="BE16" i="2" s="1"/>
  <c r="BD21" i="2"/>
  <c r="BE21" i="2" s="1"/>
  <c r="BD24" i="2"/>
  <c r="BE24" i="2" s="1"/>
  <c r="BD27" i="2"/>
  <c r="BE27" i="2" s="1"/>
  <c r="BD19" i="2"/>
  <c r="BE19" i="2" s="1"/>
  <c r="BD22" i="2"/>
  <c r="BE22" i="2" s="1"/>
  <c r="BD4" i="2"/>
  <c r="BE4" i="2" s="1"/>
  <c r="BD5" i="2"/>
  <c r="BE5" i="2" s="1"/>
  <c r="BD15" i="2"/>
  <c r="BE15" i="2" s="1"/>
  <c r="BC39" i="2" a="1"/>
  <c r="BC39" i="2" s="1"/>
  <c r="BC36" i="2" a="1"/>
  <c r="BC36" i="2" s="1"/>
  <c r="BC42" i="2" a="1"/>
  <c r="BC42" i="2" s="1"/>
  <c r="BC40" i="2" a="1"/>
  <c r="BC40" i="2" s="1"/>
  <c r="BC38" i="2" a="1"/>
  <c r="BC38" i="2" s="1"/>
  <c r="BC34" i="2" a="1"/>
  <c r="BC34" i="2" s="1"/>
  <c r="BC35" i="2" a="1"/>
  <c r="BC35" i="2" s="1"/>
  <c r="BC41" i="2" a="1"/>
  <c r="BC41" i="2" s="1"/>
  <c r="BC37" i="2" a="1"/>
  <c r="BC37" i="2" s="1"/>
  <c r="BC43" i="2" a="1"/>
  <c r="BC43" i="2" s="1"/>
  <c r="BC72" i="2" a="1"/>
  <c r="BC72" i="2" s="1"/>
  <c r="BC64" i="2" a="1"/>
  <c r="BC64" i="2" s="1"/>
  <c r="BC68" i="2" a="1"/>
  <c r="BC68" i="2" s="1"/>
  <c r="BC73" i="2" a="1"/>
  <c r="BC73" i="2" s="1"/>
  <c r="BC70" i="2" a="1"/>
  <c r="BC70" i="2" s="1"/>
  <c r="BC65" i="2" a="1"/>
  <c r="BC65" i="2" s="1"/>
  <c r="BC71" i="2" a="1"/>
  <c r="BC71" i="2" s="1"/>
  <c r="BC67" i="2" a="1"/>
  <c r="BC67" i="2" s="1"/>
  <c r="BC66" i="2" a="1"/>
  <c r="BC66" i="2" s="1"/>
  <c r="BC69" i="2" a="1"/>
  <c r="BC69" i="2" s="1"/>
  <c r="BC62" i="2" a="1"/>
  <c r="BC62" i="2" s="1"/>
  <c r="BC58" i="2" a="1"/>
  <c r="BC58" i="2" s="1"/>
  <c r="BC57" i="2" a="1"/>
  <c r="BC57" i="2" s="1"/>
  <c r="BC61" i="2" a="1"/>
  <c r="BC61" i="2" s="1"/>
  <c r="BC56" i="2" a="1"/>
  <c r="BC56" i="2" s="1"/>
  <c r="BC54" i="2" a="1"/>
  <c r="BC54" i="2" s="1"/>
  <c r="BC60" i="2" a="1"/>
  <c r="BC60" i="2" s="1"/>
  <c r="BC59" i="2" a="1"/>
  <c r="BC59" i="2" s="1"/>
  <c r="BC63" i="2" a="1"/>
  <c r="BC63" i="2" s="1"/>
  <c r="BC82" i="2" a="1"/>
  <c r="BC82" i="2" s="1"/>
  <c r="BC81" i="2" a="1"/>
  <c r="BC81" i="2" s="1"/>
  <c r="BC79" i="2" a="1"/>
  <c r="BC79" i="2" s="1"/>
  <c r="BC76" i="2" a="1"/>
  <c r="BC76" i="2" s="1"/>
  <c r="BC83" i="2" a="1"/>
  <c r="BC83" i="2" s="1"/>
  <c r="BC85" i="2" a="1"/>
  <c r="BC85" i="2" s="1"/>
  <c r="BC84" i="2" a="1"/>
  <c r="BC84" i="2" s="1"/>
  <c r="BC86" i="2" a="1"/>
  <c r="BC86" i="2" s="1"/>
  <c r="BC90" i="2" a="1"/>
  <c r="BC90" i="2" s="1"/>
  <c r="BC91" i="2" a="1"/>
  <c r="BC91" i="2" s="1"/>
  <c r="BC89" i="2" a="1"/>
  <c r="BC89" i="2" s="1"/>
  <c r="BC92" i="2" a="1"/>
  <c r="BC92" i="2" s="1"/>
  <c r="BC88" i="2" a="1"/>
  <c r="BC88" i="2" s="1"/>
  <c r="BC93" i="2" a="1"/>
  <c r="BC93" i="2" s="1"/>
  <c r="BC87" i="2" a="1"/>
  <c r="BC87" i="2" s="1"/>
  <c r="BC77" i="2" a="1"/>
  <c r="BC77" i="2" s="1"/>
  <c r="BC78" i="2" a="1"/>
  <c r="BC78" i="2" s="1"/>
  <c r="BE29" i="2" l="1"/>
  <c r="BD30" i="2"/>
  <c r="BF22" i="2"/>
  <c r="BG22" i="2" s="1"/>
  <c r="BH22" i="2" s="1"/>
  <c r="BF13" i="2"/>
  <c r="BG13" i="2"/>
  <c r="BH13" i="2" s="1"/>
  <c r="BF10" i="2"/>
  <c r="BG10" i="2"/>
  <c r="BH10" i="2" s="1"/>
  <c r="BG19" i="2"/>
  <c r="BH19" i="2" s="1"/>
  <c r="BF19" i="2"/>
  <c r="BF8" i="2"/>
  <c r="BG8" i="2"/>
  <c r="BH8" i="2" s="1"/>
  <c r="BF17" i="2"/>
  <c r="BG17" i="2"/>
  <c r="BH17" i="2" s="1"/>
  <c r="BF4" i="2"/>
  <c r="BG4" i="2" s="1"/>
  <c r="BH4" i="2" s="1"/>
  <c r="BG27" i="2"/>
  <c r="BH27" i="2" s="1"/>
  <c r="BF27" i="2"/>
  <c r="BF23" i="2"/>
  <c r="BG23" i="2" s="1"/>
  <c r="BH23" i="2" s="1"/>
  <c r="BF12" i="2"/>
  <c r="BG12" i="2"/>
  <c r="BH12" i="2" s="1"/>
  <c r="BF24" i="2"/>
  <c r="BG24" i="2" s="1"/>
  <c r="BH24" i="2" s="1"/>
  <c r="BG11" i="2"/>
  <c r="BH11" i="2" s="1"/>
  <c r="BF11" i="2"/>
  <c r="BF7" i="2"/>
  <c r="BG7" i="2"/>
  <c r="BH7" i="2" s="1"/>
  <c r="BF14" i="2"/>
  <c r="BG14" i="2"/>
  <c r="BH14" i="2" s="1"/>
  <c r="BF6" i="2"/>
  <c r="BG6" i="2" s="1"/>
  <c r="BH6" i="2" s="1"/>
  <c r="BF21" i="2"/>
  <c r="BG21" i="2" s="1"/>
  <c r="BH21" i="2" s="1"/>
  <c r="BF20" i="2"/>
  <c r="BG20" i="2"/>
  <c r="BH20" i="2" s="1"/>
  <c r="BF15" i="2"/>
  <c r="BG15" i="2"/>
  <c r="BH15" i="2" s="1"/>
  <c r="BF16" i="2"/>
  <c r="BG16" i="2" s="1"/>
  <c r="BH16" i="2" s="1"/>
  <c r="BG26" i="2"/>
  <c r="BH26" i="2" s="1"/>
  <c r="BF26" i="2"/>
  <c r="BF5" i="2"/>
  <c r="BG5" i="2"/>
  <c r="BH5" i="2" s="1"/>
  <c r="BF9" i="2"/>
  <c r="BG9" i="2" s="1"/>
  <c r="BH9" i="2" s="1"/>
  <c r="BF25" i="2"/>
  <c r="BG25" i="2"/>
  <c r="BH25" i="2" s="1"/>
  <c r="BE30" i="2" l="1"/>
  <c r="BD31" i="2"/>
  <c r="BG29" i="2"/>
  <c r="BH29" i="2" s="1"/>
  <c r="BF29" i="2"/>
  <c r="BE31" i="2" l="1"/>
  <c r="BD32" i="2"/>
  <c r="BF30" i="2"/>
  <c r="BG30" i="2" s="1"/>
  <c r="BH30" i="2" s="1"/>
  <c r="BE32" i="2" l="1"/>
  <c r="BD33" i="2"/>
  <c r="BF31" i="2"/>
  <c r="BG31" i="2" s="1"/>
  <c r="BH31" i="2" s="1"/>
  <c r="BE33" i="2" l="1"/>
  <c r="BD34" i="2"/>
  <c r="BF32" i="2"/>
  <c r="BG32" i="2" s="1"/>
  <c r="BH32" i="2" s="1"/>
  <c r="BE34" i="2" l="1"/>
  <c r="BD35" i="2"/>
  <c r="BF33" i="2"/>
  <c r="BG33" i="2"/>
  <c r="BH33" i="2" s="1"/>
  <c r="BJ3" i="2" s="1"/>
  <c r="BJ83" i="2" l="1"/>
  <c r="BJ158" i="2"/>
  <c r="BJ84" i="2"/>
  <c r="BJ47" i="2"/>
  <c r="BJ49" i="2"/>
  <c r="BJ52" i="2"/>
  <c r="BJ124" i="2"/>
  <c r="BJ39" i="2"/>
  <c r="BJ68" i="2"/>
  <c r="BJ61" i="2"/>
  <c r="BJ153" i="2"/>
  <c r="BJ5" i="2"/>
  <c r="BJ79" i="2"/>
  <c r="BJ135" i="2"/>
  <c r="BJ35" i="2"/>
  <c r="BJ100" i="2"/>
  <c r="BJ165" i="2"/>
  <c r="BJ162" i="2"/>
  <c r="BJ125" i="2"/>
  <c r="BJ115" i="2"/>
  <c r="BJ12" i="2"/>
  <c r="BJ112" i="2"/>
  <c r="BJ31" i="2"/>
  <c r="BJ178" i="2"/>
  <c r="BJ93" i="2"/>
  <c r="BJ96" i="2"/>
  <c r="BJ122" i="2"/>
  <c r="BJ197" i="2"/>
  <c r="BJ198" i="2"/>
  <c r="BJ173" i="2"/>
  <c r="BJ137" i="2"/>
  <c r="BJ63" i="2"/>
  <c r="BJ6" i="2"/>
  <c r="BJ194" i="2"/>
  <c r="BJ133" i="2"/>
  <c r="BJ166" i="2"/>
  <c r="BJ17" i="2"/>
  <c r="BJ114" i="2"/>
  <c r="BJ18" i="2"/>
  <c r="BJ44" i="2"/>
  <c r="BJ24" i="2"/>
  <c r="BJ65" i="2"/>
  <c r="BJ138" i="2"/>
  <c r="BJ106" i="2"/>
  <c r="BJ132" i="2"/>
  <c r="BJ95" i="2"/>
  <c r="BJ203" i="2"/>
  <c r="BJ120" i="2"/>
  <c r="BJ25" i="2"/>
  <c r="BJ21" i="2"/>
  <c r="BJ113" i="2"/>
  <c r="BJ139" i="2"/>
  <c r="BJ87" i="2"/>
  <c r="BJ189" i="2"/>
  <c r="BJ201" i="2"/>
  <c r="BJ179" i="2"/>
  <c r="BJ38" i="2"/>
  <c r="BJ22" i="2"/>
  <c r="BJ60" i="2"/>
  <c r="BJ23" i="2"/>
  <c r="BJ56" i="2"/>
  <c r="BJ157" i="2"/>
  <c r="BJ16" i="2"/>
  <c r="BJ119" i="2"/>
  <c r="BJ118" i="2"/>
  <c r="BJ46" i="2"/>
  <c r="BJ170" i="2"/>
  <c r="BJ91" i="2"/>
  <c r="BJ77" i="2"/>
  <c r="BJ126" i="2"/>
  <c r="BJ190" i="2"/>
  <c r="D8" i="4"/>
  <c r="BJ117" i="2"/>
  <c r="BJ148" i="2"/>
  <c r="BJ150" i="2"/>
  <c r="BJ130" i="2"/>
  <c r="BJ70" i="2"/>
  <c r="BJ73" i="2"/>
  <c r="BJ29" i="2"/>
  <c r="BJ74" i="2"/>
  <c r="BJ121" i="2"/>
  <c r="BJ36" i="2"/>
  <c r="BJ88" i="2"/>
  <c r="BJ161" i="2"/>
  <c r="BJ102" i="2"/>
  <c r="BJ58" i="2"/>
  <c r="BJ11" i="2"/>
  <c r="BJ67" i="2"/>
  <c r="BJ172" i="2"/>
  <c r="BJ41" i="2"/>
  <c r="BJ89" i="2"/>
  <c r="BJ97" i="2"/>
  <c r="BJ7" i="2"/>
  <c r="BJ51" i="2"/>
  <c r="BJ82" i="2"/>
  <c r="BJ76" i="2"/>
  <c r="BJ159" i="2"/>
  <c r="BJ54" i="2"/>
  <c r="BJ34" i="2"/>
  <c r="BJ50" i="2"/>
  <c r="BJ199" i="2"/>
  <c r="BJ81" i="2"/>
  <c r="BJ80" i="2"/>
  <c r="BJ193" i="2"/>
  <c r="BJ156" i="2"/>
  <c r="BJ90" i="2"/>
  <c r="BJ104" i="2"/>
  <c r="BJ134" i="2"/>
  <c r="BJ142" i="2"/>
  <c r="BJ186" i="2"/>
  <c r="BJ86" i="2"/>
  <c r="BJ59" i="2"/>
  <c r="BJ30" i="2"/>
  <c r="BJ175" i="2"/>
  <c r="BJ164" i="2"/>
  <c r="BJ140" i="2"/>
  <c r="BJ155" i="2"/>
  <c r="BJ103" i="2"/>
  <c r="BJ182" i="2"/>
  <c r="BJ108" i="2"/>
  <c r="BJ181" i="2"/>
  <c r="BJ78" i="2"/>
  <c r="BJ72" i="2"/>
  <c r="BJ10" i="2"/>
  <c r="BJ116" i="2"/>
  <c r="BJ147" i="2"/>
  <c r="BJ110" i="2"/>
  <c r="BJ109" i="2"/>
  <c r="BJ200" i="2"/>
  <c r="BJ146" i="2"/>
  <c r="BJ187" i="2"/>
  <c r="BJ107" i="2"/>
  <c r="BJ71" i="2"/>
  <c r="BJ75" i="2"/>
  <c r="BJ177" i="2"/>
  <c r="BJ40" i="2"/>
  <c r="BJ27" i="2"/>
  <c r="BJ180" i="2"/>
  <c r="BJ141" i="2"/>
  <c r="BJ192" i="2"/>
  <c r="BJ188" i="2"/>
  <c r="BJ15" i="2"/>
  <c r="BJ196" i="2"/>
  <c r="BJ123" i="2"/>
  <c r="BJ94" i="2"/>
  <c r="BJ167" i="2"/>
  <c r="BJ105" i="2"/>
  <c r="BJ20" i="2"/>
  <c r="BJ48" i="2"/>
  <c r="BJ183" i="2"/>
  <c r="BJ111" i="2"/>
  <c r="BJ163" i="2"/>
  <c r="BJ136" i="2"/>
  <c r="BJ154" i="2"/>
  <c r="BJ195" i="2"/>
  <c r="BJ176" i="2"/>
  <c r="BJ99" i="2"/>
  <c r="BJ131" i="2"/>
  <c r="BJ174" i="2"/>
  <c r="BJ160" i="2"/>
  <c r="BJ151" i="2"/>
  <c r="BJ8" i="2"/>
  <c r="BJ92" i="2"/>
  <c r="BJ13" i="2"/>
  <c r="BJ37" i="2"/>
  <c r="BJ26" i="2"/>
  <c r="BJ4" i="2"/>
  <c r="BJ64" i="2"/>
  <c r="BJ169" i="2"/>
  <c r="BJ66" i="2"/>
  <c r="BJ184" i="2"/>
  <c r="BJ144" i="2"/>
  <c r="BJ33" i="2"/>
  <c r="BJ62" i="2"/>
  <c r="BJ143" i="2"/>
  <c r="BJ69" i="2"/>
  <c r="BJ129" i="2"/>
  <c r="BJ98" i="2"/>
  <c r="BJ185" i="2"/>
  <c r="BJ168" i="2"/>
  <c r="BJ202" i="2"/>
  <c r="BJ128" i="2"/>
  <c r="BJ43" i="2"/>
  <c r="BJ145" i="2"/>
  <c r="BJ127" i="2"/>
  <c r="BJ171" i="2"/>
  <c r="BJ32" i="2"/>
  <c r="BJ55" i="2"/>
  <c r="BJ85" i="2"/>
  <c r="BJ191" i="2"/>
  <c r="BJ57" i="2"/>
  <c r="BJ14" i="2"/>
  <c r="BJ45" i="2"/>
  <c r="BJ101" i="2"/>
  <c r="BJ28" i="2"/>
  <c r="BJ19" i="2"/>
  <c r="BJ53" i="2"/>
  <c r="BJ9" i="2"/>
  <c r="BJ149" i="2"/>
  <c r="BJ152" i="2"/>
  <c r="BJ42" i="2"/>
  <c r="BE35" i="2"/>
  <c r="BD36" i="2"/>
  <c r="BG34" i="2"/>
  <c r="BH34" i="2" s="1"/>
  <c r="BF34" i="2"/>
  <c r="BF35" i="2" l="1"/>
  <c r="BG35" i="2" s="1"/>
  <c r="BH35" i="2" s="1"/>
  <c r="BE36" i="2"/>
  <c r="BD37" i="2"/>
  <c r="BE37" i="2" l="1"/>
  <c r="BD38" i="2"/>
  <c r="BF36" i="2"/>
  <c r="BG36" i="2" s="1"/>
  <c r="BH36" i="2" s="1"/>
  <c r="BE38" i="2" l="1"/>
  <c r="BD39" i="2"/>
  <c r="BF37" i="2"/>
  <c r="BG37" i="2" s="1"/>
  <c r="BH37" i="2" s="1"/>
  <c r="BE39" i="2" l="1"/>
  <c r="BD40" i="2"/>
  <c r="BF38" i="2"/>
  <c r="BG38" i="2" s="1"/>
  <c r="BH38" i="2" s="1"/>
  <c r="BE40" i="2" l="1"/>
  <c r="BD41" i="2"/>
  <c r="BF39" i="2"/>
  <c r="BG39" i="2"/>
  <c r="BH39" i="2" s="1"/>
  <c r="BE41" i="2" l="1"/>
  <c r="BD42" i="2"/>
  <c r="BF40" i="2"/>
  <c r="BG40" i="2"/>
  <c r="BH40" i="2" s="1"/>
  <c r="BE42" i="2" l="1"/>
  <c r="BD43" i="2"/>
  <c r="BF41" i="2"/>
  <c r="BG41" i="2" s="1"/>
  <c r="BH41" i="2" s="1"/>
  <c r="BE43" i="2" l="1"/>
  <c r="BD44" i="2"/>
  <c r="BF42" i="2"/>
  <c r="BG42" i="2" s="1"/>
  <c r="BH42" i="2" s="1"/>
  <c r="BE44" i="2" l="1"/>
  <c r="BD45" i="2"/>
  <c r="BF43" i="2"/>
  <c r="BG43" i="2" s="1"/>
  <c r="BH43" i="2" s="1"/>
  <c r="BE45" i="2" l="1"/>
  <c r="BD46" i="2"/>
  <c r="BF44" i="2"/>
  <c r="BG44" i="2"/>
  <c r="BH44" i="2" s="1"/>
  <c r="BE46" i="2" l="1"/>
  <c r="BD47" i="2"/>
  <c r="BF45" i="2"/>
  <c r="BG45" i="2" s="1"/>
  <c r="BH45" i="2" s="1"/>
  <c r="BE47" i="2" l="1"/>
  <c r="BD48" i="2"/>
  <c r="BF46" i="2"/>
  <c r="BG46" i="2" s="1"/>
  <c r="BH46" i="2" s="1"/>
  <c r="BE48" i="2" l="1"/>
  <c r="BD49" i="2"/>
  <c r="BF47" i="2"/>
  <c r="BG47" i="2" s="1"/>
  <c r="BH47" i="2" s="1"/>
  <c r="BE49" i="2" l="1"/>
  <c r="BD50" i="2"/>
  <c r="BF48" i="2"/>
  <c r="BG48" i="2"/>
  <c r="BH48" i="2" s="1"/>
  <c r="BE50" i="2" l="1"/>
  <c r="BD51" i="2"/>
  <c r="BF49" i="2"/>
  <c r="BG49" i="2"/>
  <c r="BH49" i="2" s="1"/>
  <c r="BE51" i="2" l="1"/>
  <c r="BD52" i="2"/>
  <c r="BF50" i="2"/>
  <c r="BG50" i="2" s="1"/>
  <c r="BH50" i="2" s="1"/>
  <c r="BE52" i="2" l="1"/>
  <c r="BD53" i="2"/>
  <c r="BF51" i="2"/>
  <c r="BG51" i="2" s="1"/>
  <c r="BH51" i="2" s="1"/>
  <c r="BE53" i="2" l="1"/>
  <c r="BD54" i="2"/>
  <c r="BF52" i="2"/>
  <c r="BG52" i="2" s="1"/>
  <c r="BH52" i="2" s="1"/>
  <c r="BE54" i="2" l="1"/>
  <c r="BD55" i="2"/>
  <c r="BF53" i="2"/>
  <c r="BG53" i="2" s="1"/>
  <c r="BH53" i="2" s="1"/>
  <c r="BF54" i="2" l="1"/>
  <c r="BG54" i="2"/>
  <c r="BH54" i="2" s="1"/>
  <c r="BE55" i="2"/>
  <c r="BD56" i="2"/>
  <c r="BE56" i="2" l="1"/>
  <c r="BD57" i="2"/>
  <c r="BF55" i="2"/>
  <c r="BG55" i="2" s="1"/>
  <c r="BH55" i="2" s="1"/>
  <c r="BE57" i="2" l="1"/>
  <c r="BD58" i="2"/>
  <c r="BF56" i="2"/>
  <c r="BG56" i="2" s="1"/>
  <c r="BH56" i="2" s="1"/>
  <c r="BE58" i="2" l="1"/>
  <c r="BD59" i="2"/>
  <c r="BF57" i="2"/>
  <c r="BG57" i="2" s="1"/>
  <c r="BH57" i="2" s="1"/>
  <c r="BE59" i="2" l="1"/>
  <c r="BD60" i="2"/>
  <c r="BF58" i="2"/>
  <c r="BG58" i="2" s="1"/>
  <c r="BH58" i="2" s="1"/>
  <c r="BE60" i="2" l="1"/>
  <c r="BD61" i="2"/>
  <c r="BF59" i="2"/>
  <c r="BG59" i="2" s="1"/>
  <c r="BH59" i="2" s="1"/>
  <c r="BE61" i="2" l="1"/>
  <c r="BD62" i="2"/>
  <c r="BF60" i="2"/>
  <c r="BG60" i="2" s="1"/>
  <c r="BH60" i="2" s="1"/>
  <c r="BE62" i="2" l="1"/>
  <c r="BD63" i="2"/>
  <c r="BF61" i="2"/>
  <c r="BG61" i="2" s="1"/>
  <c r="BH61" i="2" s="1"/>
  <c r="BE63" i="2" l="1"/>
  <c r="BD64" i="2"/>
  <c r="BF62" i="2"/>
  <c r="BG62" i="2" s="1"/>
  <c r="BH62" i="2" s="1"/>
  <c r="BD65" i="2" l="1"/>
  <c r="BE64" i="2"/>
  <c r="BF63" i="2"/>
  <c r="BG63" i="2" s="1"/>
  <c r="BH63" i="2" s="1"/>
  <c r="BG64" i="2" l="1"/>
  <c r="BH64" i="2" s="1"/>
  <c r="BF64" i="2"/>
  <c r="BE65" i="2"/>
  <c r="BD66" i="2"/>
  <c r="BE66" i="2" l="1"/>
  <c r="BD67" i="2"/>
  <c r="BF65" i="2"/>
  <c r="BG65" i="2" s="1"/>
  <c r="BH65" i="2" s="1"/>
  <c r="BE67" i="2" l="1"/>
  <c r="BD68" i="2"/>
  <c r="BF66" i="2"/>
  <c r="BG66" i="2" s="1"/>
  <c r="BH66" i="2" s="1"/>
  <c r="BE68" i="2" l="1"/>
  <c r="BD69" i="2"/>
  <c r="BF67" i="2"/>
  <c r="BG67" i="2" s="1"/>
  <c r="BH67" i="2" s="1"/>
  <c r="BG68" i="2" l="1"/>
  <c r="BH68" i="2" s="1"/>
  <c r="BF68" i="2"/>
  <c r="BE69" i="2"/>
  <c r="BD70" i="2"/>
  <c r="BE70" i="2" l="1"/>
  <c r="BD71" i="2"/>
  <c r="BF69" i="2"/>
  <c r="BG69" i="2" s="1"/>
  <c r="BH69" i="2" s="1"/>
  <c r="BE71" i="2" l="1"/>
  <c r="BD72" i="2"/>
  <c r="BF70" i="2"/>
  <c r="BG70" i="2" s="1"/>
  <c r="BH70" i="2" s="1"/>
  <c r="BE72" i="2" l="1"/>
  <c r="BD73" i="2"/>
  <c r="BF71" i="2"/>
  <c r="BG71" i="2" s="1"/>
  <c r="BH71" i="2" s="1"/>
  <c r="BE73" i="2" l="1"/>
  <c r="BD74" i="2"/>
  <c r="BF72" i="2"/>
  <c r="BG72" i="2"/>
  <c r="BH72" i="2" s="1"/>
  <c r="BE74" i="2" l="1"/>
  <c r="BD75" i="2"/>
  <c r="BF73" i="2"/>
  <c r="BG73" i="2" s="1"/>
  <c r="BH73" i="2" s="1"/>
  <c r="BE75" i="2" l="1"/>
  <c r="BD76" i="2"/>
  <c r="BF74" i="2"/>
  <c r="BG74" i="2"/>
  <c r="BH74" i="2" s="1"/>
  <c r="BE76" i="2" l="1"/>
  <c r="BD77" i="2"/>
  <c r="BF75" i="2"/>
  <c r="BG75" i="2" s="1"/>
  <c r="BH75" i="2" s="1"/>
  <c r="BE77" i="2" l="1"/>
  <c r="BD78" i="2"/>
  <c r="BF76" i="2"/>
  <c r="BG76" i="2" s="1"/>
  <c r="BH76" i="2" s="1"/>
  <c r="BG77" i="2" l="1"/>
  <c r="BH77" i="2" s="1"/>
  <c r="BF77" i="2"/>
  <c r="BE78" i="2"/>
  <c r="BD79" i="2"/>
  <c r="BE79" i="2" l="1"/>
  <c r="BD80" i="2"/>
  <c r="BF78" i="2"/>
  <c r="BG78" i="2" s="1"/>
  <c r="BH78" i="2" s="1"/>
  <c r="BE80" i="2" l="1"/>
  <c r="BD81" i="2"/>
  <c r="BF79" i="2"/>
  <c r="BG79" i="2" s="1"/>
  <c r="BH79" i="2" s="1"/>
  <c r="BE81" i="2" l="1"/>
  <c r="BD82" i="2"/>
  <c r="BF80" i="2"/>
  <c r="BG80" i="2" s="1"/>
  <c r="BH80" i="2" s="1"/>
  <c r="BE82" i="2" l="1"/>
  <c r="BD83" i="2"/>
  <c r="BF81" i="2"/>
  <c r="BG81" i="2" s="1"/>
  <c r="BH81" i="2" s="1"/>
  <c r="BE83" i="2" l="1"/>
  <c r="BD84" i="2"/>
  <c r="BF82" i="2"/>
  <c r="BG82" i="2" s="1"/>
  <c r="BH82" i="2" s="1"/>
  <c r="BE84" i="2" l="1"/>
  <c r="BD85" i="2"/>
  <c r="BF83" i="2"/>
  <c r="BG83" i="2" s="1"/>
  <c r="BH83" i="2" s="1"/>
  <c r="BE85" i="2" l="1"/>
  <c r="BD86" i="2"/>
  <c r="BF84" i="2"/>
  <c r="BG84" i="2" s="1"/>
  <c r="BH84" i="2" s="1"/>
  <c r="BE86" i="2" l="1"/>
  <c r="BD87" i="2"/>
  <c r="BF85" i="2"/>
  <c r="BG85" i="2" s="1"/>
  <c r="BH85" i="2" s="1"/>
  <c r="BE87" i="2" l="1"/>
  <c r="BD88" i="2"/>
  <c r="BF86" i="2"/>
  <c r="BG86" i="2"/>
  <c r="BH86" i="2" s="1"/>
  <c r="BE88" i="2" l="1"/>
  <c r="BD89" i="2"/>
  <c r="BF87" i="2"/>
  <c r="BG87" i="2"/>
  <c r="BH87" i="2" s="1"/>
  <c r="BE89" i="2" l="1"/>
  <c r="BD90" i="2"/>
  <c r="BF88" i="2"/>
  <c r="BG88" i="2" s="1"/>
  <c r="BH88" i="2" s="1"/>
  <c r="BE90" i="2" l="1"/>
  <c r="BD91" i="2"/>
  <c r="BF89" i="2"/>
  <c r="BG89" i="2"/>
  <c r="BH89" i="2" s="1"/>
  <c r="BE91" i="2" l="1"/>
  <c r="BD92" i="2"/>
  <c r="BF90" i="2"/>
  <c r="BG90" i="2" s="1"/>
  <c r="BH90" i="2" s="1"/>
  <c r="BE92" i="2" l="1"/>
  <c r="BD93" i="2"/>
  <c r="BF91" i="2"/>
  <c r="BG91" i="2" s="1"/>
  <c r="BH91" i="2" s="1"/>
  <c r="BE93" i="2" l="1"/>
  <c r="BD94" i="2"/>
  <c r="BF92" i="2"/>
  <c r="BG92" i="2" s="1"/>
  <c r="BH92" i="2" s="1"/>
  <c r="BE94" i="2" l="1"/>
  <c r="BD95" i="2"/>
  <c r="BF93" i="2"/>
  <c r="BG93" i="2" s="1"/>
  <c r="BH93" i="2" s="1"/>
  <c r="BF94" i="2" l="1"/>
  <c r="BG94" i="2" s="1"/>
  <c r="BH94" i="2" s="1"/>
  <c r="BE95" i="2"/>
  <c r="BD96" i="2"/>
  <c r="BF95" i="2" l="1"/>
  <c r="BG95" i="2" s="1"/>
  <c r="BH95" i="2" s="1"/>
  <c r="BE96" i="2"/>
  <c r="BD97" i="2"/>
  <c r="BF96" i="2" l="1"/>
  <c r="BG96" i="2" s="1"/>
  <c r="BH96" i="2" s="1"/>
  <c r="BE97" i="2"/>
  <c r="BD98" i="2"/>
  <c r="BG97" i="2" l="1"/>
  <c r="BH97" i="2" s="1"/>
  <c r="BF97" i="2"/>
  <c r="BE98" i="2"/>
  <c r="BD99" i="2"/>
  <c r="BF98" i="2" l="1"/>
  <c r="BG98" i="2" s="1"/>
  <c r="BH98" i="2" s="1"/>
  <c r="BE99" i="2"/>
  <c r="BD100" i="2"/>
  <c r="BE100" i="2" l="1"/>
  <c r="BD101" i="2"/>
  <c r="BF99" i="2"/>
  <c r="BG99" i="2" s="1"/>
  <c r="BH99" i="2" s="1"/>
  <c r="BE101" i="2" l="1"/>
  <c r="BD102" i="2"/>
  <c r="BF100" i="2"/>
  <c r="BG100" i="2" s="1"/>
  <c r="BH100" i="2" s="1"/>
  <c r="BE102" i="2" l="1"/>
  <c r="BD103" i="2"/>
  <c r="BF101" i="2"/>
  <c r="BG101" i="2" s="1"/>
  <c r="BH101" i="2" s="1"/>
  <c r="BE103" i="2" l="1"/>
  <c r="BD104" i="2"/>
  <c r="BF102" i="2"/>
  <c r="BG102" i="2" s="1"/>
  <c r="BH102" i="2" s="1"/>
  <c r="BF103" i="2" l="1"/>
  <c r="BG103" i="2" s="1"/>
  <c r="BH103" i="2" s="1"/>
  <c r="BD105" i="2"/>
  <c r="BE104" i="2"/>
  <c r="BF104" i="2" l="1"/>
  <c r="BG104" i="2"/>
  <c r="BH104" i="2" s="1"/>
  <c r="BE105" i="2"/>
  <c r="BD106" i="2"/>
  <c r="BF105" i="2" l="1"/>
  <c r="BG105" i="2" s="1"/>
  <c r="BH105" i="2" s="1"/>
  <c r="BE106" i="2"/>
  <c r="BD107" i="2"/>
  <c r="BE107" i="2" l="1"/>
  <c r="BD108" i="2"/>
  <c r="BF106" i="2"/>
  <c r="BG106" i="2"/>
  <c r="BH106" i="2" s="1"/>
  <c r="BE108" i="2" l="1"/>
  <c r="BD109" i="2"/>
  <c r="BF107" i="2"/>
  <c r="BG107" i="2"/>
  <c r="BH107" i="2" s="1"/>
  <c r="BF108" i="2" l="1"/>
  <c r="BG108" i="2"/>
  <c r="BH108" i="2" s="1"/>
  <c r="BE109" i="2"/>
  <c r="BD110" i="2"/>
  <c r="BE110" i="2" l="1"/>
  <c r="BD111" i="2"/>
  <c r="BF109" i="2"/>
  <c r="BG109" i="2" s="1"/>
  <c r="BH109" i="2" s="1"/>
  <c r="BE111" i="2" l="1"/>
  <c r="BD112" i="2"/>
  <c r="BF110" i="2"/>
  <c r="BG110" i="2" s="1"/>
  <c r="BH110" i="2" s="1"/>
  <c r="BE112" i="2" l="1"/>
  <c r="BD113" i="2"/>
  <c r="BF111" i="2"/>
  <c r="BG111" i="2"/>
  <c r="BH111" i="2" s="1"/>
  <c r="BF112" i="2" l="1"/>
  <c r="BG112" i="2" s="1"/>
  <c r="BH112" i="2" s="1"/>
  <c r="BE113" i="2"/>
  <c r="BD114" i="2"/>
  <c r="BE114" i="2" l="1"/>
  <c r="BD115" i="2"/>
  <c r="BF113" i="2"/>
  <c r="BG113" i="2" s="1"/>
  <c r="BH113" i="2" s="1"/>
  <c r="BF114" i="2" l="1"/>
  <c r="BG114" i="2"/>
  <c r="BH114" i="2" s="1"/>
  <c r="BE115" i="2"/>
  <c r="BD116" i="2"/>
  <c r="BE116" i="2" l="1"/>
  <c r="BD117" i="2"/>
  <c r="BF115" i="2"/>
  <c r="BG115" i="2"/>
  <c r="BH115" i="2" s="1"/>
  <c r="BE117" i="2" l="1"/>
  <c r="BD118" i="2"/>
  <c r="BF116" i="2"/>
  <c r="BG116" i="2" s="1"/>
  <c r="BH116" i="2" s="1"/>
  <c r="BF117" i="2" l="1"/>
  <c r="BG117" i="2" s="1"/>
  <c r="BH117" i="2" s="1"/>
  <c r="BE118" i="2"/>
  <c r="BD119" i="2"/>
  <c r="BE119" i="2" l="1"/>
  <c r="BD120" i="2"/>
  <c r="BF118" i="2"/>
  <c r="BG118" i="2"/>
  <c r="BH118" i="2" s="1"/>
  <c r="BF119" i="2" l="1"/>
  <c r="BG119" i="2" s="1"/>
  <c r="BH119" i="2" s="1"/>
  <c r="BE120" i="2"/>
  <c r="BD121" i="2"/>
  <c r="BF120" i="2" l="1"/>
  <c r="BG120" i="2" s="1"/>
  <c r="BH120" i="2" s="1"/>
  <c r="BE121" i="2"/>
  <c r="BD122" i="2"/>
  <c r="BF121" i="2" l="1"/>
  <c r="BG121" i="2" s="1"/>
  <c r="BH121" i="2" s="1"/>
  <c r="BE122" i="2"/>
  <c r="BD123" i="2"/>
  <c r="BE123" i="2" l="1"/>
  <c r="BD124" i="2"/>
  <c r="BF122" i="2"/>
  <c r="BG122" i="2" s="1"/>
  <c r="BH122" i="2" s="1"/>
  <c r="BE124" i="2" l="1"/>
  <c r="BD125" i="2"/>
  <c r="BF123" i="2"/>
  <c r="BG123" i="2" s="1"/>
  <c r="BH123" i="2" s="1"/>
  <c r="BI29" i="2" l="1"/>
  <c r="BI44" i="2"/>
  <c r="BI146" i="2"/>
  <c r="BI163" i="2"/>
  <c r="BI103" i="2"/>
  <c r="BI134" i="2"/>
  <c r="BI66" i="2"/>
  <c r="BI108" i="2"/>
  <c r="BI169" i="2"/>
  <c r="BI92" i="2"/>
  <c r="BI127" i="2"/>
  <c r="BI101" i="2"/>
  <c r="BI197" i="2"/>
  <c r="BI195" i="2"/>
  <c r="BI63" i="2"/>
  <c r="BI153" i="2"/>
  <c r="BI170" i="2"/>
  <c r="BI55" i="2"/>
  <c r="BI62" i="2"/>
  <c r="BI75" i="2"/>
  <c r="BI79" i="2"/>
  <c r="BI12" i="2"/>
  <c r="BI84" i="2"/>
  <c r="BI117" i="2"/>
  <c r="BI22" i="2"/>
  <c r="BI192" i="2"/>
  <c r="BI200" i="2"/>
  <c r="BI164" i="2"/>
  <c r="BI136" i="2"/>
  <c r="BI87" i="2"/>
  <c r="BI155" i="2"/>
  <c r="BI4" i="2"/>
  <c r="BI32" i="2"/>
  <c r="BI81" i="2"/>
  <c r="BI151" i="2"/>
  <c r="BI137" i="2"/>
  <c r="BI24" i="2"/>
  <c r="BI160" i="2"/>
  <c r="BI74" i="2"/>
  <c r="BI13" i="2"/>
  <c r="BI202" i="2"/>
  <c r="BI174" i="2"/>
  <c r="BI10" i="2"/>
  <c r="BI85" i="2"/>
  <c r="BI114" i="2"/>
  <c r="BI173" i="2"/>
  <c r="BI149" i="2"/>
  <c r="BI187" i="2"/>
  <c r="BI88" i="2"/>
  <c r="BI54" i="2"/>
  <c r="BI73" i="2"/>
  <c r="BI56" i="2"/>
  <c r="BI199" i="2"/>
  <c r="BI83" i="2"/>
  <c r="BI179" i="2"/>
  <c r="BI46" i="2"/>
  <c r="BI39" i="2"/>
  <c r="BI132" i="2"/>
  <c r="BI147" i="2"/>
  <c r="BI86" i="2"/>
  <c r="BI181" i="2"/>
  <c r="BI11" i="2"/>
  <c r="BI145" i="2"/>
  <c r="BI121" i="2"/>
  <c r="BI104" i="2"/>
  <c r="BI23" i="2"/>
  <c r="BI143" i="2"/>
  <c r="BI178" i="2"/>
  <c r="BI35" i="2"/>
  <c r="BI106" i="2"/>
  <c r="BI70" i="2"/>
  <c r="BI47" i="2"/>
  <c r="BI130" i="2"/>
  <c r="BI185" i="2"/>
  <c r="BI94" i="2"/>
  <c r="BI116" i="2"/>
  <c r="BI67" i="2"/>
  <c r="BI109" i="2"/>
  <c r="BI60" i="2"/>
  <c r="BI158" i="2"/>
  <c r="BI111" i="2"/>
  <c r="BI20" i="2"/>
  <c r="BI138" i="2"/>
  <c r="BI15" i="2"/>
  <c r="BI9" i="2"/>
  <c r="BI82" i="2"/>
  <c r="BI126" i="2"/>
  <c r="BI93" i="2"/>
  <c r="BI34" i="2"/>
  <c r="BI129" i="2"/>
  <c r="BI183" i="2"/>
  <c r="BI58" i="2"/>
  <c r="BI38" i="2"/>
  <c r="BI21" i="2"/>
  <c r="BI33" i="2"/>
  <c r="BI65" i="2"/>
  <c r="BI90" i="2"/>
  <c r="BI78" i="2"/>
  <c r="BI57" i="2"/>
  <c r="BI18" i="2"/>
  <c r="BI161" i="2"/>
  <c r="BI131" i="2"/>
  <c r="BI17" i="2"/>
  <c r="BI50" i="2"/>
  <c r="BI186" i="2"/>
  <c r="BI53" i="2"/>
  <c r="BI6" i="2"/>
  <c r="BI25" i="2"/>
  <c r="BI115" i="2"/>
  <c r="BI89" i="2"/>
  <c r="BI31" i="2"/>
  <c r="BI105" i="2"/>
  <c r="BI182" i="2"/>
  <c r="BI180" i="2"/>
  <c r="BI16" i="2"/>
  <c r="BI189" i="2"/>
  <c r="BI140" i="2"/>
  <c r="BI26" i="2"/>
  <c r="BI188" i="2"/>
  <c r="BI171" i="2"/>
  <c r="BI175" i="2"/>
  <c r="BI112" i="2"/>
  <c r="BI28" i="2"/>
  <c r="BI141" i="2"/>
  <c r="BI64" i="2"/>
  <c r="BI69" i="2"/>
  <c r="BI201" i="2"/>
  <c r="BI154" i="2"/>
  <c r="BI128" i="2"/>
  <c r="BI100" i="2"/>
  <c r="BI43" i="2"/>
  <c r="BI190" i="2"/>
  <c r="BI102" i="2"/>
  <c r="BI98" i="2"/>
  <c r="BI51" i="2"/>
  <c r="BI49" i="2"/>
  <c r="BI142" i="2"/>
  <c r="BI14" i="2"/>
  <c r="BI59" i="2"/>
  <c r="BI76" i="2"/>
  <c r="BI45" i="2"/>
  <c r="BI61" i="2"/>
  <c r="BI68" i="2"/>
  <c r="BI177" i="2"/>
  <c r="BI3" i="2"/>
  <c r="C8" i="4" s="1"/>
  <c r="E8" i="4" s="1"/>
  <c r="F8" i="4" s="1"/>
  <c r="BI172" i="2"/>
  <c r="BI37" i="2"/>
  <c r="BI148" i="2"/>
  <c r="BI71" i="2"/>
  <c r="BI99" i="2"/>
  <c r="BI168" i="2"/>
  <c r="BI48" i="2"/>
  <c r="BI27" i="2"/>
  <c r="BI8" i="2"/>
  <c r="BI91" i="2"/>
  <c r="BI19" i="2"/>
  <c r="BI125" i="2"/>
  <c r="BI95" i="2"/>
  <c r="BI36" i="2"/>
  <c r="BI194" i="2"/>
  <c r="BI30" i="2"/>
  <c r="BI176" i="2"/>
  <c r="BI118" i="2"/>
  <c r="BI196" i="2"/>
  <c r="BI41" i="2"/>
  <c r="BI120" i="2"/>
  <c r="BI133" i="2"/>
  <c r="BI156" i="2"/>
  <c r="BI110" i="2"/>
  <c r="BI198" i="2"/>
  <c r="BI165" i="2"/>
  <c r="BI42" i="2"/>
  <c r="BI124" i="2"/>
  <c r="BI135" i="2"/>
  <c r="BI157" i="2"/>
  <c r="BI96" i="2"/>
  <c r="BI150" i="2"/>
  <c r="BI166" i="2"/>
  <c r="BI167" i="2"/>
  <c r="BI123" i="2"/>
  <c r="BI52" i="2"/>
  <c r="BI80" i="2"/>
  <c r="BI159" i="2"/>
  <c r="BI97" i="2"/>
  <c r="BI191" i="2"/>
  <c r="BI152" i="2"/>
  <c r="BI119" i="2"/>
  <c r="BI7" i="2"/>
  <c r="BI144" i="2"/>
  <c r="BI113" i="2"/>
  <c r="BI193" i="2"/>
  <c r="BI40" i="2"/>
  <c r="BI139" i="2"/>
  <c r="BI162" i="2"/>
  <c r="BI122" i="2"/>
  <c r="BI5" i="2"/>
  <c r="BI184" i="2"/>
  <c r="BI203" i="2"/>
  <c r="BI72" i="2"/>
  <c r="BI77" i="2"/>
  <c r="BI107" i="2"/>
  <c r="BF124" i="2"/>
  <c r="BG124" i="2" s="1"/>
  <c r="BH124" i="2" s="1"/>
  <c r="BE125" i="2"/>
  <c r="BD126" i="2"/>
  <c r="BG125" i="2" l="1"/>
  <c r="BH125" i="2" s="1"/>
  <c r="BF125" i="2"/>
  <c r="BE126" i="2"/>
  <c r="BD127" i="2"/>
  <c r="G8" i="4"/>
  <c r="L8" i="4" l="1"/>
  <c r="BE127" i="2"/>
  <c r="BD128" i="2"/>
  <c r="BF126" i="2"/>
  <c r="BG126" i="2" s="1"/>
  <c r="BH126" i="2" s="1"/>
  <c r="BE128" i="2" l="1"/>
  <c r="BD129" i="2"/>
  <c r="BF127" i="2"/>
  <c r="BG127" i="2" s="1"/>
  <c r="BH127" i="2" s="1"/>
  <c r="BE129" i="2" l="1"/>
  <c r="BD130" i="2"/>
  <c r="BF128" i="2"/>
  <c r="BG128" i="2" s="1"/>
  <c r="BH128" i="2" s="1"/>
  <c r="BE130" i="2" l="1"/>
  <c r="BD131" i="2"/>
  <c r="BF129" i="2"/>
  <c r="BG129" i="2" s="1"/>
  <c r="BH129" i="2" s="1"/>
  <c r="BE131" i="2" l="1"/>
  <c r="BD132" i="2"/>
  <c r="BF130" i="2"/>
  <c r="BG130" i="2" s="1"/>
  <c r="BH130" i="2" s="1"/>
  <c r="BE132" i="2" l="1"/>
  <c r="BD133" i="2"/>
  <c r="BF131" i="2"/>
  <c r="BG131" i="2" s="1"/>
  <c r="BH131" i="2" s="1"/>
  <c r="BE133" i="2" l="1"/>
  <c r="BD134" i="2"/>
  <c r="BF132" i="2"/>
  <c r="BG132" i="2" s="1"/>
  <c r="BH132" i="2" s="1"/>
  <c r="BD135" i="2" l="1"/>
  <c r="BE134" i="2"/>
  <c r="BF133" i="2"/>
  <c r="BG133" i="2" s="1"/>
  <c r="BH133" i="2" s="1"/>
  <c r="BF134" i="2" l="1"/>
  <c r="BG134" i="2" s="1"/>
  <c r="BH134" i="2" s="1"/>
  <c r="BE135" i="2"/>
  <c r="BD136" i="2"/>
  <c r="BE136" i="2" l="1"/>
  <c r="BD137" i="2"/>
  <c r="BF135" i="2"/>
  <c r="BG135" i="2"/>
  <c r="BH135" i="2" s="1"/>
  <c r="BE137" i="2" l="1"/>
  <c r="BD138" i="2"/>
  <c r="BF136" i="2"/>
  <c r="BG136" i="2"/>
  <c r="BH136" i="2" s="1"/>
  <c r="BE138" i="2" l="1"/>
  <c r="BD139" i="2"/>
  <c r="BF137" i="2"/>
  <c r="BG137" i="2" s="1"/>
  <c r="BH137" i="2" s="1"/>
  <c r="BE139" i="2" l="1"/>
  <c r="BD140" i="2"/>
  <c r="BF138" i="2"/>
  <c r="BG138" i="2" s="1"/>
  <c r="BH138" i="2" s="1"/>
  <c r="BE140" i="2" l="1"/>
  <c r="BD141" i="2"/>
  <c r="BF139" i="2"/>
  <c r="BG139" i="2" s="1"/>
  <c r="BH139" i="2" s="1"/>
  <c r="BE141" i="2" l="1"/>
  <c r="BD142" i="2"/>
  <c r="BF140" i="2"/>
  <c r="BG140" i="2" s="1"/>
  <c r="BH140" i="2" s="1"/>
  <c r="BE142" i="2" l="1"/>
  <c r="BD143" i="2"/>
  <c r="BF141" i="2"/>
  <c r="BG141" i="2" s="1"/>
  <c r="BH141" i="2" s="1"/>
  <c r="BE143" i="2" l="1"/>
  <c r="BD144" i="2"/>
  <c r="BG142" i="2"/>
  <c r="BH142" i="2" s="1"/>
  <c r="BF142" i="2"/>
  <c r="BE144" i="2" l="1"/>
  <c r="BD145" i="2"/>
  <c r="BF143" i="2"/>
  <c r="BG143" i="2" s="1"/>
  <c r="BH143" i="2" s="1"/>
  <c r="BE145" i="2" l="1"/>
  <c r="BD146" i="2"/>
  <c r="BF144" i="2"/>
  <c r="BG144" i="2" s="1"/>
  <c r="BH144" i="2" s="1"/>
  <c r="BE146" i="2" l="1"/>
  <c r="BD147" i="2"/>
  <c r="BF145" i="2"/>
  <c r="BG145" i="2" s="1"/>
  <c r="BH145" i="2" s="1"/>
  <c r="BE147" i="2" l="1"/>
  <c r="BD148" i="2"/>
  <c r="BF146" i="2"/>
  <c r="BG146" i="2" s="1"/>
  <c r="BH146" i="2" s="1"/>
  <c r="BE148" i="2" l="1"/>
  <c r="BD149" i="2"/>
  <c r="BF147" i="2"/>
  <c r="BG147" i="2"/>
  <c r="BH147" i="2" s="1"/>
  <c r="BF148" i="2" l="1"/>
  <c r="BG148" i="2" s="1"/>
  <c r="BH148" i="2" s="1"/>
  <c r="BE149" i="2"/>
  <c r="BD150" i="2"/>
  <c r="BE150" i="2" l="1"/>
  <c r="BD151" i="2"/>
  <c r="BF149" i="2"/>
  <c r="BG149" i="2" s="1"/>
  <c r="BH149" i="2" s="1"/>
  <c r="BE151" i="2" l="1"/>
  <c r="BD152" i="2"/>
  <c r="BF150" i="2"/>
  <c r="BG150" i="2"/>
  <c r="BH150" i="2" s="1"/>
  <c r="BE152" i="2" l="1"/>
  <c r="BD153" i="2"/>
  <c r="BF151" i="2"/>
  <c r="BG151" i="2" s="1"/>
  <c r="BH151" i="2" s="1"/>
  <c r="BE153" i="2" l="1"/>
  <c r="BD154" i="2"/>
  <c r="BF152" i="2"/>
  <c r="BG152" i="2" s="1"/>
  <c r="BH152" i="2" s="1"/>
  <c r="BE154" i="2" l="1"/>
  <c r="BD155" i="2"/>
  <c r="BF153" i="2"/>
  <c r="BG153" i="2"/>
  <c r="BH153" i="2" s="1"/>
  <c r="BF154" i="2" l="1"/>
  <c r="BG154" i="2" s="1"/>
  <c r="BH154" i="2" s="1"/>
  <c r="BE155" i="2"/>
  <c r="BD156" i="2"/>
  <c r="BE156" i="2" l="1"/>
  <c r="BD157" i="2"/>
  <c r="BF155" i="2"/>
  <c r="BG155" i="2"/>
  <c r="BH155" i="2" s="1"/>
  <c r="BE157" i="2" l="1"/>
  <c r="BD158" i="2"/>
  <c r="BF156" i="2"/>
  <c r="BG156" i="2" s="1"/>
  <c r="BH156" i="2" s="1"/>
  <c r="BF157" i="2" l="1"/>
  <c r="BG157" i="2" s="1"/>
  <c r="BH157" i="2" s="1"/>
  <c r="BE158" i="2"/>
  <c r="BD159" i="2"/>
  <c r="BE159" i="2" l="1"/>
  <c r="BD160" i="2"/>
  <c r="BF158" i="2"/>
  <c r="BG158" i="2" s="1"/>
  <c r="BH158" i="2" s="1"/>
  <c r="BE160" i="2" l="1"/>
  <c r="BD161" i="2"/>
  <c r="BF159" i="2"/>
  <c r="BG159" i="2" s="1"/>
  <c r="BH159" i="2" s="1"/>
  <c r="BE161" i="2" l="1"/>
  <c r="BD162" i="2"/>
  <c r="BF160" i="2"/>
  <c r="BG160" i="2" s="1"/>
  <c r="BH160" i="2" s="1"/>
  <c r="BE162" i="2" l="1"/>
  <c r="BD163" i="2"/>
  <c r="BF161" i="2"/>
  <c r="BG161" i="2" s="1"/>
  <c r="BH161" i="2" s="1"/>
  <c r="BE163" i="2" l="1"/>
  <c r="BD164" i="2"/>
  <c r="BF162" i="2"/>
  <c r="BG162" i="2" s="1"/>
  <c r="BH162" i="2" s="1"/>
  <c r="BE164" i="2" l="1"/>
  <c r="BD165" i="2"/>
  <c r="BF163" i="2"/>
  <c r="BG163" i="2" s="1"/>
  <c r="BH163" i="2" s="1"/>
  <c r="BE165" i="2" l="1"/>
  <c r="BD166" i="2"/>
  <c r="BF164" i="2"/>
  <c r="BG164" i="2" s="1"/>
  <c r="BH164" i="2" s="1"/>
  <c r="BE166" i="2" l="1"/>
  <c r="BD167" i="2"/>
  <c r="BF165" i="2"/>
  <c r="BG165" i="2"/>
  <c r="BH165" i="2" s="1"/>
  <c r="BE167" i="2" l="1"/>
  <c r="BD168" i="2"/>
  <c r="BF166" i="2"/>
  <c r="BG166" i="2" s="1"/>
  <c r="BH166" i="2" s="1"/>
  <c r="BD169" i="2" l="1"/>
  <c r="BE168" i="2"/>
  <c r="BF167" i="2"/>
  <c r="BG167" i="2" s="1"/>
  <c r="BH167" i="2" s="1"/>
  <c r="BG168" i="2" l="1"/>
  <c r="BH168" i="2" s="1"/>
  <c r="BF168" i="2"/>
  <c r="BE169" i="2"/>
  <c r="BD170" i="2"/>
  <c r="BF169" i="2" l="1"/>
  <c r="BG169" i="2" s="1"/>
  <c r="BH169" i="2" s="1"/>
  <c r="BE170" i="2"/>
  <c r="BD171" i="2"/>
  <c r="BF170" i="2" l="1"/>
  <c r="BG170" i="2" s="1"/>
  <c r="BH170" i="2" s="1"/>
  <c r="BE171" i="2"/>
  <c r="BD172" i="2"/>
  <c r="BF171" i="2" l="1"/>
  <c r="BG171" i="2" s="1"/>
  <c r="BH171" i="2" s="1"/>
  <c r="BE172" i="2"/>
  <c r="BD173" i="2"/>
  <c r="BE173" i="2" l="1"/>
  <c r="BD174" i="2"/>
  <c r="BF172" i="2"/>
  <c r="BG172" i="2" s="1"/>
  <c r="BH172" i="2" s="1"/>
  <c r="BE174" i="2" l="1"/>
  <c r="BD175" i="2"/>
  <c r="BF173" i="2"/>
  <c r="BG173" i="2" s="1"/>
  <c r="BH173" i="2" s="1"/>
  <c r="BD176" i="2" l="1"/>
  <c r="BE175" i="2"/>
  <c r="BF174" i="2"/>
  <c r="BG174" i="2" s="1"/>
  <c r="BH174" i="2" s="1"/>
  <c r="BG175" i="2" l="1"/>
  <c r="BH175" i="2" s="1"/>
  <c r="BF175" i="2"/>
  <c r="BE176" i="2"/>
  <c r="BD177" i="2"/>
  <c r="BD178" i="2" l="1"/>
  <c r="BE177" i="2"/>
  <c r="BF176" i="2"/>
  <c r="BG176" i="2" s="1"/>
  <c r="BH176" i="2" s="1"/>
  <c r="BF177" i="2" l="1"/>
  <c r="BG177" i="2" s="1"/>
  <c r="BH177" i="2" s="1"/>
  <c r="BE178" i="2"/>
  <c r="BD179" i="2"/>
  <c r="BG178" i="2" l="1"/>
  <c r="BH178" i="2" s="1"/>
  <c r="BF178" i="2"/>
  <c r="BE179" i="2"/>
  <c r="BD180" i="2"/>
  <c r="BE180" i="2" l="1"/>
  <c r="BD181" i="2"/>
  <c r="BF179" i="2"/>
  <c r="BG179" i="2" s="1"/>
  <c r="BH179" i="2" s="1"/>
  <c r="BE181" i="2" l="1"/>
  <c r="BD182" i="2"/>
  <c r="BF180" i="2"/>
  <c r="BG180" i="2" s="1"/>
  <c r="BH180" i="2" s="1"/>
  <c r="BE182" i="2" l="1"/>
  <c r="BD183" i="2"/>
  <c r="BF181" i="2"/>
  <c r="BG181" i="2" s="1"/>
  <c r="BH181" i="2" s="1"/>
  <c r="BE183" i="2" l="1"/>
  <c r="BD184" i="2"/>
  <c r="BF182" i="2"/>
  <c r="BG182" i="2"/>
  <c r="BH182" i="2" s="1"/>
  <c r="BE184" i="2" l="1"/>
  <c r="BD185" i="2"/>
  <c r="BF183" i="2"/>
  <c r="BG183" i="2" s="1"/>
  <c r="BH183" i="2" s="1"/>
  <c r="BE185" i="2" l="1"/>
  <c r="BD186" i="2"/>
  <c r="BF184" i="2"/>
  <c r="BG184" i="2" s="1"/>
  <c r="BH184" i="2" s="1"/>
  <c r="BE186" i="2" l="1"/>
  <c r="BD187" i="2"/>
  <c r="BF185" i="2"/>
  <c r="BG185" i="2" s="1"/>
  <c r="BH185" i="2" s="1"/>
  <c r="BE187" i="2" l="1"/>
  <c r="BD188" i="2"/>
  <c r="BF186" i="2"/>
  <c r="BG186" i="2" s="1"/>
  <c r="BH186" i="2" s="1"/>
  <c r="BE188" i="2" l="1"/>
  <c r="BD189" i="2"/>
  <c r="BF187" i="2"/>
  <c r="BG187" i="2" s="1"/>
  <c r="BH187" i="2" s="1"/>
  <c r="BF188" i="2" l="1"/>
  <c r="BG188" i="2"/>
  <c r="BH188" i="2" s="1"/>
  <c r="BD190" i="2"/>
  <c r="BE189" i="2"/>
  <c r="BE190" i="2" l="1"/>
  <c r="BD191" i="2"/>
  <c r="BF189" i="2"/>
  <c r="BG189" i="2" s="1"/>
  <c r="BH189" i="2" s="1"/>
  <c r="BE191" i="2" l="1"/>
  <c r="BD192" i="2"/>
  <c r="BF190" i="2"/>
  <c r="BG190" i="2" s="1"/>
  <c r="BH190" i="2" s="1"/>
  <c r="BE192" i="2" l="1"/>
  <c r="BD193" i="2"/>
  <c r="BG191" i="2"/>
  <c r="BH191" i="2" s="1"/>
  <c r="BF191" i="2"/>
  <c r="BD194" i="2" l="1"/>
  <c r="BE193" i="2"/>
  <c r="BF192" i="2"/>
  <c r="BG192" i="2" s="1"/>
  <c r="BH192" i="2" s="1"/>
  <c r="BF193" i="2" l="1"/>
  <c r="BG193" i="2" s="1"/>
  <c r="BH193" i="2" s="1"/>
  <c r="BE194" i="2"/>
  <c r="BD195" i="2"/>
  <c r="BF194" i="2" l="1"/>
  <c r="BG194" i="2"/>
  <c r="BH194" i="2" s="1"/>
  <c r="BE195" i="2"/>
  <c r="BD196" i="2"/>
  <c r="BE196" i="2" l="1"/>
  <c r="BD197" i="2"/>
  <c r="BF195" i="2"/>
  <c r="BG195" i="2" s="1"/>
  <c r="BH195" i="2" s="1"/>
  <c r="BE197" i="2" l="1"/>
  <c r="BD198" i="2"/>
  <c r="BF196" i="2"/>
  <c r="BG196" i="2" s="1"/>
  <c r="BH196" i="2" s="1"/>
  <c r="BE198" i="2" l="1"/>
  <c r="BD199" i="2"/>
  <c r="BF197" i="2"/>
  <c r="BG197" i="2" s="1"/>
  <c r="BH197" i="2" s="1"/>
  <c r="BE199" i="2" l="1"/>
  <c r="BD200" i="2"/>
  <c r="BF198" i="2"/>
  <c r="BG198" i="2" s="1"/>
  <c r="BH198" i="2" s="1"/>
  <c r="BE200" i="2" l="1"/>
  <c r="BD201" i="2"/>
  <c r="BF199" i="2"/>
  <c r="BG199" i="2" s="1"/>
  <c r="BH199" i="2" s="1"/>
  <c r="BD202" i="2" l="1"/>
  <c r="BE201" i="2"/>
  <c r="BF200" i="2"/>
  <c r="BG200" i="2" s="1"/>
  <c r="BH200" i="2" s="1"/>
  <c r="BF201" i="2" l="1"/>
  <c r="BG201" i="2" s="1"/>
  <c r="BH201" i="2" s="1"/>
  <c r="BD203" i="2"/>
  <c r="BE203" i="2" s="1"/>
  <c r="BE202" i="2"/>
  <c r="BF202" i="2" l="1"/>
  <c r="BG202" i="2" s="1"/>
  <c r="BH202" i="2" s="1"/>
  <c r="BF203" i="2"/>
  <c r="BG203" i="2" s="1"/>
  <c r="BH203" i="2" s="1"/>
  <c r="I124" i="1"/>
  <c r="BW123" i="2" s="1"/>
  <c r="BX116" i="2" s="1" a="1"/>
  <c r="BX116" i="2" s="1"/>
  <c r="BX123" i="2" a="1"/>
  <c r="BX123" i="2" s="1"/>
  <c r="BX107" i="2" a="1"/>
  <c r="BX107" i="2" s="1"/>
  <c r="BV93" i="2"/>
  <c r="I123" i="1"/>
  <c r="BW113" i="2" s="1"/>
  <c r="BX113" i="2" s="1" a="1"/>
  <c r="BX113" i="2" s="1"/>
  <c r="BV113" i="2"/>
  <c r="I122" i="1"/>
  <c r="BW103" i="2" s="1"/>
  <c r="BV103" i="2"/>
  <c r="BX121" i="2" l="1" a="1"/>
  <c r="BX121" i="2" s="1"/>
  <c r="BX95" i="2" a="1"/>
  <c r="BX95" i="2" s="1"/>
  <c r="BX100" i="2" a="1"/>
  <c r="BX100" i="2" s="1"/>
  <c r="BX97" i="2" a="1"/>
  <c r="BX97" i="2" s="1"/>
  <c r="BX99" i="2" a="1"/>
  <c r="BX99" i="2" s="1"/>
  <c r="BX101" i="2" a="1"/>
  <c r="BX101" i="2" s="1"/>
  <c r="BX103" i="2" a="1"/>
  <c r="BX103" i="2" s="1"/>
  <c r="BX102" i="2" a="1"/>
  <c r="BX102" i="2" s="1"/>
  <c r="BX98" i="2" a="1"/>
  <c r="BX98" i="2" s="1"/>
  <c r="BX94" i="2" a="1"/>
  <c r="BX94" i="2" s="1"/>
  <c r="BX96" i="2" a="1"/>
  <c r="BX96" i="2" s="1"/>
  <c r="BX114" i="2" a="1"/>
  <c r="BX114" i="2" s="1"/>
  <c r="BX122" i="2" a="1"/>
  <c r="BX122" i="2" s="1"/>
  <c r="BX118" i="2" a="1"/>
  <c r="BX118" i="2" s="1"/>
  <c r="BX119" i="2" a="1"/>
  <c r="BX119" i="2" s="1"/>
  <c r="BX115" i="2" a="1"/>
  <c r="BX115" i="2" s="1"/>
  <c r="BX117" i="2" a="1"/>
  <c r="BX117" i="2" s="1"/>
  <c r="BX111" i="2" a="1"/>
  <c r="BX111" i="2" s="1"/>
  <c r="BX109" i="2" a="1"/>
  <c r="BX109" i="2" s="1"/>
  <c r="BX108" i="2" a="1"/>
  <c r="BX108" i="2" s="1"/>
  <c r="BX104" i="2" a="1"/>
  <c r="BX104" i="2" s="1"/>
  <c r="BX106" i="2" a="1"/>
  <c r="BX106" i="2" s="1"/>
  <c r="BX105" i="2" a="1"/>
  <c r="BX105" i="2" s="1"/>
  <c r="BX110" i="2" a="1"/>
  <c r="BX110" i="2" s="1"/>
  <c r="BX112" i="2" a="1"/>
  <c r="BX112" i="2" s="1"/>
  <c r="BX120" i="2" a="1"/>
  <c r="BX120" i="2" s="1"/>
  <c r="BV28" i="2"/>
  <c r="BV83" i="2"/>
  <c r="BV33" i="2"/>
  <c r="BV63" i="2"/>
  <c r="I115" i="1"/>
  <c r="BW33" i="2" s="1"/>
  <c r="BV43" i="2"/>
  <c r="I121" i="1"/>
  <c r="BW93" i="2" s="1"/>
  <c r="I120" i="1"/>
  <c r="BW83" i="2"/>
  <c r="BX59" i="2" a="1"/>
  <c r="BX59" i="2" s="1"/>
  <c r="BX54" i="2" a="1"/>
  <c r="BX54" i="2" s="1"/>
  <c r="I118" i="1"/>
  <c r="BW63" i="2"/>
  <c r="BV73" i="2"/>
  <c r="BY7" i="2"/>
  <c r="BZ7" i="2" s="1"/>
  <c r="BV53" i="2"/>
  <c r="I117" i="1"/>
  <c r="BW53" i="2"/>
  <c r="BX37" i="2" s="1" a="1"/>
  <c r="BX37" i="2" s="1"/>
  <c r="BX34" i="2" a="1"/>
  <c r="BX34" i="2" s="1"/>
  <c r="I116" i="1"/>
  <c r="BW43" i="2"/>
  <c r="BX65" i="2" a="1"/>
  <c r="BX65" i="2" s="1"/>
  <c r="BX68" i="2" a="1"/>
  <c r="BX68" i="2" s="1"/>
  <c r="BX70" i="2" a="1"/>
  <c r="BX70" i="2" s="1"/>
  <c r="BX69" i="2" a="1"/>
  <c r="BX69" i="2" s="1"/>
  <c r="BX67" i="2"/>
  <c r="BX67" i="2" a="1"/>
  <c r="BX71" i="2"/>
  <c r="I119" i="1"/>
  <c r="BW73" i="2" s="1"/>
  <c r="BX71" i="2" a="1"/>
  <c r="BY22" i="2"/>
  <c r="BZ22" i="2" s="1"/>
  <c r="BV205" i="2"/>
  <c r="BY24" i="2"/>
  <c r="BZ24" i="2" s="1"/>
  <c r="I114" i="1"/>
  <c r="BW28" i="2" s="1"/>
  <c r="BY28" i="2"/>
  <c r="BZ28" i="2" s="1"/>
  <c r="CA28" i="2" s="1"/>
  <c r="BX25" i="2" l="1" a="1"/>
  <c r="BX25" i="2" s="1"/>
  <c r="BX26" i="2" a="1"/>
  <c r="BX26" i="2" s="1"/>
  <c r="BX5" i="2" a="1"/>
  <c r="BX5" i="2" s="1"/>
  <c r="BX11" i="2" a="1"/>
  <c r="BX11" i="2" s="1"/>
  <c r="BX17" i="2" a="1"/>
  <c r="BX17" i="2" s="1"/>
  <c r="BX16" i="2" a="1"/>
  <c r="BX16" i="2" s="1"/>
  <c r="BX28" i="2" a="1"/>
  <c r="BX28" i="2" s="1"/>
  <c r="BX21" i="2" a="1"/>
  <c r="BX21" i="2" s="1"/>
  <c r="BX8" i="2" a="1"/>
  <c r="BX8" i="2" s="1"/>
  <c r="BX18" i="2" a="1"/>
  <c r="BX18" i="2" s="1"/>
  <c r="BX22" i="2" a="1"/>
  <c r="BX22" i="2" s="1"/>
  <c r="BX15" i="2" a="1"/>
  <c r="BX15" i="2" s="1"/>
  <c r="BX24" i="2" a="1"/>
  <c r="BX24" i="2" s="1"/>
  <c r="BX13" i="2" a="1"/>
  <c r="BX13" i="2" s="1"/>
  <c r="BX19" i="2" a="1"/>
  <c r="BX19" i="2" s="1"/>
  <c r="BX12" i="2" a="1"/>
  <c r="BX12" i="2" s="1"/>
  <c r="BX4" i="2" a="1"/>
  <c r="BX4" i="2" s="1"/>
  <c r="BX9" i="2" a="1"/>
  <c r="BX9" i="2" s="1"/>
  <c r="BX7" i="2" a="1"/>
  <c r="BX7" i="2" s="1"/>
  <c r="BX27" i="2" a="1"/>
  <c r="BX27" i="2" s="1"/>
  <c r="BX10" i="2" a="1"/>
  <c r="BX10" i="2" s="1"/>
  <c r="BX23" i="2" a="1"/>
  <c r="BX23" i="2" s="1"/>
  <c r="BX14" i="2" a="1"/>
  <c r="BX14" i="2" s="1"/>
  <c r="BX20" i="2" a="1"/>
  <c r="BX20" i="2" s="1"/>
  <c r="BX6" i="2" a="1"/>
  <c r="BX6" i="2" s="1"/>
  <c r="CA24" i="2"/>
  <c r="CB24" i="2" s="1"/>
  <c r="CC24" i="2" s="1"/>
  <c r="CA22" i="2"/>
  <c r="CB22" i="2" s="1"/>
  <c r="CC22" i="2" s="1"/>
  <c r="BX41" i="2" a="1"/>
  <c r="BX41" i="2" s="1"/>
  <c r="BX48" i="2" a="1"/>
  <c r="BX48" i="2" s="1"/>
  <c r="BX75" i="2" a="1"/>
  <c r="BX75" i="2" s="1"/>
  <c r="BX77" i="2" a="1"/>
  <c r="BX77" i="2" s="1"/>
  <c r="BX82" i="2" a="1"/>
  <c r="BX82" i="2" s="1"/>
  <c r="BX80" i="2" a="1"/>
  <c r="BX80" i="2" s="1"/>
  <c r="BX74" i="2" a="1"/>
  <c r="BX74" i="2" s="1"/>
  <c r="BX78" i="2" a="1"/>
  <c r="BX78" i="2" s="1"/>
  <c r="BX83" i="2" a="1"/>
  <c r="BX83" i="2" s="1"/>
  <c r="BX81" i="2" a="1"/>
  <c r="BX81" i="2" s="1"/>
  <c r="BX76" i="2" a="1"/>
  <c r="BX76" i="2" s="1"/>
  <c r="BY20" i="2"/>
  <c r="BZ20" i="2" s="1"/>
  <c r="BY16" i="2"/>
  <c r="BZ16" i="2" s="1"/>
  <c r="BY23" i="2"/>
  <c r="BZ23" i="2" s="1"/>
  <c r="BY25" i="2"/>
  <c r="BZ25" i="2" s="1"/>
  <c r="BY11" i="2"/>
  <c r="BZ11" i="2" s="1"/>
  <c r="BY9" i="2"/>
  <c r="BZ9" i="2" s="1"/>
  <c r="BY10" i="2"/>
  <c r="BZ10" i="2" s="1"/>
  <c r="BY6" i="2"/>
  <c r="BZ6" i="2" s="1"/>
  <c r="BY21" i="2"/>
  <c r="BZ21" i="2" s="1"/>
  <c r="BY19" i="2"/>
  <c r="BZ19" i="2" s="1"/>
  <c r="BY15" i="2"/>
  <c r="BZ15" i="2" s="1"/>
  <c r="BY17" i="2"/>
  <c r="BZ17" i="2" s="1"/>
  <c r="BY8" i="2"/>
  <c r="BZ8" i="2" s="1"/>
  <c r="BY18" i="2"/>
  <c r="BZ18" i="2" s="1"/>
  <c r="BY13" i="2"/>
  <c r="BZ13" i="2" s="1"/>
  <c r="BY4" i="2"/>
  <c r="BZ4" i="2" s="1"/>
  <c r="BY26" i="2"/>
  <c r="BZ26" i="2" s="1"/>
  <c r="BY27" i="2"/>
  <c r="BZ27" i="2" s="1"/>
  <c r="BX38" i="2" a="1"/>
  <c r="BX38" i="2" s="1"/>
  <c r="BX40" i="2" a="1"/>
  <c r="BX40" i="2" s="1"/>
  <c r="BX36" i="2" a="1"/>
  <c r="BX36" i="2" s="1"/>
  <c r="BX42" i="2" a="1"/>
  <c r="BX42" i="2" s="1"/>
  <c r="BX35" i="2" a="1"/>
  <c r="BX35" i="2" s="1"/>
  <c r="BX58" i="2" a="1"/>
  <c r="BX58" i="2" s="1"/>
  <c r="BX57" i="2" a="1"/>
  <c r="BX57" i="2" s="1"/>
  <c r="BX60" i="2" a="1"/>
  <c r="BX60" i="2" s="1"/>
  <c r="BX55" i="2" a="1"/>
  <c r="BX55" i="2" s="1"/>
  <c r="BX56" i="2" a="1"/>
  <c r="BX56" i="2" s="1"/>
  <c r="BX62" i="2" a="1"/>
  <c r="BX62" i="2" s="1"/>
  <c r="BX63" i="2" a="1"/>
  <c r="BX63" i="2" s="1"/>
  <c r="BX61" i="2" a="1"/>
  <c r="BX61" i="2" s="1"/>
  <c r="BX45" i="2" a="1"/>
  <c r="BX45" i="2" s="1"/>
  <c r="BX51" i="2" a="1"/>
  <c r="BX51" i="2" s="1"/>
  <c r="BX46" i="2" a="1"/>
  <c r="BX46" i="2" s="1"/>
  <c r="BX44" i="2" a="1"/>
  <c r="BX44" i="2" s="1"/>
  <c r="BX52" i="2" a="1"/>
  <c r="BX52" i="2" s="1"/>
  <c r="BX47" i="2" a="1"/>
  <c r="BX47" i="2" s="1"/>
  <c r="BX50" i="2" a="1"/>
  <c r="BX50" i="2" s="1"/>
  <c r="BX49" i="2" a="1"/>
  <c r="BX49" i="2" s="1"/>
  <c r="BY12" i="2"/>
  <c r="BZ12" i="2" s="1"/>
  <c r="BX72" i="2" a="1"/>
  <c r="BX72" i="2" s="1"/>
  <c r="BX73" i="2" a="1"/>
  <c r="BX73" i="2" s="1"/>
  <c r="BX66" i="2" a="1"/>
  <c r="BX66" i="2" s="1"/>
  <c r="BX64" i="2" a="1"/>
  <c r="BX64" i="2" s="1"/>
  <c r="BY5" i="2"/>
  <c r="BZ5" i="2" s="1"/>
  <c r="BX43" i="2" a="1"/>
  <c r="BX43" i="2" s="1"/>
  <c r="BX53" i="2" a="1"/>
  <c r="BX53" i="2" s="1"/>
  <c r="BX79" i="2" a="1"/>
  <c r="BX79" i="2" s="1"/>
  <c r="BX39" i="2" a="1"/>
  <c r="BX39" i="2" s="1"/>
  <c r="CA7" i="2"/>
  <c r="CB7" i="2" s="1"/>
  <c r="CC7" i="2" s="1"/>
  <c r="BY14" i="2"/>
  <c r="BZ14" i="2" s="1"/>
  <c r="CB28" i="2"/>
  <c r="CC28" i="2" s="1"/>
  <c r="BX89" i="2" a="1"/>
  <c r="BX89" i="2" s="1"/>
  <c r="BX91" i="2" a="1"/>
  <c r="BX91" i="2" s="1"/>
  <c r="BX86" i="2" a="1"/>
  <c r="BX86" i="2" s="1"/>
  <c r="BX90" i="2" a="1"/>
  <c r="BX90" i="2" s="1"/>
  <c r="BX84" i="2" a="1"/>
  <c r="BX84" i="2" s="1"/>
  <c r="BX92" i="2" a="1"/>
  <c r="BX92" i="2" s="1"/>
  <c r="BX87" i="2" a="1"/>
  <c r="BX87" i="2" s="1"/>
  <c r="BX85" i="2" a="1"/>
  <c r="BX85" i="2" s="1"/>
  <c r="BX88" i="2" a="1"/>
  <c r="BX88" i="2" s="1"/>
  <c r="BX93" i="2" a="1"/>
  <c r="BX93" i="2" s="1"/>
  <c r="BX33" i="2" a="1"/>
  <c r="BX33" i="2" s="1"/>
  <c r="BX31" i="2" a="1"/>
  <c r="BX31" i="2" s="1"/>
  <c r="BX32" i="2" a="1"/>
  <c r="BX32" i="2" s="1"/>
  <c r="BX29" i="2" a="1"/>
  <c r="BX29" i="2" s="1"/>
  <c r="BY29" i="2" s="1"/>
  <c r="BX30" i="2" a="1"/>
  <c r="BX30" i="2" s="1"/>
  <c r="CA18" i="2" l="1"/>
  <c r="CB18" i="2" s="1"/>
  <c r="CC18" i="2" s="1"/>
  <c r="CA5" i="2"/>
  <c r="CB5" i="2" s="1"/>
  <c r="CC5" i="2" s="1"/>
  <c r="CA8" i="2"/>
  <c r="CB8" i="2"/>
  <c r="CC8" i="2" s="1"/>
  <c r="CA11" i="2"/>
  <c r="CB11" i="2" s="1"/>
  <c r="CC11" i="2" s="1"/>
  <c r="CA17" i="2"/>
  <c r="CB17" i="2" s="1"/>
  <c r="CC17" i="2" s="1"/>
  <c r="CA25" i="2"/>
  <c r="CB25" i="2"/>
  <c r="CC25" i="2" s="1"/>
  <c r="CA9" i="2"/>
  <c r="CB9" i="2"/>
  <c r="CC9" i="2" s="1"/>
  <c r="CA14" i="2"/>
  <c r="CB14" i="2" s="1"/>
  <c r="CC14" i="2" s="1"/>
  <c r="CA15" i="2"/>
  <c r="CB15" i="2" s="1"/>
  <c r="CC15" i="2" s="1"/>
  <c r="CA23" i="2"/>
  <c r="CB23" i="2" s="1"/>
  <c r="CC23" i="2" s="1"/>
  <c r="CA13" i="2"/>
  <c r="CB13" i="2"/>
  <c r="CC13" i="2" s="1"/>
  <c r="CA10" i="2"/>
  <c r="CB10" i="2" s="1"/>
  <c r="CC10" i="2" s="1"/>
  <c r="CA27" i="2"/>
  <c r="CB27" i="2" s="1"/>
  <c r="CC27" i="2" s="1"/>
  <c r="CA19" i="2"/>
  <c r="CB19" i="2" s="1"/>
  <c r="CC19" i="2" s="1"/>
  <c r="CA16" i="2"/>
  <c r="CB16" i="2"/>
  <c r="CC16" i="2" s="1"/>
  <c r="BZ29" i="2"/>
  <c r="BY30" i="2"/>
  <c r="CA26" i="2"/>
  <c r="CB26" i="2" s="1"/>
  <c r="CC26" i="2" s="1"/>
  <c r="CA21" i="2"/>
  <c r="CB21" i="2" s="1"/>
  <c r="CC21" i="2" s="1"/>
  <c r="CA20" i="2"/>
  <c r="CB20" i="2" s="1"/>
  <c r="CC20" i="2" s="1"/>
  <c r="CA12" i="2"/>
  <c r="CB12" i="2" s="1"/>
  <c r="CC12" i="2" s="1"/>
  <c r="CA4" i="2"/>
  <c r="CB4" i="2"/>
  <c r="CC4" i="2" s="1"/>
  <c r="CA6" i="2"/>
  <c r="CB6" i="2" s="1"/>
  <c r="CC6" i="2" s="1"/>
  <c r="BZ30" i="2" l="1"/>
  <c r="BY31" i="2"/>
  <c r="CA29" i="2"/>
  <c r="CB29" i="2"/>
  <c r="CC29" i="2" s="1"/>
  <c r="BY32" i="2" l="1"/>
  <c r="BZ31" i="2"/>
  <c r="CA30" i="2"/>
  <c r="CB30" i="2" s="1"/>
  <c r="CC30" i="2" s="1"/>
  <c r="CB31" i="2" l="1"/>
  <c r="CC31" i="2" s="1"/>
  <c r="CA31" i="2"/>
  <c r="BZ32" i="2"/>
  <c r="BY33" i="2"/>
  <c r="BZ33" i="2" l="1"/>
  <c r="BY34" i="2"/>
  <c r="CA32" i="2"/>
  <c r="CB32" i="2" s="1"/>
  <c r="CC32" i="2" s="1"/>
  <c r="BY35" i="2" l="1"/>
  <c r="BZ34" i="2"/>
  <c r="CA33" i="2"/>
  <c r="CB33" i="2" s="1"/>
  <c r="CC33" i="2" s="1"/>
  <c r="CE3" i="2" l="1"/>
  <c r="CA34" i="2"/>
  <c r="CB34" i="2" s="1"/>
  <c r="CC34" i="2" s="1"/>
  <c r="BZ35" i="2"/>
  <c r="BY36" i="2"/>
  <c r="BZ36" i="2" l="1"/>
  <c r="BY37" i="2"/>
  <c r="CA35" i="2"/>
  <c r="CB35" i="2"/>
  <c r="CC35" i="2" s="1"/>
  <c r="CE95" i="2"/>
  <c r="CE153" i="2"/>
  <c r="CE160" i="2"/>
  <c r="CE26" i="2"/>
  <c r="CE202" i="2"/>
  <c r="CE130" i="2"/>
  <c r="CE152" i="2"/>
  <c r="CE7" i="2"/>
  <c r="CE30" i="2"/>
  <c r="CE112" i="2"/>
  <c r="CE148" i="2"/>
  <c r="CE169" i="2"/>
  <c r="CE38" i="2"/>
  <c r="CE20" i="2"/>
  <c r="CE119" i="2"/>
  <c r="CE24" i="2"/>
  <c r="CE101" i="2"/>
  <c r="CE74" i="2"/>
  <c r="CE201" i="2"/>
  <c r="CE17" i="2"/>
  <c r="CE15" i="2"/>
  <c r="CE31" i="2"/>
  <c r="CE71" i="2"/>
  <c r="CE5" i="2"/>
  <c r="CE158" i="2"/>
  <c r="CE49" i="2"/>
  <c r="CE60" i="2"/>
  <c r="CE46" i="2"/>
  <c r="CE69" i="2"/>
  <c r="CE90" i="2"/>
  <c r="CE140" i="2"/>
  <c r="CE155" i="2"/>
  <c r="CE67" i="2"/>
  <c r="CE179" i="2"/>
  <c r="CE19" i="2"/>
  <c r="CE47" i="2"/>
  <c r="CE163" i="2"/>
  <c r="CE25" i="2"/>
  <c r="CE176" i="2"/>
  <c r="CE113" i="2"/>
  <c r="CE168" i="2"/>
  <c r="CE13" i="2"/>
  <c r="CE77" i="2"/>
  <c r="CE42" i="2"/>
  <c r="CE73" i="2"/>
  <c r="CE97" i="2"/>
  <c r="CE39" i="2"/>
  <c r="CE117" i="2"/>
  <c r="CE48" i="2"/>
  <c r="CE65" i="2"/>
  <c r="CE129" i="2"/>
  <c r="CE86" i="2"/>
  <c r="CE180" i="2"/>
  <c r="CE32" i="2"/>
  <c r="CE131" i="2"/>
  <c r="CE191" i="2"/>
  <c r="CE4" i="2"/>
  <c r="CE82" i="2"/>
  <c r="CE61" i="2"/>
  <c r="CE80" i="2"/>
  <c r="CE68" i="2"/>
  <c r="CE10" i="2"/>
  <c r="CE111" i="2"/>
  <c r="CE66" i="2"/>
  <c r="CE27" i="2"/>
  <c r="CE50" i="2"/>
  <c r="CE12" i="2"/>
  <c r="CE182" i="2"/>
  <c r="CE193" i="2"/>
  <c r="CE62" i="2"/>
  <c r="CE177" i="2"/>
  <c r="CE174" i="2"/>
  <c r="CE40" i="2"/>
  <c r="CE55" i="2"/>
  <c r="CE21" i="2"/>
  <c r="CE104" i="2"/>
  <c r="CE175" i="2"/>
  <c r="CE85" i="2"/>
  <c r="CE41" i="2"/>
  <c r="CE135" i="2"/>
  <c r="CE194" i="2"/>
  <c r="CE106" i="2"/>
  <c r="CE107" i="2"/>
  <c r="CE110" i="2"/>
  <c r="CE198" i="2"/>
  <c r="CE141" i="2"/>
  <c r="CE96" i="2"/>
  <c r="CE114" i="2"/>
  <c r="CE156" i="2"/>
  <c r="CE125" i="2"/>
  <c r="D9" i="4"/>
  <c r="CE195" i="2"/>
  <c r="CE98" i="2"/>
  <c r="CE36" i="2"/>
  <c r="CE133" i="2"/>
  <c r="CE23" i="2"/>
  <c r="CE22" i="2"/>
  <c r="CE120" i="2"/>
  <c r="CE9" i="2"/>
  <c r="CE197" i="2"/>
  <c r="CE138" i="2"/>
  <c r="CE154" i="2"/>
  <c r="CE188" i="2"/>
  <c r="CE200" i="2"/>
  <c r="CE56" i="2"/>
  <c r="CE58" i="2"/>
  <c r="CE35" i="2"/>
  <c r="CE170" i="2"/>
  <c r="CE136" i="2"/>
  <c r="CE6" i="2"/>
  <c r="CE121" i="2"/>
  <c r="CE189" i="2"/>
  <c r="CE127" i="2"/>
  <c r="CE54" i="2"/>
  <c r="CE145" i="2"/>
  <c r="CE59" i="2"/>
  <c r="CE14" i="2"/>
  <c r="CE124" i="2"/>
  <c r="CE64" i="2"/>
  <c r="CE28" i="2"/>
  <c r="CE33" i="2"/>
  <c r="CE89" i="2"/>
  <c r="CE99" i="2"/>
  <c r="CE37" i="2"/>
  <c r="CE16" i="2"/>
  <c r="CE137" i="2"/>
  <c r="CE178" i="2"/>
  <c r="CE151" i="2"/>
  <c r="CE57" i="2"/>
  <c r="CE159" i="2"/>
  <c r="CE144" i="2"/>
  <c r="CE115" i="2"/>
  <c r="CE147" i="2"/>
  <c r="CE165" i="2"/>
  <c r="CE109" i="2"/>
  <c r="CE44" i="2"/>
  <c r="CE166" i="2"/>
  <c r="CE118" i="2"/>
  <c r="CE75" i="2"/>
  <c r="CE128" i="2"/>
  <c r="CE186" i="2"/>
  <c r="CE108" i="2"/>
  <c r="CE149" i="2"/>
  <c r="CE116" i="2"/>
  <c r="CE63" i="2"/>
  <c r="CE172" i="2"/>
  <c r="CE72" i="2"/>
  <c r="CE142" i="2"/>
  <c r="CE8" i="2"/>
  <c r="CE146" i="2"/>
  <c r="CE103" i="2"/>
  <c r="CE171" i="2"/>
  <c r="CE190" i="2"/>
  <c r="CE11" i="2"/>
  <c r="CE126" i="2"/>
  <c r="CE87" i="2"/>
  <c r="CE34" i="2"/>
  <c r="CE83" i="2"/>
  <c r="CE132" i="2"/>
  <c r="CE29" i="2"/>
  <c r="CE93" i="2"/>
  <c r="CE52" i="2"/>
  <c r="CE18" i="2"/>
  <c r="CE157" i="2"/>
  <c r="CE79" i="2"/>
  <c r="CE123" i="2"/>
  <c r="CE196" i="2"/>
  <c r="CE88" i="2"/>
  <c r="CE91" i="2"/>
  <c r="CE122" i="2"/>
  <c r="CE181" i="2"/>
  <c r="CE185" i="2"/>
  <c r="CE45" i="2"/>
  <c r="CE184" i="2"/>
  <c r="CE173" i="2"/>
  <c r="CE187" i="2"/>
  <c r="CE102" i="2"/>
  <c r="CE105" i="2"/>
  <c r="CE51" i="2"/>
  <c r="CE81" i="2"/>
  <c r="CE70" i="2"/>
  <c r="CE143" i="2"/>
  <c r="CE100" i="2"/>
  <c r="CE53" i="2"/>
  <c r="CE161" i="2"/>
  <c r="CE134" i="2"/>
  <c r="CE150" i="2"/>
  <c r="CE84" i="2"/>
  <c r="CE78" i="2"/>
  <c r="CE76" i="2"/>
  <c r="CE167" i="2"/>
  <c r="CE94" i="2"/>
  <c r="CE199" i="2"/>
  <c r="CE139" i="2"/>
  <c r="CE183" i="2"/>
  <c r="CE203" i="2"/>
  <c r="CE162" i="2"/>
  <c r="CE43" i="2"/>
  <c r="CE164" i="2"/>
  <c r="CE92" i="2"/>
  <c r="CE192" i="2"/>
  <c r="BZ37" i="2" l="1"/>
  <c r="BY38" i="2"/>
  <c r="CA36" i="2"/>
  <c r="CB36" i="2" s="1"/>
  <c r="CC36" i="2" s="1"/>
  <c r="BZ38" i="2" l="1"/>
  <c r="BY39" i="2"/>
  <c r="CA37" i="2"/>
  <c r="CB37" i="2" s="1"/>
  <c r="CC37" i="2" s="1"/>
  <c r="BY40" i="2" l="1"/>
  <c r="BZ39" i="2"/>
  <c r="CA38" i="2"/>
  <c r="CB38" i="2" s="1"/>
  <c r="CC38" i="2" s="1"/>
  <c r="CA39" i="2" l="1"/>
  <c r="CB39" i="2" s="1"/>
  <c r="CC39" i="2" s="1"/>
  <c r="BZ40" i="2"/>
  <c r="BY41" i="2"/>
  <c r="BY42" i="2" l="1"/>
  <c r="BZ41" i="2"/>
  <c r="CA40" i="2"/>
  <c r="CB40" i="2" s="1"/>
  <c r="CC40" i="2" s="1"/>
  <c r="CA41" i="2" l="1"/>
  <c r="CB41" i="2" s="1"/>
  <c r="CC41" i="2" s="1"/>
  <c r="BZ42" i="2"/>
  <c r="BY43" i="2"/>
  <c r="CA42" i="2" l="1"/>
  <c r="CB42" i="2" s="1"/>
  <c r="CC42" i="2" s="1"/>
  <c r="BZ43" i="2"/>
  <c r="BY44" i="2"/>
  <c r="BZ44" i="2" l="1"/>
  <c r="BY45" i="2"/>
  <c r="CA43" i="2"/>
  <c r="CB43" i="2"/>
  <c r="CC43" i="2" s="1"/>
  <c r="BZ45" i="2" l="1"/>
  <c r="BY46" i="2"/>
  <c r="CA44" i="2"/>
  <c r="CB44" i="2" s="1"/>
  <c r="CC44" i="2" s="1"/>
  <c r="BZ46" i="2" l="1"/>
  <c r="BY47" i="2"/>
  <c r="CA45" i="2"/>
  <c r="CB45" i="2" s="1"/>
  <c r="CC45" i="2" s="1"/>
  <c r="BZ47" i="2" l="1"/>
  <c r="BY48" i="2"/>
  <c r="CA46" i="2"/>
  <c r="CB46" i="2" s="1"/>
  <c r="CC46" i="2" s="1"/>
  <c r="BZ48" i="2" l="1"/>
  <c r="BY49" i="2"/>
  <c r="CB47" i="2"/>
  <c r="CC47" i="2" s="1"/>
  <c r="CA47" i="2"/>
  <c r="BZ49" i="2" l="1"/>
  <c r="BY50" i="2"/>
  <c r="CA48" i="2"/>
  <c r="CB48" i="2" s="1"/>
  <c r="CC48" i="2" s="1"/>
  <c r="CA49" i="2" l="1"/>
  <c r="CB49" i="2" s="1"/>
  <c r="CC49" i="2" s="1"/>
  <c r="BZ50" i="2"/>
  <c r="BY51" i="2"/>
  <c r="BZ51" i="2" l="1"/>
  <c r="BY52" i="2"/>
  <c r="CA50" i="2"/>
  <c r="CB50" i="2" s="1"/>
  <c r="CC50" i="2" s="1"/>
  <c r="CA51" i="2" l="1"/>
  <c r="CB51" i="2" s="1"/>
  <c r="CC51" i="2" s="1"/>
  <c r="BZ52" i="2"/>
  <c r="BY53" i="2"/>
  <c r="BZ53" i="2" l="1"/>
  <c r="BY54" i="2"/>
  <c r="CA52" i="2"/>
  <c r="CB52" i="2" s="1"/>
  <c r="CC52" i="2" s="1"/>
  <c r="BZ54" i="2" l="1"/>
  <c r="BY55" i="2"/>
  <c r="CA53" i="2"/>
  <c r="CB53" i="2" s="1"/>
  <c r="CC53" i="2" s="1"/>
  <c r="BY56" i="2" l="1"/>
  <c r="BZ55" i="2"/>
  <c r="CA54" i="2"/>
  <c r="CB54" i="2" s="1"/>
  <c r="CC54" i="2" s="1"/>
  <c r="BZ56" i="2" l="1"/>
  <c r="BY57" i="2"/>
  <c r="CB55" i="2"/>
  <c r="CC55" i="2" s="1"/>
  <c r="CA55" i="2"/>
  <c r="CA56" i="2" l="1"/>
  <c r="CB56" i="2" s="1"/>
  <c r="CC56" i="2" s="1"/>
  <c r="BZ57" i="2"/>
  <c r="BY58" i="2"/>
  <c r="BZ58" i="2" l="1"/>
  <c r="BY59" i="2"/>
  <c r="CA57" i="2"/>
  <c r="CB57" i="2" s="1"/>
  <c r="CC57" i="2" s="1"/>
  <c r="BZ59" i="2" l="1"/>
  <c r="BY60" i="2"/>
  <c r="CA58" i="2"/>
  <c r="CB58" i="2" s="1"/>
  <c r="CC58" i="2" s="1"/>
  <c r="BY61" i="2" l="1"/>
  <c r="BZ60" i="2"/>
  <c r="CA59" i="2"/>
  <c r="CB59" i="2" s="1"/>
  <c r="CC59" i="2" s="1"/>
  <c r="CA60" i="2" l="1"/>
  <c r="CB60" i="2" s="1"/>
  <c r="CC60" i="2" s="1"/>
  <c r="BZ61" i="2"/>
  <c r="BY62" i="2"/>
  <c r="BZ62" i="2" l="1"/>
  <c r="BY63" i="2"/>
  <c r="CA61" i="2"/>
  <c r="CB61" i="2" s="1"/>
  <c r="CC61" i="2" s="1"/>
  <c r="BY64" i="2" l="1"/>
  <c r="BZ63" i="2"/>
  <c r="CB62" i="2"/>
  <c r="CC62" i="2" s="1"/>
  <c r="CA62" i="2"/>
  <c r="BZ64" i="2" l="1"/>
  <c r="BY65" i="2"/>
  <c r="CB63" i="2"/>
  <c r="CC63" i="2" s="1"/>
  <c r="CA63" i="2"/>
  <c r="BZ65" i="2" l="1"/>
  <c r="BY66" i="2"/>
  <c r="CA64" i="2"/>
  <c r="CB64" i="2" s="1"/>
  <c r="CC64" i="2" s="1"/>
  <c r="BZ66" i="2" l="1"/>
  <c r="BY67" i="2"/>
  <c r="CA65" i="2"/>
  <c r="CB65" i="2" s="1"/>
  <c r="CC65" i="2" s="1"/>
  <c r="BZ67" i="2" l="1"/>
  <c r="BY68" i="2"/>
  <c r="CA66" i="2"/>
  <c r="CB66" i="2"/>
  <c r="CC66" i="2" s="1"/>
  <c r="BZ68" i="2" l="1"/>
  <c r="BY69" i="2"/>
  <c r="CA67" i="2"/>
  <c r="CB67" i="2" s="1"/>
  <c r="CC67" i="2" s="1"/>
  <c r="BZ69" i="2" l="1"/>
  <c r="BY70" i="2"/>
  <c r="CA68" i="2"/>
  <c r="CB68" i="2"/>
  <c r="CC68" i="2" s="1"/>
  <c r="BZ70" i="2" l="1"/>
  <c r="BY71" i="2"/>
  <c r="CA69" i="2"/>
  <c r="CB69" i="2" s="1"/>
  <c r="CC69" i="2" s="1"/>
  <c r="BZ71" i="2" l="1"/>
  <c r="BY72" i="2"/>
  <c r="CA70" i="2"/>
  <c r="CB70" i="2"/>
  <c r="CC70" i="2" s="1"/>
  <c r="BZ72" i="2" l="1"/>
  <c r="BY73" i="2"/>
  <c r="CA71" i="2"/>
  <c r="CB71" i="2"/>
  <c r="CC71" i="2" s="1"/>
  <c r="BZ73" i="2" l="1"/>
  <c r="BY74" i="2"/>
  <c r="CA72" i="2"/>
  <c r="CB72" i="2" s="1"/>
  <c r="CC72" i="2" s="1"/>
  <c r="BZ74" i="2" l="1"/>
  <c r="BY75" i="2"/>
  <c r="CA73" i="2"/>
  <c r="CB73" i="2" s="1"/>
  <c r="CC73" i="2" s="1"/>
  <c r="CA74" i="2" l="1"/>
  <c r="CB74" i="2"/>
  <c r="CC74" i="2" s="1"/>
  <c r="BZ75" i="2"/>
  <c r="BY76" i="2"/>
  <c r="CA75" i="2" l="1"/>
  <c r="CB75" i="2" s="1"/>
  <c r="CC75" i="2" s="1"/>
  <c r="BY77" i="2"/>
  <c r="BZ76" i="2"/>
  <c r="CA76" i="2" l="1"/>
  <c r="CB76" i="2" s="1"/>
  <c r="CC76" i="2" s="1"/>
  <c r="BZ77" i="2"/>
  <c r="BY78" i="2"/>
  <c r="BZ78" i="2" l="1"/>
  <c r="BY79" i="2"/>
  <c r="CA77" i="2"/>
  <c r="CB77" i="2" s="1"/>
  <c r="CC77" i="2" s="1"/>
  <c r="BZ79" i="2" l="1"/>
  <c r="BY80" i="2"/>
  <c r="CA78" i="2"/>
  <c r="CB78" i="2" s="1"/>
  <c r="CC78" i="2" s="1"/>
  <c r="BZ80" i="2" l="1"/>
  <c r="BY81" i="2"/>
  <c r="CA79" i="2"/>
  <c r="CB79" i="2" s="1"/>
  <c r="CC79" i="2" s="1"/>
  <c r="BZ81" i="2" l="1"/>
  <c r="BY82" i="2"/>
  <c r="CA80" i="2"/>
  <c r="CB80" i="2"/>
  <c r="CC80" i="2" s="1"/>
  <c r="BZ82" i="2" l="1"/>
  <c r="BY83" i="2"/>
  <c r="CA81" i="2"/>
  <c r="CB81" i="2" s="1"/>
  <c r="CC81" i="2" s="1"/>
  <c r="CA82" i="2" l="1"/>
  <c r="CB82" i="2"/>
  <c r="CC82" i="2" s="1"/>
  <c r="BY84" i="2"/>
  <c r="BZ83" i="2"/>
  <c r="CA83" i="2" l="1"/>
  <c r="CB83" i="2"/>
  <c r="CC83" i="2" s="1"/>
  <c r="BZ84" i="2"/>
  <c r="BY85" i="2"/>
  <c r="BY86" i="2" l="1"/>
  <c r="BZ85" i="2"/>
  <c r="CA84" i="2"/>
  <c r="CB84" i="2"/>
  <c r="CC84" i="2" s="1"/>
  <c r="CA85" i="2" l="1"/>
  <c r="CB85" i="2" s="1"/>
  <c r="CC85" i="2" s="1"/>
  <c r="BZ86" i="2"/>
  <c r="BY87" i="2"/>
  <c r="BZ87" i="2" l="1"/>
  <c r="BY88" i="2"/>
  <c r="CA86" i="2"/>
  <c r="CB86" i="2" s="1"/>
  <c r="CC86" i="2" s="1"/>
  <c r="CB87" i="2" l="1"/>
  <c r="CC87" i="2" s="1"/>
  <c r="CA87" i="2"/>
  <c r="BZ88" i="2"/>
  <c r="BY89" i="2"/>
  <c r="CA88" i="2" l="1"/>
  <c r="CB88" i="2" s="1"/>
  <c r="CC88" i="2" s="1"/>
  <c r="BZ89" i="2"/>
  <c r="BY90" i="2"/>
  <c r="BZ90" i="2" l="1"/>
  <c r="BY91" i="2"/>
  <c r="CA89" i="2"/>
  <c r="CB89" i="2" s="1"/>
  <c r="CC89" i="2" s="1"/>
  <c r="BZ91" i="2" l="1"/>
  <c r="BY92" i="2"/>
  <c r="CA90" i="2"/>
  <c r="CB90" i="2" s="1"/>
  <c r="CC90" i="2" s="1"/>
  <c r="BZ92" i="2" l="1"/>
  <c r="BY93" i="2"/>
  <c r="CA91" i="2"/>
  <c r="CB91" i="2" s="1"/>
  <c r="CC91" i="2" s="1"/>
  <c r="BZ93" i="2" l="1"/>
  <c r="BY94" i="2"/>
  <c r="CA92" i="2"/>
  <c r="CB92" i="2"/>
  <c r="CC92" i="2" s="1"/>
  <c r="BZ94" i="2" l="1"/>
  <c r="BY95" i="2"/>
  <c r="CA93" i="2"/>
  <c r="CB93" i="2" s="1"/>
  <c r="CC93" i="2" s="1"/>
  <c r="BZ95" i="2" l="1"/>
  <c r="BY96" i="2"/>
  <c r="CA94" i="2"/>
  <c r="CB94" i="2" s="1"/>
  <c r="CC94" i="2" s="1"/>
  <c r="BY97" i="2" l="1"/>
  <c r="BZ96" i="2"/>
  <c r="CA95" i="2"/>
  <c r="CB95" i="2"/>
  <c r="CC95" i="2" s="1"/>
  <c r="CA96" i="2" l="1"/>
  <c r="CB96" i="2" s="1"/>
  <c r="CC96" i="2" s="1"/>
  <c r="BZ97" i="2"/>
  <c r="BY98" i="2"/>
  <c r="CA97" i="2" l="1"/>
  <c r="CB97" i="2" s="1"/>
  <c r="CC97" i="2" s="1"/>
  <c r="BZ98" i="2"/>
  <c r="BY99" i="2"/>
  <c r="BY100" i="2" l="1"/>
  <c r="BZ99" i="2"/>
  <c r="CA98" i="2"/>
  <c r="CB98" i="2" s="1"/>
  <c r="CC98" i="2" s="1"/>
  <c r="CA99" i="2" l="1"/>
  <c r="CB99" i="2"/>
  <c r="CC99" i="2" s="1"/>
  <c r="BZ100" i="2"/>
  <c r="BY101" i="2"/>
  <c r="CA100" i="2" l="1"/>
  <c r="CB100" i="2" s="1"/>
  <c r="CC100" i="2" s="1"/>
  <c r="BZ101" i="2"/>
  <c r="BY102" i="2"/>
  <c r="BZ102" i="2" l="1"/>
  <c r="BY103" i="2"/>
  <c r="CA101" i="2"/>
  <c r="CB101" i="2" s="1"/>
  <c r="CC101" i="2" s="1"/>
  <c r="BZ103" i="2" l="1"/>
  <c r="BY104" i="2"/>
  <c r="CA102" i="2"/>
  <c r="CB102" i="2" s="1"/>
  <c r="CC102" i="2" s="1"/>
  <c r="BZ104" i="2" l="1"/>
  <c r="BY105" i="2"/>
  <c r="CB103" i="2"/>
  <c r="CC103" i="2" s="1"/>
  <c r="CA103" i="2"/>
  <c r="BZ105" i="2" l="1"/>
  <c r="BY106" i="2"/>
  <c r="CA104" i="2"/>
  <c r="CB104" i="2" s="1"/>
  <c r="CC104" i="2" s="1"/>
  <c r="BZ106" i="2" l="1"/>
  <c r="BY107" i="2"/>
  <c r="CA105" i="2"/>
  <c r="CB105" i="2" s="1"/>
  <c r="CC105" i="2" s="1"/>
  <c r="BZ107" i="2" l="1"/>
  <c r="BY108" i="2"/>
  <c r="CA106" i="2"/>
  <c r="CB106" i="2" s="1"/>
  <c r="CC106" i="2" s="1"/>
  <c r="BZ108" i="2" l="1"/>
  <c r="BY109" i="2"/>
  <c r="CA107" i="2"/>
  <c r="CB107" i="2" s="1"/>
  <c r="CC107" i="2" s="1"/>
  <c r="BZ109" i="2" l="1"/>
  <c r="BY110" i="2"/>
  <c r="CA108" i="2"/>
  <c r="CB108" i="2"/>
  <c r="CC108" i="2" s="1"/>
  <c r="BZ110" i="2" l="1"/>
  <c r="BY111" i="2"/>
  <c r="CA109" i="2"/>
  <c r="CB109" i="2"/>
  <c r="CC109" i="2" s="1"/>
  <c r="BY112" i="2" l="1"/>
  <c r="BZ111" i="2"/>
  <c r="CA110" i="2"/>
  <c r="CB110" i="2" s="1"/>
  <c r="CC110" i="2" s="1"/>
  <c r="BZ112" i="2" l="1"/>
  <c r="BY113" i="2"/>
  <c r="CA111" i="2"/>
  <c r="CB111" i="2" s="1"/>
  <c r="CC111" i="2" s="1"/>
  <c r="BY114" i="2" l="1"/>
  <c r="BZ113" i="2"/>
  <c r="CA112" i="2"/>
  <c r="CB112" i="2" s="1"/>
  <c r="CC112" i="2" s="1"/>
  <c r="CA113" i="2" l="1"/>
  <c r="CB113" i="2" s="1"/>
  <c r="CC113" i="2" s="1"/>
  <c r="BZ114" i="2"/>
  <c r="BY115" i="2"/>
  <c r="CA114" i="2" l="1"/>
  <c r="CB114" i="2" s="1"/>
  <c r="CC114" i="2" s="1"/>
  <c r="BZ115" i="2"/>
  <c r="BY116" i="2"/>
  <c r="BZ116" i="2" l="1"/>
  <c r="BY117" i="2"/>
  <c r="CA115" i="2"/>
  <c r="CB115" i="2" s="1"/>
  <c r="CC115" i="2" s="1"/>
  <c r="BZ117" i="2" l="1"/>
  <c r="BY118" i="2"/>
  <c r="CA116" i="2"/>
  <c r="CB116" i="2" s="1"/>
  <c r="CC116" i="2" s="1"/>
  <c r="BZ118" i="2" l="1"/>
  <c r="BY119" i="2"/>
  <c r="CB117" i="2"/>
  <c r="CC117" i="2" s="1"/>
  <c r="CA117" i="2"/>
  <c r="BZ119" i="2" l="1"/>
  <c r="BY120" i="2"/>
  <c r="CA118" i="2"/>
  <c r="CB118" i="2"/>
  <c r="CC118" i="2" s="1"/>
  <c r="BY121" i="2" l="1"/>
  <c r="BZ120" i="2"/>
  <c r="CA119" i="2"/>
  <c r="CB119" i="2" s="1"/>
  <c r="CC119" i="2" s="1"/>
  <c r="CA120" i="2" l="1"/>
  <c r="CB120" i="2" s="1"/>
  <c r="CC120" i="2" s="1"/>
  <c r="BZ121" i="2"/>
  <c r="BY122" i="2"/>
  <c r="BZ122" i="2" l="1"/>
  <c r="BY123" i="2"/>
  <c r="CA121" i="2"/>
  <c r="CB121" i="2" s="1"/>
  <c r="CC121" i="2" s="1"/>
  <c r="BY124" i="2" l="1"/>
  <c r="BZ123" i="2"/>
  <c r="CA122" i="2"/>
  <c r="CB122" i="2" s="1"/>
  <c r="CC122" i="2" s="1"/>
  <c r="CA123" i="2" l="1"/>
  <c r="CB123" i="2" s="1"/>
  <c r="CC123" i="2" s="1"/>
  <c r="BZ124" i="2"/>
  <c r="BY125" i="2"/>
  <c r="CD84" i="2" l="1"/>
  <c r="CD10" i="2"/>
  <c r="CD113" i="2"/>
  <c r="CD99" i="2"/>
  <c r="CD25" i="2"/>
  <c r="CD16" i="2"/>
  <c r="CD100" i="2"/>
  <c r="CD20" i="2"/>
  <c r="CD122" i="2"/>
  <c r="CD183" i="2"/>
  <c r="CD145" i="2"/>
  <c r="CD147" i="2"/>
  <c r="CD29" i="2"/>
  <c r="CD176" i="2"/>
  <c r="CD30" i="2"/>
  <c r="CD67" i="2"/>
  <c r="CD189" i="2"/>
  <c r="CD157" i="2"/>
  <c r="CD181" i="2"/>
  <c r="CD101" i="2"/>
  <c r="CD42" i="2"/>
  <c r="CD79" i="2"/>
  <c r="CD175" i="2"/>
  <c r="CD61" i="2"/>
  <c r="CD111" i="2"/>
  <c r="CD203" i="2"/>
  <c r="CD32" i="2"/>
  <c r="CD35" i="2"/>
  <c r="CD33" i="2"/>
  <c r="CD105" i="2"/>
  <c r="CD62" i="2"/>
  <c r="CD66" i="2"/>
  <c r="CD169" i="2"/>
  <c r="CD114" i="2"/>
  <c r="CD202" i="2"/>
  <c r="CD160" i="2"/>
  <c r="CD142" i="2"/>
  <c r="CD74" i="2"/>
  <c r="CD128" i="2"/>
  <c r="CD80" i="2"/>
  <c r="CD24" i="2"/>
  <c r="CD119" i="2"/>
  <c r="CD60" i="2"/>
  <c r="CD27" i="2"/>
  <c r="CD47" i="2"/>
  <c r="CD123" i="2"/>
  <c r="CD131" i="2"/>
  <c r="CD116" i="2"/>
  <c r="CD97" i="2"/>
  <c r="CD15" i="2"/>
  <c r="CD55" i="2"/>
  <c r="CD71" i="2"/>
  <c r="CD96" i="2"/>
  <c r="CD170" i="2"/>
  <c r="CD94" i="2"/>
  <c r="CD23" i="2"/>
  <c r="CD112" i="2"/>
  <c r="CD137" i="2"/>
  <c r="CD38" i="2"/>
  <c r="CD18" i="2"/>
  <c r="CD7" i="2"/>
  <c r="CD191" i="2"/>
  <c r="CD41" i="2"/>
  <c r="CD72" i="2"/>
  <c r="CD117" i="2"/>
  <c r="CD132" i="2"/>
  <c r="CD106" i="2"/>
  <c r="CD56" i="2"/>
  <c r="CD70" i="2"/>
  <c r="CD82" i="2"/>
  <c r="CD195" i="2"/>
  <c r="CD17" i="2"/>
  <c r="CD11" i="2"/>
  <c r="CD134" i="2"/>
  <c r="CD197" i="2"/>
  <c r="CD4" i="2"/>
  <c r="CD43" i="2"/>
  <c r="CD54" i="2"/>
  <c r="CD196" i="2"/>
  <c r="CD199" i="2"/>
  <c r="CD104" i="2"/>
  <c r="CD185" i="2"/>
  <c r="CD143" i="2"/>
  <c r="CD57" i="2"/>
  <c r="CD108" i="2"/>
  <c r="CD153" i="2"/>
  <c r="CD144" i="2"/>
  <c r="CD177" i="2"/>
  <c r="CD3" i="2"/>
  <c r="C9" i="4" s="1"/>
  <c r="E9" i="4" s="1"/>
  <c r="F9" i="4" s="1"/>
  <c r="CD139" i="2"/>
  <c r="CD186" i="2"/>
  <c r="CD91" i="2"/>
  <c r="CD121" i="2"/>
  <c r="CD69" i="2"/>
  <c r="CD188" i="2"/>
  <c r="CD124" i="2"/>
  <c r="CD151" i="2"/>
  <c r="CD86" i="2"/>
  <c r="CD155" i="2"/>
  <c r="CD89" i="2"/>
  <c r="CD21" i="2"/>
  <c r="CD130" i="2"/>
  <c r="CD51" i="2"/>
  <c r="CD180" i="2"/>
  <c r="CD173" i="2"/>
  <c r="CD75" i="2"/>
  <c r="CD59" i="2"/>
  <c r="CD50" i="2"/>
  <c r="CD26" i="2"/>
  <c r="CD201" i="2"/>
  <c r="CD63" i="2"/>
  <c r="CD140" i="2"/>
  <c r="CD88" i="2"/>
  <c r="CD182" i="2"/>
  <c r="CD28" i="2"/>
  <c r="CD179" i="2"/>
  <c r="CD85" i="2"/>
  <c r="CD109" i="2"/>
  <c r="CD129" i="2"/>
  <c r="CD77" i="2"/>
  <c r="CD118" i="2"/>
  <c r="CD154" i="2"/>
  <c r="CD110" i="2"/>
  <c r="CD198" i="2"/>
  <c r="CD68" i="2"/>
  <c r="CD125" i="2"/>
  <c r="CD161" i="2"/>
  <c r="CD9" i="2"/>
  <c r="CD76" i="2"/>
  <c r="CD90" i="2"/>
  <c r="CD120" i="2"/>
  <c r="CD44" i="2"/>
  <c r="CD192" i="2"/>
  <c r="CD102" i="2"/>
  <c r="CD133" i="2"/>
  <c r="CD194" i="2"/>
  <c r="CD107" i="2"/>
  <c r="CD174" i="2"/>
  <c r="CD148" i="2"/>
  <c r="CD58" i="2"/>
  <c r="CD31" i="2"/>
  <c r="CD8" i="2"/>
  <c r="CD13" i="2"/>
  <c r="CD48" i="2"/>
  <c r="CD83" i="2"/>
  <c r="CD64" i="2"/>
  <c r="CD14" i="2"/>
  <c r="CD190" i="2"/>
  <c r="CD127" i="2"/>
  <c r="CD87" i="2"/>
  <c r="CD146" i="2"/>
  <c r="CD187" i="2"/>
  <c r="CD162" i="2"/>
  <c r="CD152" i="2"/>
  <c r="CD184" i="2"/>
  <c r="CD172" i="2"/>
  <c r="CD37" i="2"/>
  <c r="CD178" i="2"/>
  <c r="CD49" i="2"/>
  <c r="CD158" i="2"/>
  <c r="CD5" i="2"/>
  <c r="CD36" i="2"/>
  <c r="CD98" i="2"/>
  <c r="CD40" i="2"/>
  <c r="CD138" i="2"/>
  <c r="CD115" i="2"/>
  <c r="CD126" i="2"/>
  <c r="CD167" i="2"/>
  <c r="CD103" i="2"/>
  <c r="CD46" i="2"/>
  <c r="CD53" i="2"/>
  <c r="CD171" i="2"/>
  <c r="CD163" i="2"/>
  <c r="CD136" i="2"/>
  <c r="CD135" i="2"/>
  <c r="CD92" i="2"/>
  <c r="CD166" i="2"/>
  <c r="CD12" i="2"/>
  <c r="CD150" i="2"/>
  <c r="CD159" i="2"/>
  <c r="CD149" i="2"/>
  <c r="CD19" i="2"/>
  <c r="CD73" i="2"/>
  <c r="CD39" i="2"/>
  <c r="CD156" i="2"/>
  <c r="CD78" i="2"/>
  <c r="CD193" i="2"/>
  <c r="CD81" i="2"/>
  <c r="CD52" i="2"/>
  <c r="CD6" i="2"/>
  <c r="CD34" i="2"/>
  <c r="CD65" i="2"/>
  <c r="CD165" i="2"/>
  <c r="CD95" i="2"/>
  <c r="CD45" i="2"/>
  <c r="CD141" i="2"/>
  <c r="CD22" i="2"/>
  <c r="CD93" i="2"/>
  <c r="CD168" i="2"/>
  <c r="CD164" i="2"/>
  <c r="CD200" i="2"/>
  <c r="BZ125" i="2"/>
  <c r="BY126" i="2"/>
  <c r="CA124" i="2"/>
  <c r="CB124" i="2" s="1"/>
  <c r="CC124" i="2" s="1"/>
  <c r="BZ126" i="2" l="1"/>
  <c r="BY127" i="2"/>
  <c r="CA125" i="2"/>
  <c r="CB125" i="2" s="1"/>
  <c r="CC125" i="2" s="1"/>
  <c r="F16" i="4"/>
  <c r="G9" i="4"/>
  <c r="BZ127" i="2" l="1"/>
  <c r="BY128" i="2"/>
  <c r="G16" i="4"/>
  <c r="L9" i="4"/>
  <c r="L16" i="4" s="1"/>
  <c r="CA126" i="2"/>
  <c r="CB126" i="2" s="1"/>
  <c r="CC126" i="2" s="1"/>
  <c r="BZ128" i="2" l="1"/>
  <c r="BY129" i="2"/>
  <c r="CA127" i="2"/>
  <c r="CB127" i="2" s="1"/>
  <c r="CC127" i="2" s="1"/>
  <c r="BZ129" i="2" l="1"/>
  <c r="BY130" i="2"/>
  <c r="CA128" i="2"/>
  <c r="CB128" i="2" s="1"/>
  <c r="CC128" i="2" s="1"/>
  <c r="BZ130" i="2" l="1"/>
  <c r="BY131" i="2"/>
  <c r="CA129" i="2"/>
  <c r="CB129" i="2" s="1"/>
  <c r="CC129" i="2" s="1"/>
  <c r="BZ131" i="2" l="1"/>
  <c r="BY132" i="2"/>
  <c r="CA130" i="2"/>
  <c r="CB130" i="2"/>
  <c r="CC130" i="2" s="1"/>
  <c r="BZ132" i="2" l="1"/>
  <c r="BY133" i="2"/>
  <c r="CA131" i="2"/>
  <c r="CB131" i="2" s="1"/>
  <c r="CC131" i="2" s="1"/>
  <c r="CB132" i="2" l="1"/>
  <c r="CC132" i="2" s="1"/>
  <c r="CA132" i="2"/>
  <c r="BZ133" i="2"/>
  <c r="BY134" i="2"/>
  <c r="BZ134" i="2" l="1"/>
  <c r="BY135" i="2"/>
  <c r="CA133" i="2"/>
  <c r="CB133" i="2" s="1"/>
  <c r="CC133" i="2" s="1"/>
  <c r="BZ135" i="2" l="1"/>
  <c r="BY136" i="2"/>
  <c r="CA134" i="2"/>
  <c r="CB134" i="2" s="1"/>
  <c r="CC134" i="2" s="1"/>
  <c r="BZ136" i="2" l="1"/>
  <c r="BY137" i="2"/>
  <c r="CA135" i="2"/>
  <c r="CB135" i="2"/>
  <c r="CC135" i="2" s="1"/>
  <c r="BZ137" i="2" l="1"/>
  <c r="BY138" i="2"/>
  <c r="CB136" i="2"/>
  <c r="CC136" i="2" s="1"/>
  <c r="CA136" i="2"/>
  <c r="BZ138" i="2" l="1"/>
  <c r="BY139" i="2"/>
  <c r="CA137" i="2"/>
  <c r="CB137" i="2" s="1"/>
  <c r="CC137" i="2" s="1"/>
  <c r="BZ139" i="2" l="1"/>
  <c r="BY140" i="2"/>
  <c r="CA138" i="2"/>
  <c r="CB138" i="2"/>
  <c r="CC138" i="2" s="1"/>
  <c r="BZ140" i="2" l="1"/>
  <c r="BY141" i="2"/>
  <c r="CA139" i="2"/>
  <c r="CB139" i="2" s="1"/>
  <c r="CC139" i="2" s="1"/>
  <c r="BZ141" i="2" l="1"/>
  <c r="BY142" i="2"/>
  <c r="CA140" i="2"/>
  <c r="CB140" i="2" s="1"/>
  <c r="CC140" i="2" s="1"/>
  <c r="BZ142" i="2" l="1"/>
  <c r="BY143" i="2"/>
  <c r="CA141" i="2"/>
  <c r="CB141" i="2" s="1"/>
  <c r="CC141" i="2" s="1"/>
  <c r="CA142" i="2" l="1"/>
  <c r="CB142" i="2" s="1"/>
  <c r="CC142" i="2" s="1"/>
  <c r="BZ143" i="2"/>
  <c r="BY144" i="2"/>
  <c r="BY145" i="2" l="1"/>
  <c r="BZ144" i="2"/>
  <c r="CA143" i="2"/>
  <c r="CB143" i="2"/>
  <c r="CC143" i="2" s="1"/>
  <c r="CA144" i="2" l="1"/>
  <c r="CB144" i="2" s="1"/>
  <c r="CC144" i="2" s="1"/>
  <c r="BZ145" i="2"/>
  <c r="BY146" i="2"/>
  <c r="BZ146" i="2" l="1"/>
  <c r="BY147" i="2"/>
  <c r="CA145" i="2"/>
  <c r="CB145" i="2" s="1"/>
  <c r="CC145" i="2" s="1"/>
  <c r="BZ147" i="2" l="1"/>
  <c r="BY148" i="2"/>
  <c r="CA146" i="2"/>
  <c r="CB146" i="2" s="1"/>
  <c r="CC146" i="2" s="1"/>
  <c r="CA147" i="2" l="1"/>
  <c r="CB147" i="2" s="1"/>
  <c r="CC147" i="2" s="1"/>
  <c r="BY149" i="2"/>
  <c r="BZ148" i="2"/>
  <c r="BZ149" i="2" l="1"/>
  <c r="BY150" i="2"/>
  <c r="CA148" i="2"/>
  <c r="CB148" i="2" s="1"/>
  <c r="CC148" i="2" s="1"/>
  <c r="BZ150" i="2" l="1"/>
  <c r="BY151" i="2"/>
  <c r="CA149" i="2"/>
  <c r="CB149" i="2" s="1"/>
  <c r="CC149" i="2" s="1"/>
  <c r="BZ151" i="2" l="1"/>
  <c r="BY152" i="2"/>
  <c r="CA150" i="2"/>
  <c r="CB150" i="2"/>
  <c r="CC150" i="2" s="1"/>
  <c r="BZ152" i="2" l="1"/>
  <c r="BY153" i="2"/>
  <c r="CA151" i="2"/>
  <c r="CB151" i="2" s="1"/>
  <c r="CC151" i="2" s="1"/>
  <c r="BZ153" i="2" l="1"/>
  <c r="BY154" i="2"/>
  <c r="CA152" i="2"/>
  <c r="CB152" i="2"/>
  <c r="CC152" i="2" s="1"/>
  <c r="BZ154" i="2" l="1"/>
  <c r="BY155" i="2"/>
  <c r="CA153" i="2"/>
  <c r="CB153" i="2" s="1"/>
  <c r="CC153" i="2" s="1"/>
  <c r="BZ155" i="2" l="1"/>
  <c r="BY156" i="2"/>
  <c r="CA154" i="2"/>
  <c r="CB154" i="2" s="1"/>
  <c r="CC154" i="2" s="1"/>
  <c r="BZ156" i="2" l="1"/>
  <c r="BY157" i="2"/>
  <c r="CA155" i="2"/>
  <c r="CB155" i="2" s="1"/>
  <c r="CC155" i="2" s="1"/>
  <c r="BZ157" i="2" l="1"/>
  <c r="BY158" i="2"/>
  <c r="CA156" i="2"/>
  <c r="CB156" i="2" s="1"/>
  <c r="CC156" i="2" s="1"/>
  <c r="BY159" i="2" l="1"/>
  <c r="BZ158" i="2"/>
  <c r="CA157" i="2"/>
  <c r="CB157" i="2" s="1"/>
  <c r="CC157" i="2" s="1"/>
  <c r="CA158" i="2" l="1"/>
  <c r="CB158" i="2" s="1"/>
  <c r="CC158" i="2" s="1"/>
  <c r="BZ159" i="2"/>
  <c r="BY160" i="2"/>
  <c r="CA159" i="2" l="1"/>
  <c r="CB159" i="2" s="1"/>
  <c r="CC159" i="2" s="1"/>
  <c r="BZ160" i="2"/>
  <c r="BY161" i="2"/>
  <c r="CA160" i="2" l="1"/>
  <c r="CB160" i="2" s="1"/>
  <c r="CC160" i="2" s="1"/>
  <c r="BZ161" i="2"/>
  <c r="BY162" i="2"/>
  <c r="BZ162" i="2" l="1"/>
  <c r="BY163" i="2"/>
  <c r="CA161" i="2"/>
  <c r="CB161" i="2" s="1"/>
  <c r="CC161" i="2" s="1"/>
  <c r="BZ163" i="2" l="1"/>
  <c r="BY164" i="2"/>
  <c r="CA162" i="2"/>
  <c r="CB162" i="2" s="1"/>
  <c r="CC162" i="2" s="1"/>
  <c r="BZ164" i="2" l="1"/>
  <c r="BY165" i="2"/>
  <c r="CA163" i="2"/>
  <c r="CB163" i="2" s="1"/>
  <c r="CC163" i="2" s="1"/>
  <c r="BZ165" i="2" l="1"/>
  <c r="BY166" i="2"/>
  <c r="CA164" i="2"/>
  <c r="CB164" i="2"/>
  <c r="CC164" i="2" s="1"/>
  <c r="BZ166" i="2" l="1"/>
  <c r="BY167" i="2"/>
  <c r="CA165" i="2"/>
  <c r="CB165" i="2" s="1"/>
  <c r="CC165" i="2" s="1"/>
  <c r="BZ167" i="2" l="1"/>
  <c r="BY168" i="2"/>
  <c r="CA166" i="2"/>
  <c r="CB166" i="2" s="1"/>
  <c r="CC166" i="2" s="1"/>
  <c r="BZ168" i="2" l="1"/>
  <c r="BY169" i="2"/>
  <c r="CA167" i="2"/>
  <c r="CB167" i="2" s="1"/>
  <c r="CC167" i="2" s="1"/>
  <c r="BZ169" i="2" l="1"/>
  <c r="BY170" i="2"/>
  <c r="CA168" i="2"/>
  <c r="CB168" i="2"/>
  <c r="CC168" i="2" s="1"/>
  <c r="BZ170" i="2" l="1"/>
  <c r="BY171" i="2"/>
  <c r="CA169" i="2"/>
  <c r="CB169" i="2" s="1"/>
  <c r="CC169" i="2" s="1"/>
  <c r="BZ171" i="2" l="1"/>
  <c r="BY172" i="2"/>
  <c r="CA170" i="2"/>
  <c r="CB170" i="2" s="1"/>
  <c r="CC170" i="2" s="1"/>
  <c r="BY173" i="2" l="1"/>
  <c r="BZ172" i="2"/>
  <c r="CA171" i="2"/>
  <c r="CB171" i="2" s="1"/>
  <c r="CC171" i="2" s="1"/>
  <c r="CA172" i="2" l="1"/>
  <c r="CB172" i="2" s="1"/>
  <c r="CC172" i="2" s="1"/>
  <c r="BZ173" i="2"/>
  <c r="BY174" i="2"/>
  <c r="BZ174" i="2" l="1"/>
  <c r="BY175" i="2"/>
  <c r="CA173" i="2"/>
  <c r="CB173" i="2" s="1"/>
  <c r="CC173" i="2" s="1"/>
  <c r="BZ175" i="2" l="1"/>
  <c r="BY176" i="2"/>
  <c r="CA174" i="2"/>
  <c r="CB174" i="2" s="1"/>
  <c r="CC174" i="2" s="1"/>
  <c r="BY177" i="2" l="1"/>
  <c r="BZ176" i="2"/>
  <c r="CA175" i="2"/>
  <c r="CB175" i="2"/>
  <c r="CC175" i="2" s="1"/>
  <c r="CA176" i="2" l="1"/>
  <c r="CB176" i="2" s="1"/>
  <c r="CC176" i="2" s="1"/>
  <c r="BZ177" i="2"/>
  <c r="BY178" i="2"/>
  <c r="BZ178" i="2" l="1"/>
  <c r="BY179" i="2"/>
  <c r="CA177" i="2"/>
  <c r="CB177" i="2" s="1"/>
  <c r="CC177" i="2" s="1"/>
  <c r="BZ179" i="2" l="1"/>
  <c r="BY180" i="2"/>
  <c r="CA178" i="2"/>
  <c r="CB178" i="2" s="1"/>
  <c r="CC178" i="2" s="1"/>
  <c r="CA179" i="2" l="1"/>
  <c r="CB179" i="2"/>
  <c r="CC179" i="2" s="1"/>
  <c r="BZ180" i="2"/>
  <c r="BY181" i="2"/>
  <c r="CA180" i="2" l="1"/>
  <c r="CB180" i="2" s="1"/>
  <c r="CC180" i="2" s="1"/>
  <c r="BZ181" i="2"/>
  <c r="BY182" i="2"/>
  <c r="CA181" i="2" l="1"/>
  <c r="CB181" i="2" s="1"/>
  <c r="CC181" i="2" s="1"/>
  <c r="BZ182" i="2"/>
  <c r="BY183" i="2"/>
  <c r="CA182" i="2" l="1"/>
  <c r="CB182" i="2" s="1"/>
  <c r="CC182" i="2" s="1"/>
  <c r="BZ183" i="2"/>
  <c r="BY184" i="2"/>
  <c r="CA183" i="2" l="1"/>
  <c r="CB183" i="2" s="1"/>
  <c r="CC183" i="2" s="1"/>
  <c r="BZ184" i="2"/>
  <c r="BY185" i="2"/>
  <c r="BZ185" i="2" l="1"/>
  <c r="BY186" i="2"/>
  <c r="CA184" i="2"/>
  <c r="CB184" i="2" s="1"/>
  <c r="CC184" i="2" s="1"/>
  <c r="BY187" i="2" l="1"/>
  <c r="BZ186" i="2"/>
  <c r="CA185" i="2"/>
  <c r="CB185" i="2"/>
  <c r="CC185" i="2" s="1"/>
  <c r="CA186" i="2" l="1"/>
  <c r="CB186" i="2" s="1"/>
  <c r="CC186" i="2" s="1"/>
  <c r="BZ187" i="2"/>
  <c r="BY188" i="2"/>
  <c r="BY189" i="2" l="1"/>
  <c r="BZ188" i="2"/>
  <c r="CA187" i="2"/>
  <c r="CB187" i="2" s="1"/>
  <c r="CC187" i="2" s="1"/>
  <c r="CA188" i="2" l="1"/>
  <c r="CB188" i="2" s="1"/>
  <c r="CC188" i="2" s="1"/>
  <c r="BZ189" i="2"/>
  <c r="BY190" i="2"/>
  <c r="BZ190" i="2" l="1"/>
  <c r="BY191" i="2"/>
  <c r="CA189" i="2"/>
  <c r="CB189" i="2"/>
  <c r="CC189" i="2" s="1"/>
  <c r="BY192" i="2" l="1"/>
  <c r="BZ191" i="2"/>
  <c r="CA190" i="2"/>
  <c r="CB190" i="2" s="1"/>
  <c r="CC190" i="2" s="1"/>
  <c r="CA191" i="2" l="1"/>
  <c r="CB191" i="2" s="1"/>
  <c r="CC191" i="2" s="1"/>
  <c r="BZ192" i="2"/>
  <c r="BY193" i="2"/>
  <c r="CA192" i="2" l="1"/>
  <c r="CB192" i="2" s="1"/>
  <c r="CC192" i="2" s="1"/>
  <c r="BZ193" i="2"/>
  <c r="BY194" i="2"/>
  <c r="CA193" i="2" l="1"/>
  <c r="CB193" i="2" s="1"/>
  <c r="CC193" i="2" s="1"/>
  <c r="BZ194" i="2"/>
  <c r="BY195" i="2"/>
  <c r="BZ195" i="2" l="1"/>
  <c r="BY196" i="2"/>
  <c r="CA194" i="2"/>
  <c r="CB194" i="2" s="1"/>
  <c r="CC194" i="2" s="1"/>
  <c r="CA195" i="2" l="1"/>
  <c r="CB195" i="2" s="1"/>
  <c r="CC195" i="2" s="1"/>
  <c r="BY197" i="2"/>
  <c r="BZ196" i="2"/>
  <c r="CA196" i="2" l="1"/>
  <c r="CB196" i="2" s="1"/>
  <c r="CC196" i="2" s="1"/>
  <c r="BZ197" i="2"/>
  <c r="BY198" i="2"/>
  <c r="CA197" i="2" l="1"/>
  <c r="CB197" i="2" s="1"/>
  <c r="CC197" i="2" s="1"/>
  <c r="BZ198" i="2"/>
  <c r="BY199" i="2"/>
  <c r="BZ199" i="2" l="1"/>
  <c r="BY200" i="2"/>
  <c r="CA198" i="2"/>
  <c r="CB198" i="2" s="1"/>
  <c r="CC198" i="2" s="1"/>
  <c r="BZ200" i="2" l="1"/>
  <c r="BY201" i="2"/>
  <c r="CA199" i="2"/>
  <c r="CB199" i="2" s="1"/>
  <c r="CC199" i="2" s="1"/>
  <c r="BY202" i="2" l="1"/>
  <c r="BZ201" i="2"/>
  <c r="CA200" i="2"/>
  <c r="CB200" i="2" s="1"/>
  <c r="CC200" i="2" s="1"/>
  <c r="CA201" i="2" l="1"/>
  <c r="CB201" i="2" s="1"/>
  <c r="CC201" i="2" s="1"/>
  <c r="BY203" i="2"/>
  <c r="BZ203" i="2" s="1"/>
  <c r="BZ202" i="2"/>
  <c r="CA202" i="2" l="1"/>
  <c r="CB202" i="2" s="1"/>
  <c r="CC202" i="2" s="1"/>
  <c r="CA203" i="2"/>
  <c r="CB203" i="2" s="1"/>
  <c r="CC203" i="2" s="1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<sst xmlns="http://schemas.openxmlformats.org/spreadsheetml/2006/main" count="1173" uniqueCount="324">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</sst>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 vertical="center"/>
      <protection locked="0"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2.0078204006093454</c:v>
                </c:pt>
                <c:pt idx="2">
                  <c:v>2.599584462434867</c:v>
                </c:pt>
                <c:pt idx="3">
                  <c:v>3.3664668410228042</c:v>
                </c:pt>
                <c:pt idx="4">
                  <c:v>4.3604872386698723</c:v>
                </c:pt>
                <c:pt idx="5">
                  <c:v>5.6491730114405536</c:v>
                </c:pt>
                <c:pt idx="6">
                  <c:v>7.3201973988275313</c:v>
                </c:pt>
                <c:pt idx="7">
                  <c:v>9.4874092176840534</c:v>
                </c:pt>
                <c:pt idx="8">
                  <c:v>12.298672614544188</c:v>
                </c:pt>
                <c:pt idx="9">
                  <c:v>15.946061713233563</c:v>
                </c:pt>
                <c:pt idx="10">
                  <c:v>20.679119397466433</c:v>
                </c:pt>
                <c:pt idx="11">
                  <c:v>26.822103589400299</c:v>
                </c:pt>
                <c:pt idx="12">
                  <c:v>34.796423290800711</c:v>
                </c:pt>
                <c:pt idx="13">
                  <c:v>46.234119941610061</c:v>
                </c:pt>
                <c:pt idx="14">
                  <c:v>57.595727469096431</c:v>
                </c:pt>
                <c:pt idx="15">
                  <c:v>68.898503230689343</c:v>
                </c:pt>
                <c:pt idx="16">
                  <c:v>80.153509810179131</c:v>
                </c:pt>
                <c:pt idx="17">
                  <c:v>82.795684713351179</c:v>
                </c:pt>
                <c:pt idx="18">
                  <c:v>95.976042454744359</c:v>
                </c:pt>
                <c:pt idx="19">
                  <c:v>109.11127889310849</c:v>
                </c:pt>
                <c:pt idx="20">
                  <c:v>122.20760219903367</c:v>
                </c:pt>
                <c:pt idx="21">
                  <c:v>118.28248521778211</c:v>
                </c:pt>
                <c:pt idx="22">
                  <c:v>132.65988081821206</c:v>
                </c:pt>
                <c:pt idx="23">
                  <c:v>146.99966348541213</c:v>
                </c:pt>
                <c:pt idx="24">
                  <c:v>161.30602268756169</c:v>
                </c:pt>
                <c:pt idx="25">
                  <c:v>149.92856259907052</c:v>
                </c:pt>
                <c:pt idx="26">
                  <c:v>164.55317012699555</c:v>
                </c:pt>
                <c:pt idx="27">
                  <c:v>179.14706633212708</c:v>
                </c:pt>
                <c:pt idx="28">
                  <c:v>193.71310674706146</c:v>
                </c:pt>
                <c:pt idx="29">
                  <c:v>179.0390690118401</c:v>
                </c:pt>
                <c:pt idx="30">
                  <c:v>194.14429388357817</c:v>
                </c:pt>
                <c:pt idx="31">
                  <c:v>209.22219955438302</c:v>
                </c:pt>
                <c:pt idx="32">
                  <c:v>224.27503265620331</c:v>
                </c:pt>
                <c:pt idx="33">
                  <c:v>239.30471336312061</c:v>
                </c:pt>
                <c:pt idx="34">
                  <c:v>254.31290079767018</c:v>
                </c:pt>
                <c:pt idx="35">
                  <c:v>218.25677877090325</c:v>
                </c:pt>
                <c:pt idx="36">
                  <c:v>231.14851118928985</c:v>
                </c:pt>
                <c:pt idx="37">
                  <c:v>244.02381613322609</c:v>
                </c:pt>
                <c:pt idx="38">
                  <c:v>256.88368281077408</c:v>
                </c:pt>
                <c:pt idx="39">
                  <c:v>269.728993242081</c:v>
                </c:pt>
                <c:pt idx="40">
                  <c:v>282.5605385349478</c:v>
                </c:pt>
                <c:pt idx="41">
                  <c:v>252.17013304454611</c:v>
                </c:pt>
                <c:pt idx="42">
                  <c:v>261.59527644833923</c:v>
                </c:pt>
                <c:pt idx="43">
                  <c:v>271.01275486164383</c:v>
                </c:pt>
                <c:pt idx="44">
                  <c:v>280.42287240988907</c:v>
                </c:pt>
                <c:pt idx="45">
                  <c:v>289.82591112395897</c:v>
                </c:pt>
                <c:pt idx="46">
                  <c:v>299.2221332257389</c:v>
                </c:pt>
                <c:pt idx="47">
                  <c:v>276.3068331591748</c:v>
                </c:pt>
                <c:pt idx="48">
                  <c:v>282.88115712017401</c:v>
                </c:pt>
                <c:pt idx="49">
                  <c:v>289.45205847098617</c:v>
                </c:pt>
                <c:pt idx="50">
                  <c:v>296.01962596813172</c:v>
                </c:pt>
                <c:pt idx="51">
                  <c:v>302.58394410348018</c:v>
                </c:pt>
                <c:pt idx="52">
                  <c:v>309.14509339930686</c:v>
                </c:pt>
                <c:pt idx="53">
                  <c:v>315.70315067697044</c:v>
                </c:pt>
                <c:pt idx="54">
                  <c:v>322.25818930207646</c:v>
                </c:pt>
                <c:pt idx="55">
                  <c:v>296.82032489091381</c:v>
                </c:pt>
                <c:pt idx="56">
                  <c:v>299.54234179499872</c:v>
                </c:pt>
                <c:pt idx="57">
                  <c:v>302.26380761935292</c:v>
                </c:pt>
                <c:pt idx="58">
                  <c:v>304.98472803598753</c:v>
                </c:pt>
                <c:pt idx="59">
                  <c:v>307.70510860725182</c:v>
                </c:pt>
                <c:pt idx="60">
                  <c:v>310.4249547889259</c:v>
                </c:pt>
                <c:pt idx="61">
                  <c:v>313.1442719332012</c:v>
                </c:pt>
                <c:pt idx="62">
                  <c:v>315.8630652915503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2.6341005567461218</c:v>
                </c:pt>
                <c:pt idx="2">
                  <c:v>3.0030706326443997</c:v>
                </c:pt>
                <c:pt idx="3">
                  <c:v>3.4239080063344987</c:v>
                </c:pt>
                <c:pt idx="4">
                  <c:v>3.9039282867893692</c:v>
                </c:pt>
                <c:pt idx="5">
                  <c:v>4.4514821499703841</c:v>
                </c:pt>
                <c:pt idx="6">
                  <c:v>5.0761022153212734</c:v>
                </c:pt>
                <c:pt idx="7">
                  <c:v>5.7886708203511725</c:v>
                </c:pt>
                <c:pt idx="8">
                  <c:v>6.6016116741370441</c:v>
                </c:pt>
                <c:pt idx="9">
                  <c:v>7.5291087967163621</c:v>
                </c:pt>
                <c:pt idx="10">
                  <c:v>8.587356638528723</c:v>
                </c:pt>
                <c:pt idx="11">
                  <c:v>9.7948458310618953</c:v>
                </c:pt>
                <c:pt idx="12">
                  <c:v>11.172689656685135</c:v>
                </c:pt>
                <c:pt idx="13">
                  <c:v>12.74499705377279</c:v>
                </c:pt>
                <c:pt idx="14">
                  <c:v>14.53929880574556</c:v>
                </c:pt>
                <c:pt idx="15">
                  <c:v>16.587034514582104</c:v>
                </c:pt>
                <c:pt idx="16">
                  <c:v>18.924109047835174</c:v>
                </c:pt>
                <c:pt idx="17">
                  <c:v>21.591528392847053</c:v>
                </c:pt>
                <c:pt idx="18">
                  <c:v>24.636126275147248</c:v>
                </c:pt>
                <c:pt idx="19">
                  <c:v>28.111394525609683</c:v>
                </c:pt>
                <c:pt idx="20">
                  <c:v>32.078432042224485</c:v>
                </c:pt>
                <c:pt idx="21">
                  <c:v>36.607029320906918</c:v>
                </c:pt>
                <c:pt idx="22">
                  <c:v>41.776907964071142</c:v>
                </c:pt>
                <c:pt idx="23">
                  <c:v>47.679137359724372</c:v>
                </c:pt>
                <c:pt idx="24">
                  <c:v>54.417753907911923</c:v>
                </c:pt>
                <c:pt idx="25">
                  <c:v>62.111611813038422</c:v>
                </c:pt>
                <c:pt idx="26">
                  <c:v>71.754709617860229</c:v>
                </c:pt>
                <c:pt idx="27">
                  <c:v>81.364584625387351</c:v>
                </c:pt>
                <c:pt idx="28">
                  <c:v>90.945724466949798</c:v>
                </c:pt>
                <c:pt idx="29">
                  <c:v>100.50158978060165</c:v>
                </c:pt>
                <c:pt idx="30">
                  <c:v>110.03492698401652</c:v>
                </c:pt>
                <c:pt idx="31">
                  <c:v>120.3398635014748</c:v>
                </c:pt>
                <c:pt idx="32">
                  <c:v>130.62330272297186</c:v>
                </c:pt>
                <c:pt idx="33">
                  <c:v>140.88717779906787</c:v>
                </c:pt>
                <c:pt idx="34">
                  <c:v>151.13311662743948</c:v>
                </c:pt>
                <c:pt idx="35">
                  <c:v>161.362507950626</c:v>
                </c:pt>
                <c:pt idx="36">
                  <c:v>171.57654976527132</c:v>
                </c:pt>
                <c:pt idx="37">
                  <c:v>181.77628557051801</c:v>
                </c:pt>
                <c:pt idx="38">
                  <c:v>191.96263203606017</c:v>
                </c:pt>
                <c:pt idx="39">
                  <c:v>202.13640047813922</c:v>
                </c:pt>
                <c:pt idx="40">
                  <c:v>212.29831377776441</c:v>
                </c:pt>
                <c:pt idx="41">
                  <c:v>170.39875516780384</c:v>
                </c:pt>
                <c:pt idx="42">
                  <c:v>181.38424113596443</c:v>
                </c:pt>
                <c:pt idx="43">
                  <c:v>192.35415851868379</c:v>
                </c:pt>
                <c:pt idx="44">
                  <c:v>203.30952104980258</c:v>
                </c:pt>
                <c:pt idx="45">
                  <c:v>214.25122416862823</c:v>
                </c:pt>
                <c:pt idx="46">
                  <c:v>225.18006429243292</c:v>
                </c:pt>
                <c:pt idx="47">
                  <c:v>236.09675414607656</c:v>
                </c:pt>
                <c:pt idx="48">
                  <c:v>247.00193510423426</c:v>
                </c:pt>
                <c:pt idx="49">
                  <c:v>257.89618723734606</c:v>
                </c:pt>
                <c:pt idx="50">
                  <c:v>268.78003756948306</c:v>
                </c:pt>
                <c:pt idx="51">
                  <c:v>224.98501498915437</c:v>
                </c:pt>
                <c:pt idx="52">
                  <c:v>235.707074164814</c:v>
                </c:pt>
                <c:pt idx="53">
                  <c:v>246.4180109567441</c:v>
                </c:pt>
                <c:pt idx="54">
                  <c:v>257.11837729187414</c:v>
                </c:pt>
                <c:pt idx="55">
                  <c:v>267.8086753716081</c:v>
                </c:pt>
                <c:pt idx="56">
                  <c:v>278.48936400091259</c:v>
                </c:pt>
                <c:pt idx="57">
                  <c:v>289.16086389484894</c:v>
                </c:pt>
                <c:pt idx="58">
                  <c:v>299.82356216018104</c:v>
                </c:pt>
                <c:pt idx="59">
                  <c:v>310.47781610568063</c:v>
                </c:pt>
                <c:pt idx="60">
                  <c:v>321.12395650175063</c:v>
                </c:pt>
                <c:pt idx="61">
                  <c:v>276.93638995381065</c:v>
                </c:pt>
                <c:pt idx="62">
                  <c:v>287.02727998230642</c:v>
                </c:pt>
                <c:pt idx="63">
                  <c:v>297.11023564036304</c:v>
                </c:pt>
                <c:pt idx="64">
                  <c:v>307.18556432776842</c:v>
                </c:pt>
                <c:pt idx="65">
                  <c:v>317.2535516203576</c:v>
                </c:pt>
                <c:pt idx="66">
                  <c:v>327.31446347781883</c:v>
                </c:pt>
                <c:pt idx="67">
                  <c:v>337.36854816571076</c:v>
                </c:pt>
                <c:pt idx="68">
                  <c:v>347.41603793627502</c:v>
                </c:pt>
                <c:pt idx="69">
                  <c:v>357.45715050456153</c:v>
                </c:pt>
                <c:pt idx="70">
                  <c:v>367.49209034995994</c:v>
                </c:pt>
                <c:pt idx="71">
                  <c:v>322.6718286822026</c:v>
                </c:pt>
                <c:pt idx="72">
                  <c:v>331.95564418847277</c:v>
                </c:pt>
                <c:pt idx="73">
                  <c:v>341.23373557401305</c:v>
                </c:pt>
                <c:pt idx="74">
                  <c:v>350.50628052053179</c:v>
                </c:pt>
                <c:pt idx="75">
                  <c:v>359.77344653568457</c:v>
                </c:pt>
                <c:pt idx="76">
                  <c:v>369.03539178839679</c:v>
                </c:pt>
                <c:pt idx="77">
                  <c:v>378.29226585591238</c:v>
                </c:pt>
                <c:pt idx="78">
                  <c:v>387.54421039387483</c:v>
                </c:pt>
                <c:pt idx="79">
                  <c:v>396.79135973905687</c:v>
                </c:pt>
                <c:pt idx="80">
                  <c:v>406.0338414529536</c:v>
                </c:pt>
                <c:pt idx="81">
                  <c:v>360.35246947227597</c:v>
                </c:pt>
                <c:pt idx="82">
                  <c:v>368.6495796596501</c:v>
                </c:pt>
                <c:pt idx="83">
                  <c:v>376.94261536659877</c:v>
                </c:pt>
                <c:pt idx="84">
                  <c:v>385.23167893646314</c:v>
                </c:pt>
                <c:pt idx="85">
                  <c:v>393.51686794613602</c:v>
                </c:pt>
                <c:pt idx="86">
                  <c:v>401.79827552592502</c:v>
                </c:pt>
                <c:pt idx="87">
                  <c:v>410.07599065165772</c:v>
                </c:pt>
                <c:pt idx="88">
                  <c:v>418.35009841196302</c:v>
                </c:pt>
                <c:pt idx="89">
                  <c:v>426.62068025329609</c:v>
                </c:pt>
                <c:pt idx="90">
                  <c:v>434.88781420496662</c:v>
                </c:pt>
                <c:pt idx="91">
                  <c:v>388.12229635555462</c:v>
                </c:pt>
                <c:pt idx="92">
                  <c:v>395.25049568724336</c:v>
                </c:pt>
                <c:pt idx="93">
                  <c:v>402.37590934902954</c:v>
                </c:pt>
                <c:pt idx="94">
                  <c:v>409.49859366550299</c:v>
                </c:pt>
                <c:pt idx="95">
                  <c:v>416.61860284059543</c:v>
                </c:pt>
                <c:pt idx="96">
                  <c:v>423.73598907310139</c:v>
                </c:pt>
                <c:pt idx="97">
                  <c:v>430.85080266402957</c:v>
                </c:pt>
                <c:pt idx="98">
                  <c:v>437.96309211649077</c:v>
                </c:pt>
                <c:pt idx="99">
                  <c:v>445.07290422875553</c:v>
                </c:pt>
                <c:pt idx="100">
                  <c:v>452.18028418105382</c:v>
                </c:pt>
                <c:pt idx="101">
                  <c:v>404.30122601025568</c:v>
                </c:pt>
                <c:pt idx="102">
                  <c:v>410.26845241067684</c:v>
                </c:pt>
                <c:pt idx="103">
                  <c:v>416.23380499861554</c:v>
                </c:pt>
                <c:pt idx="104">
                  <c:v>422.19731444089211</c:v>
                </c:pt>
                <c:pt idx="105">
                  <c:v>428.15901046658496</c:v>
                </c:pt>
                <c:pt idx="106">
                  <c:v>434.1189219086545</c:v>
                </c:pt>
                <c:pt idx="107">
                  <c:v>440.0770767431606</c:v>
                </c:pt>
                <c:pt idx="108">
                  <c:v>446.03350212624281</c:v>
                </c:pt>
                <c:pt idx="109">
                  <c:v>451.98822442902389</c:v>
                </c:pt>
                <c:pt idx="110">
                  <c:v>457.94126927057465</c:v>
                </c:pt>
                <c:pt idx="111">
                  <c:v>411.42318205611986</c:v>
                </c:pt>
                <c:pt idx="112">
                  <c:v>416.81099888731961</c:v>
                </c:pt>
                <c:pt idx="113">
                  <c:v>422.19731444089211</c:v>
                </c:pt>
                <c:pt idx="114">
                  <c:v>427.58215058986383</c:v>
                </c:pt>
                <c:pt idx="115">
                  <c:v>432.96552861089225</c:v>
                </c:pt>
                <c:pt idx="116">
                  <c:v>438.34746920790485</c:v>
                </c:pt>
                <c:pt idx="117">
                  <c:v>443.72799253451632</c:v>
                </c:pt>
                <c:pt idx="118">
                  <c:v>449.10711821530072</c:v>
                </c:pt>
                <c:pt idx="119">
                  <c:v>454.4848653659904</c:v>
                </c:pt>
                <c:pt idx="120">
                  <c:v>459.86125261266926</c:v>
                </c:pt>
                <c:pt idx="121">
                  <c:v>8.3287223069965432E-13</c:v>
                </c:pt>
                <c:pt idx="122">
                  <c:v>8.3287223069965432E-13</c:v>
                </c:pt>
                <c:pt idx="123">
                  <c:v>8.3287223069965432E-13</c:v>
                </c:pt>
                <c:pt idx="124">
                  <c:v>8.3287223069965432E-13</c:v>
                </c:pt>
                <c:pt idx="125">
                  <c:v>8.3287223069965432E-13</c:v>
                </c:pt>
                <c:pt idx="126">
                  <c:v>8.3287223069965432E-13</c:v>
                </c:pt>
                <c:pt idx="127">
                  <c:v>8.3287223069965432E-13</c:v>
                </c:pt>
                <c:pt idx="128">
                  <c:v>8.3287223069965432E-13</c:v>
                </c:pt>
                <c:pt idx="129">
                  <c:v>8.3287223069965432E-13</c:v>
                </c:pt>
                <c:pt idx="130">
                  <c:v>8.3287223069965432E-13</c:v>
                </c:pt>
                <c:pt idx="131">
                  <c:v>8.3287223069965432E-13</c:v>
                </c:pt>
                <c:pt idx="132">
                  <c:v>8.3287223069965432E-13</c:v>
                </c:pt>
                <c:pt idx="133">
                  <c:v>8.3287223069965432E-13</c:v>
                </c:pt>
                <c:pt idx="134">
                  <c:v>8.3287223069965432E-13</c:v>
                </c:pt>
                <c:pt idx="135">
                  <c:v>8.3287223069965432E-13</c:v>
                </c:pt>
                <c:pt idx="136">
                  <c:v>8.3287223069965432E-13</c:v>
                </c:pt>
                <c:pt idx="137">
                  <c:v>8.3287223069965432E-13</c:v>
                </c:pt>
                <c:pt idx="138">
                  <c:v>8.3287223069965432E-13</c:v>
                </c:pt>
                <c:pt idx="139">
                  <c:v>8.3287223069965432E-13</c:v>
                </c:pt>
                <c:pt idx="140">
                  <c:v>8.3287223069965432E-13</c:v>
                </c:pt>
                <c:pt idx="141">
                  <c:v>8.3287223069965432E-13</c:v>
                </c:pt>
                <c:pt idx="142">
                  <c:v>8.3287223069965432E-13</c:v>
                </c:pt>
                <c:pt idx="143">
                  <c:v>8.3287223069965432E-13</c:v>
                </c:pt>
                <c:pt idx="144">
                  <c:v>8.3287223069965432E-13</c:v>
                </c:pt>
                <c:pt idx="145">
                  <c:v>8.3287223069965432E-13</c:v>
                </c:pt>
                <c:pt idx="146">
                  <c:v>8.3287223069965432E-13</c:v>
                </c:pt>
                <c:pt idx="147">
                  <c:v>8.3287223069965432E-13</c:v>
                </c:pt>
                <c:pt idx="148">
                  <c:v>8.3287223069965432E-13</c:v>
                </c:pt>
                <c:pt idx="149">
                  <c:v>8.3287223069965432E-13</c:v>
                </c:pt>
                <c:pt idx="150">
                  <c:v>8.3287223069965432E-13</c:v>
                </c:pt>
                <c:pt idx="151">
                  <c:v>8.3287223069965432E-13</c:v>
                </c:pt>
                <c:pt idx="152">
                  <c:v>8.3287223069965432E-13</c:v>
                </c:pt>
                <c:pt idx="153">
                  <c:v>8.3287223069965432E-13</c:v>
                </c:pt>
                <c:pt idx="154">
                  <c:v>8.3287223069965432E-13</c:v>
                </c:pt>
                <c:pt idx="155">
                  <c:v>8.3287223069965432E-13</c:v>
                </c:pt>
                <c:pt idx="156">
                  <c:v>8.3287223069965432E-13</c:v>
                </c:pt>
                <c:pt idx="157">
                  <c:v>8.3287223069965432E-13</c:v>
                </c:pt>
                <c:pt idx="158">
                  <c:v>8.3287223069965432E-13</c:v>
                </c:pt>
                <c:pt idx="159">
                  <c:v>8.3287223069965432E-13</c:v>
                </c:pt>
                <c:pt idx="160">
                  <c:v>8.3287223069965432E-13</c:v>
                </c:pt>
                <c:pt idx="161">
                  <c:v>8.3287223069965432E-13</c:v>
                </c:pt>
                <c:pt idx="162">
                  <c:v>8.3287223069965432E-13</c:v>
                </c:pt>
                <c:pt idx="163">
                  <c:v>8.3287223069965432E-13</c:v>
                </c:pt>
                <c:pt idx="164">
                  <c:v>8.3287223069965432E-13</c:v>
                </c:pt>
                <c:pt idx="165">
                  <c:v>8.3287223069965432E-13</c:v>
                </c:pt>
                <c:pt idx="166">
                  <c:v>8.3287223069965432E-13</c:v>
                </c:pt>
                <c:pt idx="167">
                  <c:v>8.3287223069965432E-13</c:v>
                </c:pt>
                <c:pt idx="168">
                  <c:v>8.3287223069965432E-13</c:v>
                </c:pt>
                <c:pt idx="169">
                  <c:v>8.3287223069965432E-13</c:v>
                </c:pt>
                <c:pt idx="170">
                  <c:v>8.3287223069965432E-13</c:v>
                </c:pt>
                <c:pt idx="171">
                  <c:v>8.3287223069965432E-13</c:v>
                </c:pt>
                <c:pt idx="172">
                  <c:v>8.3287223069965432E-13</c:v>
                </c:pt>
                <c:pt idx="173">
                  <c:v>8.3287223069965432E-13</c:v>
                </c:pt>
                <c:pt idx="174">
                  <c:v>8.3287223069965432E-13</c:v>
                </c:pt>
                <c:pt idx="175">
                  <c:v>8.3287223069965432E-13</c:v>
                </c:pt>
                <c:pt idx="176">
                  <c:v>8.3287223069965432E-13</c:v>
                </c:pt>
                <c:pt idx="177">
                  <c:v>8.3287223069965432E-13</c:v>
                </c:pt>
                <c:pt idx="178">
                  <c:v>8.3287223069965432E-13</c:v>
                </c:pt>
                <c:pt idx="179">
                  <c:v>8.3287223069965432E-13</c:v>
                </c:pt>
                <c:pt idx="180">
                  <c:v>8.3287223069965432E-13</c:v>
                </c:pt>
                <c:pt idx="181">
                  <c:v>8.3287223069965432E-13</c:v>
                </c:pt>
                <c:pt idx="182">
                  <c:v>8.3287223069965432E-13</c:v>
                </c:pt>
                <c:pt idx="183">
                  <c:v>8.3287223069965432E-13</c:v>
                </c:pt>
                <c:pt idx="184">
                  <c:v>8.3287223069965432E-13</c:v>
                </c:pt>
                <c:pt idx="185">
                  <c:v>8.3287223069965432E-13</c:v>
                </c:pt>
                <c:pt idx="186">
                  <c:v>8.3287223069965432E-13</c:v>
                </c:pt>
                <c:pt idx="187">
                  <c:v>8.3287223069965432E-13</c:v>
                </c:pt>
                <c:pt idx="188">
                  <c:v>8.3287223069965432E-13</c:v>
                </c:pt>
                <c:pt idx="189">
                  <c:v>8.3287223069965432E-13</c:v>
                </c:pt>
                <c:pt idx="190">
                  <c:v>8.3287223069965432E-13</c:v>
                </c:pt>
                <c:pt idx="191">
                  <c:v>8.3287223069965432E-13</c:v>
                </c:pt>
                <c:pt idx="192">
                  <c:v>8.3287223069965432E-13</c:v>
                </c:pt>
                <c:pt idx="193">
                  <c:v>8.3287223069965432E-13</c:v>
                </c:pt>
                <c:pt idx="194">
                  <c:v>8.3287223069965432E-13</c:v>
                </c:pt>
                <c:pt idx="195">
                  <c:v>8.3287223069965432E-13</c:v>
                </c:pt>
                <c:pt idx="196">
                  <c:v>8.3287223069965432E-13</c:v>
                </c:pt>
                <c:pt idx="197">
                  <c:v>8.3287223069965432E-13</c:v>
                </c:pt>
                <c:pt idx="198">
                  <c:v>8.3287223069965432E-13</c:v>
                </c:pt>
                <c:pt idx="199">
                  <c:v>8.3287223069965432E-13</c:v>
                </c:pt>
                <c:pt idx="200">
                  <c:v>8.3287223069965432E-13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2.808913523269716</c:v>
                </c:pt>
                <c:pt idx="2">
                  <c:v>3.2024549307028356</c:v>
                </c:pt>
                <c:pt idx="3">
                  <c:v>3.6513289373607773</c:v>
                </c:pt>
                <c:pt idx="4">
                  <c:v>4.1633414020375676</c:v>
                </c:pt>
                <c:pt idx="5">
                  <c:v>4.7474028110253315</c:v>
                </c:pt>
                <c:pt idx="6">
                  <c:v>5.4136850511054888</c:v>
                </c:pt>
                <c:pt idx="7">
                  <c:v>6.1738004921248475</c:v>
                </c:pt>
                <c:pt idx="8">
                  <c:v>7.04100656176103</c:v>
                </c:pt>
                <c:pt idx="9">
                  <c:v>8.0304394501257814</c:v>
                </c:pt>
                <c:pt idx="10">
                  <c:v>9.1593811020942599</c:v>
                </c:pt>
                <c:pt idx="11">
                  <c:v>10.44756425004144</c:v>
                </c:pt>
                <c:pt idx="12">
                  <c:v>11.917520919716907</c:v>
                </c:pt>
                <c:pt idx="13">
                  <c:v>13.594980619539625</c:v>
                </c:pt>
                <c:pt idx="14">
                  <c:v>15.509325312648487</c:v>
                </c:pt>
                <c:pt idx="15">
                  <c:v>17.694109287621362</c:v>
                </c:pt>
                <c:pt idx="16">
                  <c:v>20.187653206198199</c:v>
                </c:pt>
                <c:pt idx="17">
                  <c:v>23.033722935573341</c:v>
                </c:pt>
                <c:pt idx="18">
                  <c:v>26.282305292835535</c:v>
                </c:pt>
                <c:pt idx="19">
                  <c:v>29.990494567361733</c:v>
                </c:pt>
                <c:pt idx="20">
                  <c:v>34.223505674790481</c:v>
                </c:pt>
                <c:pt idx="21">
                  <c:v>39.055832069512576</c:v>
                </c:pt>
                <c:pt idx="22">
                  <c:v>44.572569142487318</c:v>
                </c:pt>
                <c:pt idx="23">
                  <c:v>50.870926804611692</c:v>
                </c:pt>
                <c:pt idx="24">
                  <c:v>58.061958356588072</c:v>
                </c:pt>
                <c:pt idx="25">
                  <c:v>66.272536635761469</c:v>
                </c:pt>
                <c:pt idx="26">
                  <c:v>76.563490652949312</c:v>
                </c:pt>
                <c:pt idx="27">
                  <c:v>86.819205269098731</c:v>
                </c:pt>
                <c:pt idx="28">
                  <c:v>97.044440512052844</c:v>
                </c:pt>
                <c:pt idx="29">
                  <c:v>107.2428670785069</c:v>
                </c:pt>
                <c:pt idx="30">
                  <c:v>117.41739809202973</c:v>
                </c:pt>
                <c:pt idx="31">
                  <c:v>128.41557453190208</c:v>
                </c:pt>
                <c:pt idx="32">
                  <c:v>139.39094880292336</c:v>
                </c:pt>
                <c:pt idx="33">
                  <c:v>150.34557139672583</c:v>
                </c:pt>
                <c:pt idx="34">
                  <c:v>161.28116902339272</c:v>
                </c:pt>
                <c:pt idx="35">
                  <c:v>172.19921472129715</c:v>
                </c:pt>
                <c:pt idx="36">
                  <c:v>183.10097920475641</c:v>
                </c:pt>
                <c:pt idx="37">
                  <c:v>193.98756931268113</c:v>
                </c:pt>
                <c:pt idx="38">
                  <c:v>204.85995735606244</c:v>
                </c:pt>
                <c:pt idx="39">
                  <c:v>215.71900389754816</c:v>
                </c:pt>
                <c:pt idx="40">
                  <c:v>226.56547569658815</c:v>
                </c:pt>
                <c:pt idx="41">
                  <c:v>178.90984586312302</c:v>
                </c:pt>
                <c:pt idx="42">
                  <c:v>187.70863707245704</c:v>
                </c:pt>
                <c:pt idx="43">
                  <c:v>196.49780948344781</c:v>
                </c:pt>
                <c:pt idx="44">
                  <c:v>205.27785450969668</c:v>
                </c:pt>
                <c:pt idx="45">
                  <c:v>214.04921803989637</c:v>
                </c:pt>
                <c:pt idx="46">
                  <c:v>222.81230638924703</c:v>
                </c:pt>
                <c:pt idx="47">
                  <c:v>231.56749126432044</c:v>
                </c:pt>
                <c:pt idx="48">
                  <c:v>240.31511393681561</c:v>
                </c:pt>
                <c:pt idx="49">
                  <c:v>249.05548877708074</c:v>
                </c:pt>
                <c:pt idx="50">
                  <c:v>257.7889062651048</c:v>
                </c:pt>
                <c:pt idx="51">
                  <c:v>240.10692263363947</c:v>
                </c:pt>
                <c:pt idx="52">
                  <c:v>251.55144870004537</c:v>
                </c:pt>
                <c:pt idx="53">
                  <c:v>262.9841772607424</c:v>
                </c:pt>
                <c:pt idx="54">
                  <c:v>274.40569374429157</c:v>
                </c:pt>
                <c:pt idx="55">
                  <c:v>285.81653083541886</c:v>
                </c:pt>
                <c:pt idx="56">
                  <c:v>297.21717518827558</c:v>
                </c:pt>
                <c:pt idx="57">
                  <c:v>308.60807305507319</c:v>
                </c:pt>
                <c:pt idx="58">
                  <c:v>319.9896350397226</c:v>
                </c:pt>
                <c:pt idx="59">
                  <c:v>331.36224013942245</c:v>
                </c:pt>
                <c:pt idx="60">
                  <c:v>342.72623920213937</c:v>
                </c:pt>
                <c:pt idx="61">
                  <c:v>295.5595155545272</c:v>
                </c:pt>
                <c:pt idx="62">
                  <c:v>306.33065301274729</c:v>
                </c:pt>
                <c:pt idx="63">
                  <c:v>317.09337448903148</c:v>
                </c:pt>
                <c:pt idx="64">
                  <c:v>327.84800604214928</c:v>
                </c:pt>
                <c:pt idx="65">
                  <c:v>338.59485058221645</c:v>
                </c:pt>
                <c:pt idx="66">
                  <c:v>349.33419021251393</c:v>
                </c:pt>
                <c:pt idx="67">
                  <c:v>360.06628826816973</c:v>
                </c:pt>
                <c:pt idx="68">
                  <c:v>370.7913910989966</c:v>
                </c:pt>
                <c:pt idx="69">
                  <c:v>381.5097296352165</c:v>
                </c:pt>
                <c:pt idx="70">
                  <c:v>392.22152076799466</c:v>
                </c:pt>
                <c:pt idx="71">
                  <c:v>344.37848728901128</c:v>
                </c:pt>
                <c:pt idx="72">
                  <c:v>354.28835078897458</c:v>
                </c:pt>
                <c:pt idx="73">
                  <c:v>364.19214271753435</c:v>
                </c:pt>
                <c:pt idx="74">
                  <c:v>374.09005154157165</c:v>
                </c:pt>
                <c:pt idx="75">
                  <c:v>383.98225493635573</c:v>
                </c:pt>
                <c:pt idx="76">
                  <c:v>393.86892067157004</c:v>
                </c:pt>
                <c:pt idx="77">
                  <c:v>403.75020740370695</c:v>
                </c:pt>
                <c:pt idx="78">
                  <c:v>413.6262653868223</c:v>
                </c:pt>
                <c:pt idx="79">
                  <c:v>423.4972371118497</c:v>
                </c:pt>
                <c:pt idx="80">
                  <c:v>433.36325788318965</c:v>
                </c:pt>
                <c:pt idx="81">
                  <c:v>384.60033209046077</c:v>
                </c:pt>
                <c:pt idx="82">
                  <c:v>393.45708472964412</c:v>
                </c:pt>
                <c:pt idx="83">
                  <c:v>402.3095155698993</c:v>
                </c:pt>
                <c:pt idx="84">
                  <c:v>411.1577331667466</c:v>
                </c:pt>
                <c:pt idx="85">
                  <c:v>420.00184101993744</c:v>
                </c:pt>
                <c:pt idx="86">
                  <c:v>428.8419379127327</c:v>
                </c:pt>
                <c:pt idx="87">
                  <c:v>437.678118221739</c:v>
                </c:pt>
                <c:pt idx="88">
                  <c:v>446.51047220041386</c:v>
                </c:pt>
                <c:pt idx="89">
                  <c:v>455.33908623896303</c:v>
                </c:pt>
                <c:pt idx="90">
                  <c:v>464.16404310302801</c:v>
                </c:pt>
                <c:pt idx="91">
                  <c:v>414.24334869220411</c:v>
                </c:pt>
                <c:pt idx="92">
                  <c:v>421.8524225427945</c:v>
                </c:pt>
                <c:pt idx="93">
                  <c:v>429.45854163500059</c:v>
                </c:pt>
                <c:pt idx="94">
                  <c:v>437.06176571228087</c:v>
                </c:pt>
                <c:pt idx="95">
                  <c:v>444.66215226871287</c:v>
                </c:pt>
                <c:pt idx="96">
                  <c:v>452.25975667152653</c:v>
                </c:pt>
                <c:pt idx="97">
                  <c:v>459.85463227497138</c:v>
                </c:pt>
                <c:pt idx="98">
                  <c:v>467.44683052626783</c:v>
                </c:pt>
                <c:pt idx="99">
                  <c:v>475.03640106431294</c:v>
                </c:pt>
                <c:pt idx="100">
                  <c:v>482.62339181174957</c:v>
                </c:pt>
                <c:pt idx="101">
                  <c:v>431.51375010464443</c:v>
                </c:pt>
                <c:pt idx="102">
                  <c:v>437.88356491828108</c:v>
                </c:pt>
                <c:pt idx="103">
                  <c:v>444.25139218014851</c:v>
                </c:pt>
                <c:pt idx="104">
                  <c:v>450.61726441852414</c:v>
                </c:pt>
                <c:pt idx="105">
                  <c:v>456.98121316702435</c:v>
                </c:pt>
                <c:pt idx="106">
                  <c:v>463.34326900875232</c:v>
                </c:pt>
                <c:pt idx="107">
                  <c:v>469.7034616178978</c:v>
                </c:pt>
                <c:pt idx="108">
                  <c:v>476.06181979896195</c:v>
                </c:pt>
                <c:pt idx="109">
                  <c:v>482.41837152377849</c:v>
                </c:pt>
                <c:pt idx="110">
                  <c:v>488.7731439664808</c:v>
                </c:pt>
                <c:pt idx="111">
                  <c:v>439.11620170572928</c:v>
                </c:pt>
                <c:pt idx="112">
                  <c:v>444.86752926426311</c:v>
                </c:pt>
                <c:pt idx="113">
                  <c:v>450.61726441852414</c:v>
                </c:pt>
                <c:pt idx="114">
                  <c:v>456.36543036921802</c:v>
                </c:pt>
                <c:pt idx="115">
                  <c:v>462.11204968448243</c:v>
                </c:pt>
                <c:pt idx="116">
                  <c:v>467.8571443249611</c:v>
                </c:pt>
                <c:pt idx="117">
                  <c:v>473.60073566758052</c:v>
                </c:pt>
                <c:pt idx="118">
                  <c:v>479.34284452811477</c:v>
                </c:pt>
                <c:pt idx="119">
                  <c:v>485.08349118260952</c:v>
                </c:pt>
                <c:pt idx="120">
                  <c:v>490.82269538774079</c:v>
                </c:pt>
                <c:pt idx="121">
                  <c:v>3.036919790734272E-12</c:v>
                </c:pt>
                <c:pt idx="122">
                  <c:v>3.036919790734272E-12</c:v>
                </c:pt>
                <c:pt idx="123">
                  <c:v>3.036919790734272E-12</c:v>
                </c:pt>
                <c:pt idx="124">
                  <c:v>3.036919790734272E-12</c:v>
                </c:pt>
                <c:pt idx="125">
                  <c:v>3.036919790734272E-12</c:v>
                </c:pt>
                <c:pt idx="126">
                  <c:v>3.036919790734272E-12</c:v>
                </c:pt>
                <c:pt idx="127">
                  <c:v>3.036919790734272E-12</c:v>
                </c:pt>
                <c:pt idx="128">
                  <c:v>3.036919790734272E-12</c:v>
                </c:pt>
                <c:pt idx="129">
                  <c:v>3.036919790734272E-12</c:v>
                </c:pt>
                <c:pt idx="130">
                  <c:v>3.036919790734272E-12</c:v>
                </c:pt>
                <c:pt idx="131">
                  <c:v>3.036919790734272E-12</c:v>
                </c:pt>
                <c:pt idx="132">
                  <c:v>3.036919790734272E-12</c:v>
                </c:pt>
                <c:pt idx="133">
                  <c:v>3.036919790734272E-12</c:v>
                </c:pt>
                <c:pt idx="134">
                  <c:v>3.036919790734272E-12</c:v>
                </c:pt>
                <c:pt idx="135">
                  <c:v>3.036919790734272E-12</c:v>
                </c:pt>
                <c:pt idx="136">
                  <c:v>3.036919790734272E-12</c:v>
                </c:pt>
                <c:pt idx="137">
                  <c:v>3.036919790734272E-12</c:v>
                </c:pt>
                <c:pt idx="138">
                  <c:v>3.036919790734272E-12</c:v>
                </c:pt>
                <c:pt idx="139">
                  <c:v>3.036919790734272E-12</c:v>
                </c:pt>
                <c:pt idx="140">
                  <c:v>3.036919790734272E-12</c:v>
                </c:pt>
                <c:pt idx="141">
                  <c:v>3.036919790734272E-12</c:v>
                </c:pt>
                <c:pt idx="142">
                  <c:v>3.036919790734272E-12</c:v>
                </c:pt>
                <c:pt idx="143">
                  <c:v>3.036919790734272E-12</c:v>
                </c:pt>
                <c:pt idx="144">
                  <c:v>3.036919790734272E-12</c:v>
                </c:pt>
                <c:pt idx="145">
                  <c:v>3.036919790734272E-12</c:v>
                </c:pt>
                <c:pt idx="146">
                  <c:v>3.036919790734272E-12</c:v>
                </c:pt>
                <c:pt idx="147">
                  <c:v>3.036919790734272E-12</c:v>
                </c:pt>
                <c:pt idx="148">
                  <c:v>3.036919790734272E-12</c:v>
                </c:pt>
                <c:pt idx="149">
                  <c:v>3.036919790734272E-12</c:v>
                </c:pt>
                <c:pt idx="150">
                  <c:v>3.036919790734272E-12</c:v>
                </c:pt>
                <c:pt idx="151">
                  <c:v>3.036919790734272E-12</c:v>
                </c:pt>
                <c:pt idx="152">
                  <c:v>3.036919790734272E-12</c:v>
                </c:pt>
                <c:pt idx="153">
                  <c:v>3.036919790734272E-12</c:v>
                </c:pt>
                <c:pt idx="154">
                  <c:v>3.036919790734272E-12</c:v>
                </c:pt>
                <c:pt idx="155">
                  <c:v>3.036919790734272E-12</c:v>
                </c:pt>
                <c:pt idx="156">
                  <c:v>3.036919790734272E-12</c:v>
                </c:pt>
                <c:pt idx="157">
                  <c:v>3.036919790734272E-12</c:v>
                </c:pt>
                <c:pt idx="158">
                  <c:v>3.036919790734272E-12</c:v>
                </c:pt>
                <c:pt idx="159">
                  <c:v>3.036919790734272E-12</c:v>
                </c:pt>
                <c:pt idx="160">
                  <c:v>3.036919790734272E-12</c:v>
                </c:pt>
                <c:pt idx="161">
                  <c:v>3.036919790734272E-12</c:v>
                </c:pt>
                <c:pt idx="162">
                  <c:v>3.036919790734272E-12</c:v>
                </c:pt>
                <c:pt idx="163">
                  <c:v>3.036919790734272E-12</c:v>
                </c:pt>
                <c:pt idx="164">
                  <c:v>3.036919790734272E-12</c:v>
                </c:pt>
                <c:pt idx="165">
                  <c:v>3.036919790734272E-12</c:v>
                </c:pt>
                <c:pt idx="166">
                  <c:v>3.036919790734272E-12</c:v>
                </c:pt>
                <c:pt idx="167">
                  <c:v>3.036919790734272E-12</c:v>
                </c:pt>
                <c:pt idx="168">
                  <c:v>3.036919790734272E-12</c:v>
                </c:pt>
                <c:pt idx="169">
                  <c:v>3.036919790734272E-12</c:v>
                </c:pt>
                <c:pt idx="170">
                  <c:v>3.036919790734272E-12</c:v>
                </c:pt>
                <c:pt idx="171">
                  <c:v>3.036919790734272E-12</c:v>
                </c:pt>
                <c:pt idx="172">
                  <c:v>3.036919790734272E-12</c:v>
                </c:pt>
                <c:pt idx="173">
                  <c:v>3.036919790734272E-12</c:v>
                </c:pt>
                <c:pt idx="174">
                  <c:v>3.036919790734272E-12</c:v>
                </c:pt>
                <c:pt idx="175">
                  <c:v>3.036919790734272E-12</c:v>
                </c:pt>
                <c:pt idx="176">
                  <c:v>3.036919790734272E-12</c:v>
                </c:pt>
                <c:pt idx="177">
                  <c:v>3.036919790734272E-12</c:v>
                </c:pt>
                <c:pt idx="178">
                  <c:v>3.036919790734272E-12</c:v>
                </c:pt>
                <c:pt idx="179">
                  <c:v>3.036919790734272E-12</c:v>
                </c:pt>
                <c:pt idx="180">
                  <c:v>3.036919790734272E-12</c:v>
                </c:pt>
                <c:pt idx="181">
                  <c:v>3.036919790734272E-12</c:v>
                </c:pt>
                <c:pt idx="182">
                  <c:v>3.036919790734272E-12</c:v>
                </c:pt>
                <c:pt idx="183">
                  <c:v>3.036919790734272E-12</c:v>
                </c:pt>
                <c:pt idx="184">
                  <c:v>3.036919790734272E-12</c:v>
                </c:pt>
                <c:pt idx="185">
                  <c:v>3.036919790734272E-12</c:v>
                </c:pt>
                <c:pt idx="186">
                  <c:v>3.036919790734272E-12</c:v>
                </c:pt>
                <c:pt idx="187">
                  <c:v>3.036919790734272E-12</c:v>
                </c:pt>
                <c:pt idx="188">
                  <c:v>3.036919790734272E-12</c:v>
                </c:pt>
                <c:pt idx="189">
                  <c:v>3.036919790734272E-12</c:v>
                </c:pt>
                <c:pt idx="190">
                  <c:v>3.036919790734272E-12</c:v>
                </c:pt>
                <c:pt idx="191">
                  <c:v>3.036919790734272E-12</c:v>
                </c:pt>
                <c:pt idx="192">
                  <c:v>3.036919790734272E-12</c:v>
                </c:pt>
                <c:pt idx="193">
                  <c:v>3.036919790734272E-12</c:v>
                </c:pt>
                <c:pt idx="194">
                  <c:v>3.036919790734272E-12</c:v>
                </c:pt>
                <c:pt idx="195">
                  <c:v>3.036919790734272E-12</c:v>
                </c:pt>
                <c:pt idx="196">
                  <c:v>3.036919790734272E-12</c:v>
                </c:pt>
                <c:pt idx="197">
                  <c:v>3.036919790734272E-12</c:v>
                </c:pt>
                <c:pt idx="198">
                  <c:v>3.036919790734272E-12</c:v>
                </c:pt>
                <c:pt idx="199">
                  <c:v>3.036919790734272E-12</c:v>
                </c:pt>
                <c:pt idx="200">
                  <c:v>3.036919790734272E-12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3.113945541916562</c:v>
                </c:pt>
                <c:pt idx="2">
                  <c:v>3.5503730087223722</c:v>
                </c:pt>
                <c:pt idx="3">
                  <c:v>4.0481828196530492</c:v>
                </c:pt>
                <c:pt idx="4">
                  <c:v>4.6160369143549937</c:v>
                </c:pt>
                <c:pt idx="5">
                  <c:v>5.2638233537442369</c:v>
                </c:pt>
                <c:pt idx="6">
                  <c:v>6.0028303815790593</c:v>
                </c:pt>
                <c:pt idx="7">
                  <c:v>6.8459452618662198</c:v>
                </c:pt>
                <c:pt idx="8">
                  <c:v>7.8078814273157144</c:v>
                </c:pt>
                <c:pt idx="9">
                  <c:v>8.9054379796212881</c:v>
                </c:pt>
                <c:pt idx="10">
                  <c:v>10.157796160352767</c:v>
                </c:pt>
                <c:pt idx="11">
                  <c:v>11.586858072102316</c:v>
                </c:pt>
                <c:pt idx="12">
                  <c:v>13.217633685126408</c:v>
                </c:pt>
                <c:pt idx="13">
                  <c:v>15.078683028676075</c:v>
                </c:pt>
                <c:pt idx="14">
                  <c:v>17.202621454074428</c:v>
                </c:pt>
                <c:pt idx="15">
                  <c:v>19.626696986187671</c:v>
                </c:pt>
                <c:pt idx="16">
                  <c:v>22.393450071609919</c:v>
                </c:pt>
                <c:pt idx="17">
                  <c:v>25.551467508941673</c:v>
                </c:pt>
                <c:pt idx="18">
                  <c:v>29.156244035638881</c:v>
                </c:pt>
                <c:pt idx="19">
                  <c:v>33.271166977534087</c:v>
                </c:pt>
                <c:pt idx="20">
                  <c:v>37.968641576163897</c:v>
                </c:pt>
                <c:pt idx="21">
                  <c:v>43.331377135382525</c:v>
                </c:pt>
                <c:pt idx="22">
                  <c:v>49.453857018052851</c:v>
                </c:pt>
                <c:pt idx="23">
                  <c:v>56.444018828116505</c:v>
                </c:pt>
                <c:pt idx="24">
                  <c:v>64.425174892809764</c:v>
                </c:pt>
                <c:pt idx="25">
                  <c:v>73.538207482585321</c:v>
                </c:pt>
                <c:pt idx="26">
                  <c:v>84.960675105658922</c:v>
                </c:pt>
                <c:pt idx="27">
                  <c:v>96.34440998362345</c:v>
                </c:pt>
                <c:pt idx="28">
                  <c:v>107.69464401429015</c:v>
                </c:pt>
                <c:pt idx="29">
                  <c:v>119.01541177700146</c:v>
                </c:pt>
                <c:pt idx="30">
                  <c:v>130.30991517841116</c:v>
                </c:pt>
                <c:pt idx="31">
                  <c:v>142.51899286185792</c:v>
                </c:pt>
                <c:pt idx="32">
                  <c:v>154.70300795717841</c:v>
                </c:pt>
                <c:pt idx="33">
                  <c:v>166.86421422486248</c:v>
                </c:pt>
                <c:pt idx="34">
                  <c:v>179.00450954681364</c:v>
                </c:pt>
                <c:pt idx="35">
                  <c:v>191.12551298630106</c:v>
                </c:pt>
                <c:pt idx="36">
                  <c:v>203.22862122579673</c:v>
                </c:pt>
                <c:pt idx="37">
                  <c:v>215.31505082710763</c:v>
                </c:pt>
                <c:pt idx="38">
                  <c:v>227.38587048813096</c:v>
                </c:pt>
                <c:pt idx="39">
                  <c:v>239.44202608060974</c:v>
                </c:pt>
                <c:pt idx="40">
                  <c:v>251.48436037421268</c:v>
                </c:pt>
                <c:pt idx="41">
                  <c:v>198.57561628436065</c:v>
                </c:pt>
                <c:pt idx="42">
                  <c:v>208.344081220161</c:v>
                </c:pt>
                <c:pt idx="43">
                  <c:v>218.10197382914805</c:v>
                </c:pt>
                <c:pt idx="44">
                  <c:v>227.8498342396214</c:v>
                </c:pt>
                <c:pt idx="45">
                  <c:v>237.58815254200752</c:v>
                </c:pt>
                <c:pt idx="46">
                  <c:v>247.31737533025012</c:v>
                </c:pt>
                <c:pt idx="47">
                  <c:v>257.03791115884979</c:v>
                </c:pt>
                <c:pt idx="48">
                  <c:v>266.75013513037226</c:v>
                </c:pt>
                <c:pt idx="49">
                  <c:v>276.45439277925328</c:v>
                </c:pt>
                <c:pt idx="50">
                  <c:v>286.15100338127627</c:v>
                </c:pt>
                <c:pt idx="51">
                  <c:v>266.51898559814168</c:v>
                </c:pt>
                <c:pt idx="52">
                  <c:v>279.22561990730281</c:v>
                </c:pt>
                <c:pt idx="53">
                  <c:v>291.91928720317554</c:v>
                </c:pt>
                <c:pt idx="54">
                  <c:v>304.60063094888807</c:v>
                </c:pt>
                <c:pt idx="55">
                  <c:v>317.27023663514416</c:v>
                </c:pt>
                <c:pt idx="56">
                  <c:v>329.92863915898084</c:v>
                </c:pt>
                <c:pt idx="57">
                  <c:v>342.57632901037965</c:v>
                </c:pt>
                <c:pt idx="58">
                  <c:v>355.21375749714224</c:v>
                </c:pt>
                <c:pt idx="59">
                  <c:v>367.84134118712905</c:v>
                </c:pt>
                <c:pt idx="60">
                  <c:v>380.45946570848537</c:v>
                </c:pt>
                <c:pt idx="61">
                  <c:v>328.08809393827693</c:v>
                </c:pt>
                <c:pt idx="62">
                  <c:v>340.04762586478648</c:v>
                </c:pt>
                <c:pt idx="63">
                  <c:v>351.99790751820501</c:v>
                </c:pt>
                <c:pt idx="64">
                  <c:v>363.93929728008408</c:v>
                </c:pt>
                <c:pt idx="65">
                  <c:v>375.87212808855401</c:v>
                </c:pt>
                <c:pt idx="66">
                  <c:v>387.79671001229229</c:v>
                </c:pt>
                <c:pt idx="67">
                  <c:v>399.71333249130356</c:v>
                </c:pt>
                <c:pt idx="68">
                  <c:v>411.62226629649246</c:v>
                </c:pt>
                <c:pt idx="69">
                  <c:v>423.52376525060163</c:v>
                </c:pt>
                <c:pt idx="70">
                  <c:v>435.41806774560092</c:v>
                </c:pt>
                <c:pt idx="71">
                  <c:v>382.2940629261123</c:v>
                </c:pt>
                <c:pt idx="72">
                  <c:v>393.29766185584367</c:v>
                </c:pt>
                <c:pt idx="73">
                  <c:v>404.29458732857387</c:v>
                </c:pt>
                <c:pt idx="74">
                  <c:v>415.28504649423854</c:v>
                </c:pt>
                <c:pt idx="75">
                  <c:v>426.26923464137008</c:v>
                </c:pt>
                <c:pt idx="76">
                  <c:v>437.24733617095723</c:v>
                </c:pt>
                <c:pt idx="77">
                  <c:v>448.21952546739084</c:v>
                </c:pt>
                <c:pt idx="78">
                  <c:v>459.1859676796762</c:v>
                </c:pt>
                <c:pt idx="79">
                  <c:v>470.14681942412523</c:v>
                </c:pt>
                <c:pt idx="80">
                  <c:v>481.10222941810292</c:v>
                </c:pt>
                <c:pt idx="81">
                  <c:v>426.95554244779765</c:v>
                </c:pt>
                <c:pt idx="82">
                  <c:v>436.79003448979807</c:v>
                </c:pt>
                <c:pt idx="83">
                  <c:v>446.61977630530873</c:v>
                </c:pt>
                <c:pt idx="84">
                  <c:v>456.44488721115044</c:v>
                </c:pt>
                <c:pt idx="85">
                  <c:v>466.26548096718744</c:v>
                </c:pt>
                <c:pt idx="86">
                  <c:v>476.08166614924016</c:v>
                </c:pt>
                <c:pt idx="87">
                  <c:v>485.89354648963507</c:v>
                </c:pt>
                <c:pt idx="88">
                  <c:v>495.70122118881358</c:v>
                </c:pt>
                <c:pt idx="89">
                  <c:v>505.50478520099597</c:v>
                </c:pt>
                <c:pt idx="90">
                  <c:v>515.30432949652743</c:v>
                </c:pt>
                <c:pt idx="91">
                  <c:v>459.87118311540127</c:v>
                </c:pt>
                <c:pt idx="92">
                  <c:v>468.32039262206672</c:v>
                </c:pt>
                <c:pt idx="93">
                  <c:v>476.76635445993014</c:v>
                </c:pt>
                <c:pt idx="94">
                  <c:v>485.20913429492413</c:v>
                </c:pt>
                <c:pt idx="95">
                  <c:v>493.64879532061656</c:v>
                </c:pt>
                <c:pt idx="96">
                  <c:v>502.08539839288795</c:v>
                </c:pt>
                <c:pt idx="97">
                  <c:v>510.51900215508908</c:v>
                </c:pt>
                <c:pt idx="98">
                  <c:v>518.94966315449403</c:v>
                </c:pt>
                <c:pt idx="99">
                  <c:v>527.37743595079166</c:v>
                </c:pt>
                <c:pt idx="100">
                  <c:v>535.80237321728112</c:v>
                </c:pt>
                <c:pt idx="101">
                  <c:v>479.04849794970573</c:v>
                </c:pt>
                <c:pt idx="102">
                  <c:v>486.12167933752767</c:v>
                </c:pt>
                <c:pt idx="103">
                  <c:v>493.19267614406289</c:v>
                </c:pt>
                <c:pt idx="104">
                  <c:v>500.26152412217448</c:v>
                </c:pt>
                <c:pt idx="105">
                  <c:v>507.32825793146156</c:v>
                </c:pt>
                <c:pt idx="106">
                  <c:v>514.39291118678443</c:v>
                </c:pt>
                <c:pt idx="107">
                  <c:v>521.45551650398795</c:v>
                </c:pt>
                <c:pt idx="108">
                  <c:v>528.51610554301408</c:v>
                </c:pt>
                <c:pt idx="109">
                  <c:v>535.57470904859406</c:v>
                </c:pt>
                <c:pt idx="110">
                  <c:v>542.63135688868067</c:v>
                </c:pt>
                <c:pt idx="111">
                  <c:v>487.4904287315747</c:v>
                </c:pt>
                <c:pt idx="112">
                  <c:v>493.87685155793525</c:v>
                </c:pt>
                <c:pt idx="113">
                  <c:v>500.26152412217448</c:v>
                </c:pt>
                <c:pt idx="114">
                  <c:v>506.64447192492531</c:v>
                </c:pt>
                <c:pt idx="115">
                  <c:v>513.02571977154446</c:v>
                </c:pt>
                <c:pt idx="116">
                  <c:v>519.40529179967325</c:v>
                </c:pt>
                <c:pt idx="117">
                  <c:v>525.78321150537079</c:v>
                </c:pt>
                <c:pt idx="118">
                  <c:v>532.15950176791534</c:v>
                </c:pt>
                <c:pt idx="119">
                  <c:v>538.53418487335296</c:v>
                </c:pt>
                <c:pt idx="120">
                  <c:v>544.90728253687371</c:v>
                </c:pt>
                <c:pt idx="121">
                  <c:v>3.3406123864501612E-12</c:v>
                </c:pt>
                <c:pt idx="122">
                  <c:v>3.3406123864501612E-12</c:v>
                </c:pt>
                <c:pt idx="123">
                  <c:v>3.3406123864501612E-12</c:v>
                </c:pt>
                <c:pt idx="124">
                  <c:v>3.3406123864501612E-12</c:v>
                </c:pt>
                <c:pt idx="125">
                  <c:v>3.3406123864501612E-12</c:v>
                </c:pt>
                <c:pt idx="126">
                  <c:v>3.3406123864501612E-12</c:v>
                </c:pt>
                <c:pt idx="127">
                  <c:v>3.3406123864501612E-12</c:v>
                </c:pt>
                <c:pt idx="128">
                  <c:v>3.3406123864501612E-12</c:v>
                </c:pt>
                <c:pt idx="129">
                  <c:v>3.3406123864501612E-12</c:v>
                </c:pt>
                <c:pt idx="130">
                  <c:v>3.3406123864501612E-12</c:v>
                </c:pt>
                <c:pt idx="131">
                  <c:v>3.3406123864501612E-12</c:v>
                </c:pt>
                <c:pt idx="132">
                  <c:v>3.3406123864501612E-12</c:v>
                </c:pt>
                <c:pt idx="133">
                  <c:v>3.3406123864501612E-12</c:v>
                </c:pt>
                <c:pt idx="134">
                  <c:v>3.3406123864501612E-12</c:v>
                </c:pt>
                <c:pt idx="135">
                  <c:v>3.3406123864501612E-12</c:v>
                </c:pt>
                <c:pt idx="136">
                  <c:v>3.3406123864501612E-12</c:v>
                </c:pt>
                <c:pt idx="137">
                  <c:v>3.3406123864501612E-12</c:v>
                </c:pt>
                <c:pt idx="138">
                  <c:v>3.3406123864501612E-12</c:v>
                </c:pt>
                <c:pt idx="139">
                  <c:v>3.3406123864501612E-12</c:v>
                </c:pt>
                <c:pt idx="140">
                  <c:v>3.3406123864501612E-12</c:v>
                </c:pt>
                <c:pt idx="141">
                  <c:v>3.3406123864501612E-12</c:v>
                </c:pt>
                <c:pt idx="142">
                  <c:v>3.3406123864501612E-12</c:v>
                </c:pt>
                <c:pt idx="143">
                  <c:v>3.3406123864501612E-12</c:v>
                </c:pt>
                <c:pt idx="144">
                  <c:v>3.3406123864501612E-12</c:v>
                </c:pt>
                <c:pt idx="145">
                  <c:v>3.3406123864501612E-12</c:v>
                </c:pt>
                <c:pt idx="146">
                  <c:v>3.3406123864501612E-12</c:v>
                </c:pt>
                <c:pt idx="147">
                  <c:v>3.3406123864501612E-12</c:v>
                </c:pt>
                <c:pt idx="148">
                  <c:v>3.3406123864501612E-12</c:v>
                </c:pt>
                <c:pt idx="149">
                  <c:v>3.3406123864501612E-12</c:v>
                </c:pt>
                <c:pt idx="150">
                  <c:v>3.3406123864501612E-12</c:v>
                </c:pt>
                <c:pt idx="151">
                  <c:v>3.3406123864501612E-12</c:v>
                </c:pt>
                <c:pt idx="152">
                  <c:v>3.3406123864501612E-12</c:v>
                </c:pt>
                <c:pt idx="153">
                  <c:v>3.3406123864501612E-12</c:v>
                </c:pt>
                <c:pt idx="154">
                  <c:v>3.3406123864501612E-12</c:v>
                </c:pt>
                <c:pt idx="155">
                  <c:v>3.3406123864501612E-12</c:v>
                </c:pt>
                <c:pt idx="156">
                  <c:v>3.3406123864501612E-12</c:v>
                </c:pt>
                <c:pt idx="157">
                  <c:v>3.3406123864501612E-12</c:v>
                </c:pt>
                <c:pt idx="158">
                  <c:v>3.3406123864501612E-12</c:v>
                </c:pt>
                <c:pt idx="159">
                  <c:v>3.3406123864501612E-12</c:v>
                </c:pt>
                <c:pt idx="160">
                  <c:v>3.3406123864501612E-12</c:v>
                </c:pt>
                <c:pt idx="161">
                  <c:v>3.3406123864501612E-12</c:v>
                </c:pt>
                <c:pt idx="162">
                  <c:v>3.3406123864501612E-12</c:v>
                </c:pt>
                <c:pt idx="163">
                  <c:v>3.3406123864501612E-12</c:v>
                </c:pt>
                <c:pt idx="164">
                  <c:v>3.3406123864501612E-12</c:v>
                </c:pt>
                <c:pt idx="165">
                  <c:v>3.3406123864501612E-12</c:v>
                </c:pt>
                <c:pt idx="166">
                  <c:v>3.3406123864501612E-12</c:v>
                </c:pt>
                <c:pt idx="167">
                  <c:v>3.3406123864501612E-12</c:v>
                </c:pt>
                <c:pt idx="168">
                  <c:v>3.3406123864501612E-12</c:v>
                </c:pt>
                <c:pt idx="169">
                  <c:v>3.3406123864501612E-12</c:v>
                </c:pt>
                <c:pt idx="170">
                  <c:v>3.3406123864501612E-12</c:v>
                </c:pt>
                <c:pt idx="171">
                  <c:v>3.3406123864501612E-12</c:v>
                </c:pt>
                <c:pt idx="172">
                  <c:v>3.3406123864501612E-12</c:v>
                </c:pt>
                <c:pt idx="173">
                  <c:v>3.3406123864501612E-12</c:v>
                </c:pt>
                <c:pt idx="174">
                  <c:v>3.3406123864501612E-12</c:v>
                </c:pt>
                <c:pt idx="175">
                  <c:v>3.3406123864501612E-12</c:v>
                </c:pt>
                <c:pt idx="176">
                  <c:v>3.3406123864501612E-12</c:v>
                </c:pt>
                <c:pt idx="177">
                  <c:v>3.3406123864501612E-12</c:v>
                </c:pt>
                <c:pt idx="178">
                  <c:v>3.3406123864501612E-12</c:v>
                </c:pt>
                <c:pt idx="179">
                  <c:v>3.3406123864501612E-12</c:v>
                </c:pt>
                <c:pt idx="180">
                  <c:v>3.3406123864501612E-12</c:v>
                </c:pt>
                <c:pt idx="181">
                  <c:v>3.3406123864501612E-12</c:v>
                </c:pt>
                <c:pt idx="182">
                  <c:v>3.3406123864501612E-12</c:v>
                </c:pt>
                <c:pt idx="183">
                  <c:v>3.3406123864501612E-12</c:v>
                </c:pt>
                <c:pt idx="184">
                  <c:v>3.3406123864501612E-12</c:v>
                </c:pt>
                <c:pt idx="185">
                  <c:v>3.3406123864501612E-12</c:v>
                </c:pt>
                <c:pt idx="186">
                  <c:v>3.3406123864501612E-12</c:v>
                </c:pt>
                <c:pt idx="187">
                  <c:v>3.3406123864501612E-12</c:v>
                </c:pt>
                <c:pt idx="188">
                  <c:v>3.3406123864501612E-12</c:v>
                </c:pt>
                <c:pt idx="189">
                  <c:v>3.3406123864501612E-12</c:v>
                </c:pt>
                <c:pt idx="190">
                  <c:v>3.3406123864501612E-12</c:v>
                </c:pt>
                <c:pt idx="191">
                  <c:v>3.3406123864501612E-12</c:v>
                </c:pt>
                <c:pt idx="192">
                  <c:v>3.3406123864501612E-12</c:v>
                </c:pt>
                <c:pt idx="193">
                  <c:v>3.3406123864501612E-12</c:v>
                </c:pt>
                <c:pt idx="194">
                  <c:v>3.3406123864501612E-12</c:v>
                </c:pt>
                <c:pt idx="195">
                  <c:v>3.3406123864501612E-12</c:v>
                </c:pt>
                <c:pt idx="196">
                  <c:v>3.3406123864501612E-12</c:v>
                </c:pt>
                <c:pt idx="197">
                  <c:v>3.3406123864501612E-12</c:v>
                </c:pt>
                <c:pt idx="198">
                  <c:v>3.3406123864501612E-12</c:v>
                </c:pt>
                <c:pt idx="199">
                  <c:v>3.3406123864501612E-12</c:v>
                </c:pt>
                <c:pt idx="200">
                  <c:v>3.3406123864501612E-12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5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9" zoomScale="80" zoomScaleNormal="80" workbookViewId="0">
      <selection activeCell="E70" sqref="E7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17.399999999999999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0.7</v>
      </c>
      <c r="D9" s="36">
        <f t="shared" ref="D9:D18" si="0">C9*$C$5</f>
        <v>12.179999999999998</v>
      </c>
      <c r="E9" s="37">
        <v>62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0.1</v>
      </c>
      <c r="D10" s="36">
        <f t="shared" si="0"/>
        <v>1.74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</v>
      </c>
      <c r="C11" s="35">
        <v>0.1</v>
      </c>
      <c r="D11" s="36">
        <f t="shared" si="0"/>
        <v>1.74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52</v>
      </c>
      <c r="C12" s="35">
        <v>0.1</v>
      </c>
      <c r="D12" s="36">
        <f t="shared" si="0"/>
        <v>1.74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0.99999999999999989</v>
      </c>
      <c r="D19" s="41">
        <f>SUM(D9:D18)</f>
        <v>17.399999999999999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58">
        <v>25</v>
      </c>
      <c r="C36" s="58"/>
      <c r="D36" s="58">
        <v>0</v>
      </c>
      <c r="E36" s="342"/>
      <c r="F36" s="342"/>
      <c r="G36" s="342"/>
      <c r="H36" s="54"/>
      <c r="I36" s="52">
        <f>IFERROR(B36/A36,"")</f>
        <v>2.0833333333333335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16</v>
      </c>
      <c r="B37" s="58">
        <v>59</v>
      </c>
      <c r="C37" s="58">
        <v>1</v>
      </c>
      <c r="D37" s="58">
        <v>8</v>
      </c>
      <c r="E37" s="342"/>
      <c r="F37" s="342">
        <v>0.5</v>
      </c>
      <c r="G37" s="342">
        <v>0.5</v>
      </c>
      <c r="H37" s="54"/>
      <c r="I37" s="56">
        <f t="shared" ref="I37:I55" si="1">IF(A37&lt;&gt;0,(B37-(B36-D36))/(A37-A36),"")</f>
        <v>8.5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20</v>
      </c>
      <c r="B38" s="58">
        <v>91</v>
      </c>
      <c r="C38" s="58">
        <v>2</v>
      </c>
      <c r="D38" s="58">
        <v>14</v>
      </c>
      <c r="E38" s="342"/>
      <c r="F38" s="342">
        <v>0.5</v>
      </c>
      <c r="G38" s="342">
        <v>0.5</v>
      </c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24</v>
      </c>
      <c r="B39" s="58">
        <v>121</v>
      </c>
      <c r="C39" s="58">
        <v>3</v>
      </c>
      <c r="D39" s="58">
        <v>20</v>
      </c>
      <c r="E39" s="342">
        <v>0.1</v>
      </c>
      <c r="F39" s="342">
        <v>0.45</v>
      </c>
      <c r="G39" s="342">
        <v>0.45</v>
      </c>
      <c r="H39" s="54"/>
      <c r="I39" s="52">
        <f t="shared" si="1"/>
        <v>11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28</v>
      </c>
      <c r="B40" s="58">
        <v>146</v>
      </c>
      <c r="C40" s="58">
        <v>4</v>
      </c>
      <c r="D40" s="58">
        <v>23</v>
      </c>
      <c r="E40" s="342">
        <v>0.2</v>
      </c>
      <c r="F40" s="342">
        <v>0.4</v>
      </c>
      <c r="G40" s="342">
        <v>0.4</v>
      </c>
      <c r="H40" s="54"/>
      <c r="I40" s="52">
        <f t="shared" si="1"/>
        <v>11.25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34</v>
      </c>
      <c r="B41" s="58">
        <v>193</v>
      </c>
      <c r="C41" s="58">
        <v>5</v>
      </c>
      <c r="D41" s="58">
        <v>38</v>
      </c>
      <c r="E41" s="343"/>
      <c r="F41" s="343"/>
      <c r="G41" s="343"/>
      <c r="H41" s="54"/>
      <c r="I41" s="56">
        <f t="shared" si="1"/>
        <v>11.666666666666666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40</v>
      </c>
      <c r="B42" s="58">
        <v>215</v>
      </c>
      <c r="C42" s="58">
        <v>6</v>
      </c>
      <c r="D42" s="58">
        <v>31</v>
      </c>
      <c r="E42" s="343"/>
      <c r="F42" s="343"/>
      <c r="G42" s="343"/>
      <c r="H42" s="54"/>
      <c r="I42" s="56">
        <f t="shared" si="1"/>
        <v>10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46</v>
      </c>
      <c r="B43" s="58">
        <v>228</v>
      </c>
      <c r="C43" s="58">
        <v>7</v>
      </c>
      <c r="D43" s="58">
        <v>23</v>
      </c>
      <c r="E43" s="343"/>
      <c r="F43" s="343"/>
      <c r="G43" s="343"/>
      <c r="H43" s="54"/>
      <c r="I43" s="52">
        <f t="shared" si="1"/>
        <v>7.333333333333333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54</v>
      </c>
      <c r="B44" s="58">
        <v>246</v>
      </c>
      <c r="C44" s="58">
        <v>8</v>
      </c>
      <c r="D44" s="58">
        <v>22</v>
      </c>
      <c r="E44" s="343"/>
      <c r="F44" s="343"/>
      <c r="G44" s="343"/>
      <c r="H44" s="54"/>
      <c r="I44" s="52">
        <f t="shared" si="1"/>
        <v>5.125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62</v>
      </c>
      <c r="B45" s="58">
        <f>232+9</f>
        <v>241</v>
      </c>
      <c r="C45" s="58">
        <v>9</v>
      </c>
      <c r="D45" s="58">
        <f>B45</f>
        <v>241</v>
      </c>
      <c r="E45" s="343"/>
      <c r="F45" s="343"/>
      <c r="G45" s="343"/>
      <c r="H45" s="54"/>
      <c r="I45" s="52">
        <f t="shared" si="1"/>
        <v>2.125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63">
        <v>25</v>
      </c>
      <c r="B62" s="63">
        <v>30</v>
      </c>
      <c r="C62" s="63">
        <v>0</v>
      </c>
      <c r="D62" s="63">
        <v>0</v>
      </c>
      <c r="E62" s="54"/>
      <c r="F62" s="54"/>
      <c r="G62" s="54"/>
      <c r="H62" s="54"/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63">
        <v>30</v>
      </c>
      <c r="B63" s="63">
        <v>54</v>
      </c>
      <c r="C63" s="63">
        <v>0</v>
      </c>
      <c r="D63" s="63">
        <v>0</v>
      </c>
      <c r="E63" s="54"/>
      <c r="F63" s="54"/>
      <c r="G63" s="54"/>
      <c r="H63" s="54"/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63">
        <v>40</v>
      </c>
      <c r="B64" s="63">
        <v>106</v>
      </c>
      <c r="C64" s="63">
        <v>1</v>
      </c>
      <c r="D64" s="63">
        <v>27</v>
      </c>
      <c r="E64" s="54"/>
      <c r="F64" s="54"/>
      <c r="G64" s="54"/>
      <c r="H64" s="54"/>
      <c r="I64" s="52">
        <f>IF(A64&lt;&gt;0,(B64-(B63-D63))/(A64-A63),"")</f>
        <v>5.2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63">
        <v>50</v>
      </c>
      <c r="B65" s="63">
        <v>135</v>
      </c>
      <c r="C65" s="63">
        <v>2</v>
      </c>
      <c r="D65" s="63">
        <v>28</v>
      </c>
      <c r="E65" s="54"/>
      <c r="F65" s="54"/>
      <c r="G65" s="54"/>
      <c r="H65" s="54"/>
      <c r="I65" s="52">
        <f>IF(A65&lt;&gt;0,(B65-(B64-D64))/(A65-A64),"")</f>
        <v>5.6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63">
        <v>60</v>
      </c>
      <c r="B66" s="63">
        <v>162</v>
      </c>
      <c r="C66" s="63">
        <v>3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5.5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63">
        <v>70</v>
      </c>
      <c r="B67" s="63">
        <v>186</v>
      </c>
      <c r="C67" s="63">
        <v>4</v>
      </c>
      <c r="D67" s="63">
        <v>28</v>
      </c>
      <c r="E67" s="54"/>
      <c r="F67" s="54"/>
      <c r="G67" s="54"/>
      <c r="H67" s="54"/>
      <c r="I67" s="52">
        <f t="shared" si="2"/>
        <v>5.2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63">
        <v>80</v>
      </c>
      <c r="B68" s="63">
        <v>206</v>
      </c>
      <c r="C68" s="63">
        <v>5</v>
      </c>
      <c r="D68" s="63">
        <v>28</v>
      </c>
      <c r="E68" s="54"/>
      <c r="F68" s="54"/>
      <c r="G68" s="54"/>
      <c r="H68" s="54"/>
      <c r="I68" s="52">
        <f t="shared" si="2"/>
        <v>4.8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63">
        <v>90</v>
      </c>
      <c r="B69" s="63">
        <v>221</v>
      </c>
      <c r="C69" s="63">
        <v>6</v>
      </c>
      <c r="D69" s="63">
        <v>28</v>
      </c>
      <c r="E69" s="54"/>
      <c r="F69" s="54"/>
      <c r="G69" s="54"/>
      <c r="H69" s="54"/>
      <c r="I69" s="52">
        <f t="shared" si="2"/>
        <v>4.3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63">
        <v>100</v>
      </c>
      <c r="B70" s="63">
        <v>230</v>
      </c>
      <c r="C70" s="63">
        <v>7</v>
      </c>
      <c r="D70" s="63">
        <v>28</v>
      </c>
      <c r="E70" s="54"/>
      <c r="F70" s="54"/>
      <c r="G70" s="54"/>
      <c r="H70" s="54"/>
      <c r="I70" s="52">
        <f t="shared" si="2"/>
        <v>3.7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63">
        <v>110</v>
      </c>
      <c r="B71" s="63">
        <v>233</v>
      </c>
      <c r="C71" s="63">
        <v>8</v>
      </c>
      <c r="D71" s="63">
        <v>27</v>
      </c>
      <c r="E71" s="54"/>
      <c r="F71" s="54"/>
      <c r="G71" s="54"/>
      <c r="H71" s="54"/>
      <c r="I71" s="52">
        <f t="shared" si="2"/>
        <v>3.1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63">
        <v>120</v>
      </c>
      <c r="B72" s="63">
        <v>234</v>
      </c>
      <c r="C72" s="63">
        <v>9</v>
      </c>
      <c r="D72" s="63">
        <v>234</v>
      </c>
      <c r="E72" s="54"/>
      <c r="F72" s="54"/>
      <c r="G72" s="54"/>
      <c r="H72" s="54"/>
      <c r="I72" s="52">
        <f t="shared" si="2"/>
        <v>2.8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Alisier torminal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30</v>
      </c>
      <c r="C88" s="63">
        <v>0</v>
      </c>
      <c r="D88" s="63">
        <v>0</v>
      </c>
      <c r="E88" s="54"/>
      <c r="F88" s="54"/>
      <c r="G88" s="54"/>
      <c r="H88" s="93"/>
      <c r="I88" s="56">
        <f>IFERROR(B88/A88,"")</f>
        <v>1.2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54</v>
      </c>
      <c r="C89" s="63">
        <v>0</v>
      </c>
      <c r="D89" s="63">
        <v>0</v>
      </c>
      <c r="E89" s="54"/>
      <c r="F89" s="54"/>
      <c r="G89" s="54"/>
      <c r="H89" s="93"/>
      <c r="I89" s="56">
        <f t="shared" ref="I89:I107" si="3">IF(A89&lt;&gt;0,(B89-(B88-D88))/(A89-A88),"")</f>
        <v>4.8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40</v>
      </c>
      <c r="B90" s="63">
        <v>106</v>
      </c>
      <c r="C90" s="63">
        <v>1</v>
      </c>
      <c r="D90" s="63">
        <v>27</v>
      </c>
      <c r="E90" s="93"/>
      <c r="F90" s="93"/>
      <c r="G90" s="93"/>
      <c r="H90" s="93"/>
      <c r="I90" s="56">
        <f t="shared" si="3"/>
        <v>5.2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50</v>
      </c>
      <c r="B91" s="63">
        <v>121</v>
      </c>
      <c r="C91" s="63">
        <v>2</v>
      </c>
      <c r="D91" s="63">
        <v>14</v>
      </c>
      <c r="E91" s="93"/>
      <c r="F91" s="93"/>
      <c r="G91" s="93"/>
      <c r="H91" s="93"/>
      <c r="I91" s="56">
        <f t="shared" si="3"/>
        <v>4.2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60</v>
      </c>
      <c r="B92" s="63">
        <v>162</v>
      </c>
      <c r="C92" s="63">
        <v>3</v>
      </c>
      <c r="D92" s="63">
        <v>28</v>
      </c>
      <c r="E92" s="93"/>
      <c r="F92" s="93"/>
      <c r="G92" s="93"/>
      <c r="H92" s="93"/>
      <c r="I92" s="56">
        <f t="shared" si="3"/>
        <v>5.5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70</v>
      </c>
      <c r="B93" s="63">
        <v>186</v>
      </c>
      <c r="C93" s="63">
        <v>4</v>
      </c>
      <c r="D93" s="63">
        <v>28</v>
      </c>
      <c r="E93" s="93"/>
      <c r="F93" s="93"/>
      <c r="G93" s="93"/>
      <c r="H93" s="93"/>
      <c r="I93" s="56">
        <f t="shared" si="3"/>
        <v>5.2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80</v>
      </c>
      <c r="B94" s="63">
        <v>206</v>
      </c>
      <c r="C94" s="63">
        <v>5</v>
      </c>
      <c r="D94" s="63">
        <v>28</v>
      </c>
      <c r="E94" s="93"/>
      <c r="F94" s="93"/>
      <c r="G94" s="93"/>
      <c r="H94" s="93"/>
      <c r="I94" s="56">
        <f t="shared" si="3"/>
        <v>4.8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90</v>
      </c>
      <c r="B95" s="63">
        <v>221</v>
      </c>
      <c r="C95" s="63">
        <v>6</v>
      </c>
      <c r="D95" s="63">
        <v>28</v>
      </c>
      <c r="E95" s="93"/>
      <c r="F95" s="93"/>
      <c r="G95" s="93"/>
      <c r="H95" s="93"/>
      <c r="I95" s="56">
        <f t="shared" si="3"/>
        <v>4.3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100</v>
      </c>
      <c r="B96" s="63">
        <v>230</v>
      </c>
      <c r="C96" s="63">
        <v>7</v>
      </c>
      <c r="D96" s="63">
        <v>28</v>
      </c>
      <c r="E96" s="93"/>
      <c r="F96" s="93"/>
      <c r="G96" s="93"/>
      <c r="H96" s="93"/>
      <c r="I96" s="56">
        <f t="shared" si="3"/>
        <v>3.7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110</v>
      </c>
      <c r="B97" s="63">
        <v>233</v>
      </c>
      <c r="C97" s="63">
        <v>8</v>
      </c>
      <c r="D97" s="63">
        <v>27</v>
      </c>
      <c r="E97" s="93"/>
      <c r="F97" s="93"/>
      <c r="G97" s="93"/>
      <c r="H97" s="93"/>
      <c r="I97" s="56">
        <f t="shared" si="3"/>
        <v>3.1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120</v>
      </c>
      <c r="B98" s="63">
        <v>234</v>
      </c>
      <c r="C98" s="63">
        <v>9</v>
      </c>
      <c r="D98" s="63">
        <v>234</v>
      </c>
      <c r="E98" s="93"/>
      <c r="F98" s="93"/>
      <c r="G98" s="93"/>
      <c r="H98" s="93"/>
      <c r="I98" s="56">
        <f t="shared" si="3"/>
        <v>2.8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Cormier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25</v>
      </c>
      <c r="B114" s="63">
        <v>30</v>
      </c>
      <c r="C114" s="53">
        <v>0</v>
      </c>
      <c r="D114" s="63">
        <v>0</v>
      </c>
      <c r="E114" s="54"/>
      <c r="F114" s="54"/>
      <c r="G114" s="54"/>
      <c r="H114" s="54"/>
      <c r="I114" s="56">
        <f>IFERROR(B114/A114,"")</f>
        <v>1.2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v>54</v>
      </c>
      <c r="C115" s="53">
        <v>0</v>
      </c>
      <c r="D115" s="63">
        <v>0</v>
      </c>
      <c r="E115" s="54"/>
      <c r="F115" s="54"/>
      <c r="G115" s="54"/>
      <c r="H115" s="54"/>
      <c r="I115" s="56">
        <f t="shared" ref="I115:I133" si="4">IF(A115&lt;&gt;0,(B115-(B114-D114))/(A115-A114),"")</f>
        <v>4.8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40</v>
      </c>
      <c r="B116" s="63">
        <v>106</v>
      </c>
      <c r="C116" s="53">
        <v>1</v>
      </c>
      <c r="D116" s="63">
        <v>27</v>
      </c>
      <c r="E116" s="54"/>
      <c r="F116" s="54"/>
      <c r="G116" s="54"/>
      <c r="H116" s="54"/>
      <c r="I116" s="56">
        <f t="shared" si="4"/>
        <v>5.2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50</v>
      </c>
      <c r="B117" s="63">
        <v>121</v>
      </c>
      <c r="C117" s="53">
        <v>2</v>
      </c>
      <c r="D117" s="63">
        <v>14</v>
      </c>
      <c r="E117" s="54"/>
      <c r="F117" s="54"/>
      <c r="G117" s="54"/>
      <c r="H117" s="54"/>
      <c r="I117" s="56">
        <f t="shared" si="4"/>
        <v>4.2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60</v>
      </c>
      <c r="B118" s="63">
        <v>162</v>
      </c>
      <c r="C118" s="53">
        <v>3</v>
      </c>
      <c r="D118" s="63">
        <v>28</v>
      </c>
      <c r="E118" s="54"/>
      <c r="F118" s="54"/>
      <c r="G118" s="54"/>
      <c r="H118" s="54"/>
      <c r="I118" s="56">
        <f t="shared" si="4"/>
        <v>5.5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70</v>
      </c>
      <c r="B119" s="63">
        <v>186</v>
      </c>
      <c r="C119" s="53">
        <v>4</v>
      </c>
      <c r="D119" s="63">
        <v>28</v>
      </c>
      <c r="E119" s="54"/>
      <c r="F119" s="54"/>
      <c r="G119" s="54"/>
      <c r="H119" s="54"/>
      <c r="I119" s="56">
        <f t="shared" si="4"/>
        <v>5.2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80</v>
      </c>
      <c r="B120" s="63">
        <v>206</v>
      </c>
      <c r="C120" s="63">
        <v>5</v>
      </c>
      <c r="D120" s="63">
        <v>28</v>
      </c>
      <c r="E120" s="93"/>
      <c r="F120" s="93"/>
      <c r="G120" s="93"/>
      <c r="H120" s="93"/>
      <c r="I120" s="56">
        <f t="shared" si="4"/>
        <v>4.8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90</v>
      </c>
      <c r="B121" s="63">
        <v>221</v>
      </c>
      <c r="C121" s="63">
        <v>6</v>
      </c>
      <c r="D121" s="63">
        <v>28</v>
      </c>
      <c r="E121" s="93"/>
      <c r="F121" s="93"/>
      <c r="G121" s="93"/>
      <c r="H121" s="93"/>
      <c r="I121" s="56">
        <f t="shared" si="4"/>
        <v>4.3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100</v>
      </c>
      <c r="B122" s="63">
        <v>230</v>
      </c>
      <c r="C122" s="63">
        <v>7</v>
      </c>
      <c r="D122" s="63">
        <v>28</v>
      </c>
      <c r="E122" s="93"/>
      <c r="F122" s="93"/>
      <c r="G122" s="93"/>
      <c r="H122" s="93"/>
      <c r="I122" s="56">
        <f t="shared" si="4"/>
        <v>3.7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110</v>
      </c>
      <c r="B123" s="63">
        <v>233</v>
      </c>
      <c r="C123" s="63">
        <v>8</v>
      </c>
      <c r="D123" s="63">
        <v>27</v>
      </c>
      <c r="E123" s="93"/>
      <c r="F123" s="93"/>
      <c r="G123" s="93"/>
      <c r="H123" s="93"/>
      <c r="I123" s="56">
        <f t="shared" si="4"/>
        <v>3.1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120</v>
      </c>
      <c r="B124" s="63">
        <v>234</v>
      </c>
      <c r="C124" s="63">
        <v>9</v>
      </c>
      <c r="D124" s="63">
        <v>234</v>
      </c>
      <c r="E124" s="93"/>
      <c r="F124" s="93"/>
      <c r="G124" s="93"/>
      <c r="H124" s="93"/>
      <c r="I124" s="56">
        <f t="shared" si="4"/>
        <v>2.8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Alisier torminal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Cormier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117.54638373164624</v>
      </c>
      <c r="T3" s="62">
        <f>IF('Données projet'!E9&gt;30,$R$33-$H$33,LOOKUP('Données projet'!$E$9,$A$3:$A$203,R3:R203)-LOOKUP('Données projet'!$E$9,$A$3:$A$203,$H$3:$H$203))</f>
        <v>133.0740262536583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138.8931001150624</v>
      </c>
      <c r="AO3" s="62">
        <f>IF('Données projet'!E10&gt;30,$AM$33-$H$33,LOOKUP('Données projet'!$E$10,$A$3:$A$203,AM3:AM203)-LOOKUP('Données projet'!$E$10,$A$3:$A$203,$H$3:$H$203))</f>
        <v>48.964659354096625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154.93882427988234</v>
      </c>
      <c r="BJ3" s="62">
        <f>IF('Données projet'!E11&gt;30,$BH$33-$H$33,LOOKUP('Données projet'!$E$11,$A$3:$A$203,BH3:BH203)-LOOKUP('Données projet'!$E$11,$A$3:$A$203,$H$3:$H$203))</f>
        <v>56.347130462109817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185.13448991941385</v>
      </c>
      <c r="CE3" s="62">
        <f>IF('Données projet'!E12&gt;30,$CC$33-$H$33,LOOKUP('Données projet'!$E$12,$A$3:$A$203,CC3:CC203)-LOOKUP('Données projet'!$E$12,$A$3:$A$203,$H$3:$H$203))</f>
        <v>69.239647548491234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295.60554746801699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2.0833333333333335</v>
      </c>
      <c r="N4" s="14">
        <f>IF('Données projet'!$A$36&gt;35,N3+M4-V3,IF(A4&lt;'Données projet'!$A$36,$K$205^A4,IF(A4='Données projet'!$A$36,'Données projet'!$B$36,N3+M4-V3)))</f>
        <v>1.3076604860118306</v>
      </c>
      <c r="O4" s="14">
        <f>N4*VLOOKUP('Données projet'!$B$9,Paramètres!$A$1:$I$89,3,0)*VLOOKUP('Données projet'!$B$9,Paramètres!$A$1:$I$89,5,0)</f>
        <v>0.78198097063507477</v>
      </c>
      <c r="P4" s="14">
        <f>EXP(-1.0587+0.8836*LN(O4)+0.284)</f>
        <v>0.37083457038464518</v>
      </c>
      <c r="Q4" s="22">
        <f t="shared" ref="Q4:Q34" si="2">(O4+P4)*0.475*44/12</f>
        <v>2.0078204006093454</v>
      </c>
      <c r="R4" s="62">
        <f t="shared" si="0"/>
        <v>295.34115373394263</v>
      </c>
      <c r="S4" s="62">
        <f ca="1">AVERAGE(OFFSET($R$3,0,0,'Données projet'!$E$9+1,1))-AVERAGE(OFFSET($H$3,0,0,'Données projet'!$E$9+1,1))</f>
        <v>117.54638373164624</v>
      </c>
      <c r="T4" s="62">
        <f>$T$3</f>
        <v>133.0740262536583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projet'!$B$10,Paramètres!$A$1:$I$89,3,0)*VLOOKUP('Données projet'!$B$10,Paramètres!$A$1:$I$89,5,0)</f>
        <v>1.0366626273684145</v>
      </c>
      <c r="AK4" s="14">
        <f>EXP(-1.0587+0.8836*LN(AJ4)+0.284)</f>
        <v>0.47573960617002853</v>
      </c>
      <c r="AL4" s="22">
        <f t="shared" ref="AL4:AL67" si="4">(AJ4+AK4)*0.475*44/12</f>
        <v>2.6341005567461218</v>
      </c>
      <c r="AM4" s="62">
        <f t="shared" ref="AM4:AM67" si="5">AL4+(AD4+AE4)*44/12</f>
        <v>295.96743389007946</v>
      </c>
      <c r="AN4" s="62">
        <f ca="1">AVERAGE(OFFSET($AM$3,0,0,'Données projet'!$E$10+1,1))-AVERAGE(OFFSET($H$3,0,0,'Données projet'!$E$10+1,1))</f>
        <v>138.8931001150624</v>
      </c>
      <c r="AO4" s="62">
        <f>$AO$3</f>
        <v>48.964659354096625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1.2</v>
      </c>
      <c r="BD4" s="13">
        <f>IF('Données projet'!$A$88&gt;35,BD3+BC4-BL3,IF(A4&lt;'Données projet'!$A$88,$BA$205^A4,IF(A4='Données projet'!$A$88,'Données projet'!$B$88,BD3+BC4-BL3)))</f>
        <v>1.1457367676485573</v>
      </c>
      <c r="BE4" s="14">
        <f>BD4*VLOOKUP('Données projet'!$B$11,Paramètres!$A$1:$I$89,3,0)*VLOOKUP('Données projet'!$B$11,Paramètres!$A$1:$I$89,5,0)</f>
        <v>1.1081566016696847</v>
      </c>
      <c r="BF4" s="14">
        <f>EXP(-1.0587+0.8836*LN(BE4)+0.284)</f>
        <v>0.50461671312632472</v>
      </c>
      <c r="BG4" s="22">
        <f t="shared" ref="BG4:BG67" si="7">(BE4+BF4)*0.475*44/12</f>
        <v>2.808913523269716</v>
      </c>
      <c r="BH4" s="62">
        <f t="shared" ref="BH4:BH67" si="8">BG4+(AY4+AZ4)*44/12</f>
        <v>296.14224685660304</v>
      </c>
      <c r="BI4" s="62">
        <f ca="1">AVERAGE(OFFSET($BH$3,0,0,'Données projet'!$E$11+1,1))-AVERAGE(OFFSET($H$3,0,0,'Données projet'!$E$11+1,1))</f>
        <v>154.93882427988234</v>
      </c>
      <c r="BJ4" s="62">
        <f>$BJ$3</f>
        <v>56.347130462109817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1.2</v>
      </c>
      <c r="BY4" s="13">
        <f>IF('Données projet'!$A$114&gt;35,BY3+BX4-CG3,IF(A4&lt;'Données projet'!$A$114,$BV$205^A4,IF(A4='Données projet'!$A$114,'Données projet'!$B$114,BY3+BX4-CG3)))</f>
        <v>1.1457367676485573</v>
      </c>
      <c r="BZ4" s="14">
        <f>BY4*VLOOKUP('Données projet'!$B$12,Paramètres!$A$1:$I$89,3,0)*VLOOKUP('Données projet'!$B$12,Paramètres!$A$1:$I$89,5,0)</f>
        <v>1.233271056696907</v>
      </c>
      <c r="CA4" s="14">
        <f>EXP(-1.0587+0.8836*LN(BZ4)+0.284)</f>
        <v>0.55464025923604754</v>
      </c>
      <c r="CB4" s="22">
        <f t="shared" ref="CB4:CB67" si="10">(BZ4+CA4)*0.475*44/12</f>
        <v>3.113945541916562</v>
      </c>
      <c r="CC4" s="62">
        <f t="shared" ref="CC4:CC67" si="11">CB4+(BT4+BU4)*44/12</f>
        <v>296.44727887524988</v>
      </c>
      <c r="CD4" s="62">
        <f ca="1">AVERAGE(OFFSET($CC$3,0,0,'Données projet'!$E$12+1,1))-AVERAGE(OFFSET($H$3,0,0,'Données projet'!$E$12+1,1))</f>
        <v>185.13448991941385</v>
      </c>
      <c r="CE4" s="62">
        <f>$CE$3</f>
        <v>69.239647548491234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297.76559610099633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2.0833333333333335</v>
      </c>
      <c r="N5" s="14">
        <f>IF('Données projet'!$A$36&gt;35,N4+M5-V4,IF(A5&lt;'Données projet'!$A$36,$K$205^A5,IF(A5='Données projet'!$A$36,'Données projet'!$B$36,N4+M5-V4)))</f>
        <v>1.7099759466766971</v>
      </c>
      <c r="O5" s="14">
        <f>N5*VLOOKUP('Données projet'!$B$9,Paramètres!$A$1:$I$89,3,0)*VLOOKUP('Données projet'!$B$9,Paramètres!$A$1:$I$89,5,0)</f>
        <v>1.0225656161126651</v>
      </c>
      <c r="P5" s="14">
        <f t="shared" ref="P5:P68" si="33">EXP(-1.0587+0.8836*LN(O5)+0.284)</f>
        <v>0.47001876423271316</v>
      </c>
      <c r="Q5" s="22">
        <f t="shared" si="2"/>
        <v>2.599584462434867</v>
      </c>
      <c r="R5" s="62">
        <f t="shared" si="0"/>
        <v>295.93291779576816</v>
      </c>
      <c r="S5" s="62">
        <f ca="1">AVERAGE(OFFSET($R$3,0,0,'Données projet'!$E$9+1,1))-AVERAGE(OFFSET($H$3,0,0,'Données projet'!$E$9+1,1))</f>
        <v>117.54638373164624</v>
      </c>
      <c r="T5" s="62">
        <f t="shared" ref="T5:T68" si="34">$T$3</f>
        <v>133.0740262536583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projet'!$B$10,Paramètres!$A$1:$I$89,3,0)*VLOOKUP('Données projet'!$B$10,Paramètres!$A$1:$I$89,5,0)</f>
        <v>1.187742487823148</v>
      </c>
      <c r="AK5" s="14">
        <f t="shared" ref="AK5:AK68" si="35">EXP(-1.0587+0.8836*LN(AJ5)+0.284)</f>
        <v>0.53650859312100496</v>
      </c>
      <c r="AL5" s="22">
        <f t="shared" si="4"/>
        <v>3.0030706326443997</v>
      </c>
      <c r="AM5" s="62">
        <f t="shared" si="5"/>
        <v>296.33640396597769</v>
      </c>
      <c r="AN5" s="62">
        <f ca="1">AVERAGE(OFFSET($AM$3,0,0,'Données projet'!$E$10+1,1))-AVERAGE(OFFSET($H$3,0,0,'Données projet'!$E$10+1,1))</f>
        <v>138.8931001150624</v>
      </c>
      <c r="AO5" s="62">
        <f t="shared" ref="AO5:AO68" si="36">$AO$3</f>
        <v>48.964659354096625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1.2</v>
      </c>
      <c r="BD5" s="13">
        <f>IF('Données projet'!$A$88&gt;35,BD4+BC5-BL4,IF(A5&lt;'Données projet'!$A$88,$BA$205^A5,IF(A5='Données projet'!$A$88,'Données projet'!$B$88,BD4+BC5-BL4)))</f>
        <v>1.312712740741764</v>
      </c>
      <c r="BE5" s="14">
        <f>BD5*VLOOKUP('Données projet'!$B$11,Paramètres!$A$1:$I$89,3,0)*VLOOKUP('Données projet'!$B$11,Paramètres!$A$1:$I$89,5,0)</f>
        <v>1.2696557628454344</v>
      </c>
      <c r="BF5" s="14">
        <f t="shared" ref="BF5:BF68" si="37">EXP(-1.0587+0.8836*LN(BE5)+0.284)</f>
        <v>0.56907434090738995</v>
      </c>
      <c r="BG5" s="22">
        <f t="shared" si="7"/>
        <v>3.2024549307028356</v>
      </c>
      <c r="BH5" s="62">
        <f t="shared" si="8"/>
        <v>296.53578826403617</v>
      </c>
      <c r="BI5" s="62">
        <f ca="1">AVERAGE(OFFSET($BH$3,0,0,'Données projet'!$E$11+1,1))-AVERAGE(OFFSET($H$3,0,0,'Données projet'!$E$11+1,1))</f>
        <v>154.93882427988234</v>
      </c>
      <c r="BJ5" s="62">
        <f t="shared" ref="BJ5:BJ68" si="38">$BJ$3</f>
        <v>56.347130462109817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1.2</v>
      </c>
      <c r="BY5" s="13">
        <f>IF('Données projet'!$A$114&gt;35,BY4+BX5-CG4,IF(A5&lt;'Données projet'!$A$114,$BV$205^A5,IF(A5='Données projet'!$A$114,'Données projet'!$B$114,BY4+BX5-CG4)))</f>
        <v>1.312712740741764</v>
      </c>
      <c r="BZ5" s="14">
        <f>BY5*VLOOKUP('Données projet'!$B$12,Paramètres!$A$1:$I$89,3,0)*VLOOKUP('Données projet'!$B$12,Paramètres!$A$1:$I$89,5,0)</f>
        <v>1.4130039941344348</v>
      </c>
      <c r="CA5" s="14">
        <f t="shared" ref="CA5:CA68" si="39">EXP(-1.0587+0.8836*LN(BZ5)+0.284)</f>
        <v>0.62548768551477418</v>
      </c>
      <c r="CB5" s="22">
        <f t="shared" si="10"/>
        <v>3.5503730087223722</v>
      </c>
      <c r="CC5" s="62">
        <f t="shared" si="11"/>
        <v>296.88370634205569</v>
      </c>
      <c r="CD5" s="62">
        <f ca="1">AVERAGE(OFFSET($CC$3,0,0,'Données projet'!$E$12+1,1))-AVERAGE(OFFSET($H$3,0,0,'Données projet'!$E$12+1,1))</f>
        <v>185.13448991941385</v>
      </c>
      <c r="CE5" s="62">
        <f t="shared" ref="CE5:CE68" si="40">$CE$3</f>
        <v>69.239647548491234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299.88942090728119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2.0833333333333335</v>
      </c>
      <c r="N6" s="14">
        <f>IF('Données projet'!$A$36&gt;35,N5+M6-V5,IF(A6&lt;'Données projet'!$A$36,$K$205^A6,IF(A6='Données projet'!$A$36,'Données projet'!$B$36,N5+M6-V5)))</f>
        <v>2.2360679774997898</v>
      </c>
      <c r="O6" s="14">
        <f>N6*VLOOKUP('Données projet'!$B$9,Paramètres!$A$1:$I$89,3,0)*VLOOKUP('Données projet'!$B$9,Paramètres!$A$1:$I$89,5,0)</f>
        <v>1.3371686505448743</v>
      </c>
      <c r="P6" s="14">
        <f t="shared" si="33"/>
        <v>0.59573097109501338</v>
      </c>
      <c r="Q6" s="22">
        <f t="shared" si="2"/>
        <v>3.3664668410228042</v>
      </c>
      <c r="R6" s="62">
        <f t="shared" si="0"/>
        <v>296.69980017435614</v>
      </c>
      <c r="S6" s="62">
        <f ca="1">AVERAGE(OFFSET($R$3,0,0,'Données projet'!$E$9+1,1))-AVERAGE(OFFSET($H$3,0,0,'Données projet'!$E$9+1,1))</f>
        <v>117.54638373164624</v>
      </c>
      <c r="T6" s="62">
        <f t="shared" si="34"/>
        <v>133.0740262536583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projet'!$B$10,Paramètres!$A$1:$I$89,3,0)*VLOOKUP('Données projet'!$B$10,Paramètres!$A$1:$I$89,5,0)</f>
        <v>1.3608402387973495</v>
      </c>
      <c r="AK6" s="14">
        <f t="shared" si="35"/>
        <v>0.60503995622724338</v>
      </c>
      <c r="AL6" s="22">
        <f t="shared" si="4"/>
        <v>3.4239080063344987</v>
      </c>
      <c r="AM6" s="62">
        <f t="shared" si="5"/>
        <v>296.75724133966781</v>
      </c>
      <c r="AN6" s="62">
        <f ca="1">AVERAGE(OFFSET($AM$3,0,0,'Données projet'!$E$10+1,1))-AVERAGE(OFFSET($H$3,0,0,'Données projet'!$E$10+1,1))</f>
        <v>138.8931001150624</v>
      </c>
      <c r="AO6" s="62">
        <f t="shared" si="36"/>
        <v>48.964659354096625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1.2</v>
      </c>
      <c r="BD6" s="13">
        <f>IF('Données projet'!$A$88&gt;35,BD5+BC6-BL5,IF(A6&lt;'Données projet'!$A$88,$BA$205^A6,IF(A6='Données projet'!$A$88,'Données projet'!$B$88,BD5+BC6-BL5)))</f>
        <v>1.5040232524285473</v>
      </c>
      <c r="BE6" s="14">
        <f>BD6*VLOOKUP('Données projet'!$B$11,Paramètres!$A$1:$I$89,3,0)*VLOOKUP('Données projet'!$B$11,Paramètres!$A$1:$I$89,5,0)</f>
        <v>1.4546912897488911</v>
      </c>
      <c r="BF6" s="14">
        <f t="shared" si="37"/>
        <v>0.64176551639126822</v>
      </c>
      <c r="BG6" s="22">
        <f t="shared" si="7"/>
        <v>3.6513289373607773</v>
      </c>
      <c r="BH6" s="62">
        <f t="shared" si="8"/>
        <v>296.98466227069412</v>
      </c>
      <c r="BI6" s="62">
        <f ca="1">AVERAGE(OFFSET($BH$3,0,0,'Données projet'!$E$11+1,1))-AVERAGE(OFFSET($H$3,0,0,'Données projet'!$E$11+1,1))</f>
        <v>154.93882427988234</v>
      </c>
      <c r="BJ6" s="62">
        <f t="shared" si="38"/>
        <v>56.347130462109817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1.2</v>
      </c>
      <c r="BY6" s="13">
        <f>IF('Données projet'!$A$114&gt;35,BY5+BX6-CG5,IF(A6&lt;'Données projet'!$A$114,$BV$205^A6,IF(A6='Données projet'!$A$114,'Données projet'!$B$114,BY5+BX6-CG5)))</f>
        <v>1.5040232524285473</v>
      </c>
      <c r="BZ6" s="14">
        <f>BY6*VLOOKUP('Données projet'!$B$12,Paramètres!$A$1:$I$89,3,0)*VLOOKUP('Données projet'!$B$12,Paramètres!$A$1:$I$89,5,0)</f>
        <v>1.6189306289140883</v>
      </c>
      <c r="CA6" s="14">
        <f t="shared" si="39"/>
        <v>0.70538486562354785</v>
      </c>
      <c r="CB6" s="22">
        <f t="shared" si="10"/>
        <v>4.0481828196530492</v>
      </c>
      <c r="CC6" s="62">
        <f t="shared" si="11"/>
        <v>297.38151615298636</v>
      </c>
      <c r="CD6" s="62">
        <f ca="1">AVERAGE(OFFSET($CC$3,0,0,'Données projet'!$E$12+1,1))-AVERAGE(OFFSET($H$3,0,0,'Données projet'!$E$12+1,1))</f>
        <v>185.13448991941385</v>
      </c>
      <c r="CE6" s="62">
        <f t="shared" si="40"/>
        <v>69.239647548491234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301.9909165039561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2.0833333333333335</v>
      </c>
      <c r="N7" s="14">
        <f>IF('Données projet'!$A$36&gt;35,N6+M7-V6,IF(A7&lt;'Données projet'!$A$36,$K$205^A7,IF(A7='Données projet'!$A$36,'Données projet'!$B$36,N6+M7-V6)))</f>
        <v>2.9240177382128665</v>
      </c>
      <c r="O7" s="14">
        <f>N7*VLOOKUP('Données projet'!$B$9,Paramètres!$A$1:$I$89,3,0)*VLOOKUP('Données projet'!$B$9,Paramètres!$A$1:$I$89,5,0)</f>
        <v>1.7485626074512943</v>
      </c>
      <c r="P7" s="14">
        <f t="shared" si="33"/>
        <v>0.75506642910557031</v>
      </c>
      <c r="Q7" s="22">
        <f t="shared" si="2"/>
        <v>4.3604872386698723</v>
      </c>
      <c r="R7" s="62">
        <f t="shared" si="0"/>
        <v>297.69382057200318</v>
      </c>
      <c r="S7" s="62">
        <f ca="1">AVERAGE(OFFSET($R$3,0,0,'Données projet'!$E$9+1,1))-AVERAGE(OFFSET($H$3,0,0,'Données projet'!$E$9+1,1))</f>
        <v>117.54638373164624</v>
      </c>
      <c r="T7" s="62">
        <f t="shared" si="34"/>
        <v>133.0740262536583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projet'!$B$10,Paramètres!$A$1:$I$89,3,0)*VLOOKUP('Données projet'!$B$10,Paramètres!$A$1:$I$89,5,0)</f>
        <v>1.5591646964857659</v>
      </c>
      <c r="AK7" s="14">
        <f t="shared" si="35"/>
        <v>0.68232522894353675</v>
      </c>
      <c r="AL7" s="22">
        <f t="shared" si="4"/>
        <v>3.9039282867893692</v>
      </c>
      <c r="AM7" s="62">
        <f t="shared" si="5"/>
        <v>297.23726162012269</v>
      </c>
      <c r="AN7" s="62">
        <f ca="1">AVERAGE(OFFSET($AM$3,0,0,'Données projet'!$E$10+1,1))-AVERAGE(OFFSET($H$3,0,0,'Données projet'!$E$10+1,1))</f>
        <v>138.8931001150624</v>
      </c>
      <c r="AO7" s="62">
        <f t="shared" si="36"/>
        <v>48.964659354096625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1.2</v>
      </c>
      <c r="BD7" s="13">
        <f>IF('Données projet'!$A$88&gt;35,BD6+BC7-BL6,IF(A7&lt;'Données projet'!$A$88,$BA$205^A7,IF(A7='Données projet'!$A$88,'Données projet'!$B$88,BD6+BC7-BL6)))</f>
        <v>1.7232147397057538</v>
      </c>
      <c r="BE7" s="14">
        <f>BD7*VLOOKUP('Données projet'!$B$11,Paramètres!$A$1:$I$89,3,0)*VLOOKUP('Données projet'!$B$11,Paramètres!$A$1:$I$89,5,0)</f>
        <v>1.6666932962434051</v>
      </c>
      <c r="BF7" s="14">
        <f t="shared" si="37"/>
        <v>0.72374195851500689</v>
      </c>
      <c r="BG7" s="22">
        <f t="shared" si="7"/>
        <v>4.1633414020375676</v>
      </c>
      <c r="BH7" s="62">
        <f t="shared" si="8"/>
        <v>297.4966747353709</v>
      </c>
      <c r="BI7" s="62">
        <f ca="1">AVERAGE(OFFSET($BH$3,0,0,'Données projet'!$E$11+1,1))-AVERAGE(OFFSET($H$3,0,0,'Données projet'!$E$11+1,1))</f>
        <v>154.93882427988234</v>
      </c>
      <c r="BJ7" s="62">
        <f t="shared" si="38"/>
        <v>56.347130462109817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1.2</v>
      </c>
      <c r="BY7" s="13">
        <f>IF('Données projet'!$A$114&gt;35,BY6+BX7-CG6,IF(A7&lt;'Données projet'!$A$114,$BV$205^A7,IF(A7='Données projet'!$A$114,'Données projet'!$B$114,BY6+BX7-CG6)))</f>
        <v>1.7232147397057538</v>
      </c>
      <c r="BZ7" s="14">
        <f>BY7*VLOOKUP('Données projet'!$B$12,Paramètres!$A$1:$I$89,3,0)*VLOOKUP('Données projet'!$B$12,Paramètres!$A$1:$I$89,5,0)</f>
        <v>1.8548683458192732</v>
      </c>
      <c r="CA7" s="14">
        <f t="shared" si="39"/>
        <v>0.79548777725536501</v>
      </c>
      <c r="CB7" s="22">
        <f t="shared" si="10"/>
        <v>4.6160369143549937</v>
      </c>
      <c r="CC7" s="62">
        <f t="shared" si="11"/>
        <v>297.94937024768831</v>
      </c>
      <c r="CD7" s="62">
        <f ca="1">AVERAGE(OFFSET($CC$3,0,0,'Données projet'!$E$12+1,1))-AVERAGE(OFFSET($H$3,0,0,'Données projet'!$E$12+1,1))</f>
        <v>185.13448991941385</v>
      </c>
      <c r="CE7" s="62">
        <f t="shared" si="40"/>
        <v>69.239647548491234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304.07638038697939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2.0833333333333335</v>
      </c>
      <c r="N8" s="14">
        <f>IF('Données projet'!$A$36&gt;35,N7+M8-V7,IF(A8&lt;'Données projet'!$A$36,$K$205^A8,IF(A8='Données projet'!$A$36,'Données projet'!$B$36,N7+M8-V7)))</f>
        <v>3.8236224566586507</v>
      </c>
      <c r="O8" s="14">
        <f>N8*VLOOKUP('Données projet'!$B$9,Paramètres!$A$1:$I$89,3,0)*VLOOKUP('Données projet'!$B$9,Paramètres!$A$1:$I$89,5,0)</f>
        <v>2.2865262290818733</v>
      </c>
      <c r="P8" s="14">
        <f t="shared" si="33"/>
        <v>0.95701808370696195</v>
      </c>
      <c r="Q8" s="22">
        <f t="shared" si="2"/>
        <v>5.6491730114405536</v>
      </c>
      <c r="R8" s="62">
        <f t="shared" si="0"/>
        <v>298.98250634477387</v>
      </c>
      <c r="S8" s="62">
        <f ca="1">AVERAGE(OFFSET($R$3,0,0,'Données projet'!$E$9+1,1))-AVERAGE(OFFSET($H$3,0,0,'Données projet'!$E$9+1,1))</f>
        <v>117.54638373164624</v>
      </c>
      <c r="T8" s="62">
        <f t="shared" si="34"/>
        <v>133.0740262536583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projet'!$B$10,Paramètres!$A$1:$I$89,3,0)*VLOOKUP('Données projet'!$B$10,Paramètres!$A$1:$I$89,5,0)</f>
        <v>1.7863923195833453</v>
      </c>
      <c r="AK8" s="14">
        <f t="shared" si="35"/>
        <v>0.76948259905993732</v>
      </c>
      <c r="AL8" s="22">
        <f t="shared" si="4"/>
        <v>4.4514821499703841</v>
      </c>
      <c r="AM8" s="62">
        <f t="shared" si="5"/>
        <v>297.7848154833037</v>
      </c>
      <c r="AN8" s="62">
        <f ca="1">AVERAGE(OFFSET($AM$3,0,0,'Données projet'!$E$10+1,1))-AVERAGE(OFFSET($H$3,0,0,'Données projet'!$E$10+1,1))</f>
        <v>138.8931001150624</v>
      </c>
      <c r="AO8" s="62">
        <f t="shared" si="36"/>
        <v>48.964659354096625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1.2</v>
      </c>
      <c r="BD8" s="13">
        <f>IF('Données projet'!$A$88&gt;35,BD7+BC8-BL7,IF(A8&lt;'Données projet'!$A$88,$BA$205^A8,IF(A8='Données projet'!$A$88,'Données projet'!$B$88,BD7+BC8-BL7)))</f>
        <v>1.9743504858348202</v>
      </c>
      <c r="BE8" s="14">
        <f>BD8*VLOOKUP('Données projet'!$B$11,Paramètres!$A$1:$I$89,3,0)*VLOOKUP('Données projet'!$B$11,Paramètres!$A$1:$I$89,5,0)</f>
        <v>1.9095917898994379</v>
      </c>
      <c r="BF8" s="14">
        <f t="shared" si="37"/>
        <v>0.81618972839261894</v>
      </c>
      <c r="BG8" s="22">
        <f t="shared" si="7"/>
        <v>4.7474028110253315</v>
      </c>
      <c r="BH8" s="62">
        <f t="shared" si="8"/>
        <v>298.08073614435864</v>
      </c>
      <c r="BI8" s="62">
        <f ca="1">AVERAGE(OFFSET($BH$3,0,0,'Données projet'!$E$11+1,1))-AVERAGE(OFFSET($H$3,0,0,'Données projet'!$E$11+1,1))</f>
        <v>154.93882427988234</v>
      </c>
      <c r="BJ8" s="62">
        <f t="shared" si="38"/>
        <v>56.347130462109817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1.2</v>
      </c>
      <c r="BY8" s="13">
        <f>IF('Données projet'!$A$114&gt;35,BY7+BX8-CG7,IF(A8&lt;'Données projet'!$A$114,$BV$205^A8,IF(A8='Données projet'!$A$114,'Données projet'!$B$114,BY7+BX8-CG7)))</f>
        <v>1.9743504858348202</v>
      </c>
      <c r="BZ8" s="14">
        <f>BY8*VLOOKUP('Données projet'!$B$12,Paramètres!$A$1:$I$89,3,0)*VLOOKUP('Données projet'!$B$12,Paramètres!$A$1:$I$89,5,0)</f>
        <v>2.1251908629526004</v>
      </c>
      <c r="CA8" s="14">
        <f t="shared" si="39"/>
        <v>0.89710005785748825</v>
      </c>
      <c r="CB8" s="22">
        <f t="shared" si="10"/>
        <v>5.2638233537442369</v>
      </c>
      <c r="CC8" s="62">
        <f t="shared" si="11"/>
        <v>298.59715668707753</v>
      </c>
      <c r="CD8" s="62">
        <f ca="1">AVERAGE(OFFSET($CC$3,0,0,'Données projet'!$E$12+1,1))-AVERAGE(OFFSET($H$3,0,0,'Données projet'!$E$12+1,1))</f>
        <v>185.13448991941385</v>
      </c>
      <c r="CE8" s="62">
        <f t="shared" si="40"/>
        <v>69.239647548491234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306.1494049109736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2.0833333333333335</v>
      </c>
      <c r="N9" s="14">
        <f>IF('Données projet'!$A$36&gt;35,N8+M9-V8,IF(A9&lt;'Données projet'!$A$36,$K$205^A9,IF(A9='Données projet'!$A$36,'Données projet'!$B$36,N8+M9-V8)))</f>
        <v>5.0000000000000009</v>
      </c>
      <c r="O9" s="14">
        <f>N9*VLOOKUP('Données projet'!$B$9,Paramètres!$A$1:$I$89,3,0)*VLOOKUP('Données projet'!$B$9,Paramètres!$A$1:$I$89,5,0)</f>
        <v>2.9900000000000011</v>
      </c>
      <c r="P9" s="14">
        <f t="shared" si="33"/>
        <v>1.212984152436859</v>
      </c>
      <c r="Q9" s="22">
        <f t="shared" si="2"/>
        <v>7.3201973988275313</v>
      </c>
      <c r="R9" s="62">
        <f t="shared" si="0"/>
        <v>300.65353073216085</v>
      </c>
      <c r="S9" s="62">
        <f ca="1">AVERAGE(OFFSET($R$3,0,0,'Données projet'!$E$9+1,1))-AVERAGE(OFFSET($H$3,0,0,'Données projet'!$E$9+1,1))</f>
        <v>117.54638373164624</v>
      </c>
      <c r="T9" s="62">
        <f t="shared" si="34"/>
        <v>133.0740262536583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projet'!$B$10,Paramètres!$A$1:$I$89,3,0)*VLOOKUP('Données projet'!$B$10,Paramètres!$A$1:$I$89,5,0)</f>
        <v>2.0467353619916304</v>
      </c>
      <c r="AK9" s="14">
        <f t="shared" si="35"/>
        <v>0.86777308699666067</v>
      </c>
      <c r="AL9" s="22">
        <f t="shared" si="4"/>
        <v>5.0761022153212734</v>
      </c>
      <c r="AM9" s="62">
        <f t="shared" si="5"/>
        <v>298.40943554865459</v>
      </c>
      <c r="AN9" s="62">
        <f ca="1">AVERAGE(OFFSET($AM$3,0,0,'Données projet'!$E$10+1,1))-AVERAGE(OFFSET($H$3,0,0,'Données projet'!$E$10+1,1))</f>
        <v>138.8931001150624</v>
      </c>
      <c r="AO9" s="62">
        <f t="shared" si="36"/>
        <v>48.964659354096625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1.2</v>
      </c>
      <c r="BD9" s="13">
        <f>IF('Données projet'!$A$88&gt;35,BD8+BC9-BL8,IF(A9&lt;'Données projet'!$A$88,$BA$205^A9,IF(A9='Données projet'!$A$88,'Données projet'!$B$88,BD8+BC9-BL8)))</f>
        <v>2.2620859438457455</v>
      </c>
      <c r="BE9" s="14">
        <f>BD9*VLOOKUP('Données projet'!$B$11,Paramètres!$A$1:$I$89,3,0)*VLOOKUP('Données projet'!$B$11,Paramètres!$A$1:$I$89,5,0)</f>
        <v>2.1878895248876051</v>
      </c>
      <c r="BF9" s="14">
        <f t="shared" si="37"/>
        <v>0.92044638962272363</v>
      </c>
      <c r="BG9" s="22">
        <f t="shared" si="7"/>
        <v>5.4136850511054888</v>
      </c>
      <c r="BH9" s="62">
        <f t="shared" si="8"/>
        <v>298.74701838443877</v>
      </c>
      <c r="BI9" s="62">
        <f ca="1">AVERAGE(OFFSET($BH$3,0,0,'Données projet'!$E$11+1,1))-AVERAGE(OFFSET($H$3,0,0,'Données projet'!$E$11+1,1))</f>
        <v>154.93882427988234</v>
      </c>
      <c r="BJ9" s="62">
        <f t="shared" si="38"/>
        <v>56.347130462109817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1.2</v>
      </c>
      <c r="BY9" s="13">
        <f>IF('Données projet'!$A$114&gt;35,BY8+BX9-CG8,IF(A9&lt;'Données projet'!$A$114,$BV$205^A9,IF(A9='Données projet'!$A$114,'Données projet'!$B$114,BY8+BX9-CG8)))</f>
        <v>2.2620859438457455</v>
      </c>
      <c r="BZ9" s="14">
        <f>BY9*VLOOKUP('Données projet'!$B$12,Paramètres!$A$1:$I$89,3,0)*VLOOKUP('Données projet'!$B$12,Paramètres!$A$1:$I$89,5,0)</f>
        <v>2.4349093099555601</v>
      </c>
      <c r="CA9" s="14">
        <f t="shared" si="39"/>
        <v>1.0116918660706939</v>
      </c>
      <c r="CB9" s="22">
        <f t="shared" si="10"/>
        <v>6.0028303815790593</v>
      </c>
      <c r="CC9" s="62">
        <f t="shared" si="11"/>
        <v>299.33616371491235</v>
      </c>
      <c r="CD9" s="62">
        <f ca="1">AVERAGE(OFFSET($CC$3,0,0,'Données projet'!$E$12+1,1))-AVERAGE(OFFSET($H$3,0,0,'Données projet'!$E$12+1,1))</f>
        <v>185.13448991941385</v>
      </c>
      <c r="CE9" s="62">
        <f t="shared" si="40"/>
        <v>69.239647548491234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308.2123059280633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2.0833333333333335</v>
      </c>
      <c r="N10" s="14">
        <f>IF('Données projet'!$A$36&gt;35,N9+M10-V9,IF(A10&lt;'Données projet'!$A$36,$K$205^A10,IF(A10='Données projet'!$A$36,'Données projet'!$B$36,N9+M10-V9)))</f>
        <v>6.5383024300591543</v>
      </c>
      <c r="O10" s="14">
        <f>N10*VLOOKUP('Données projet'!$B$9,Paramètres!$A$1:$I$89,3,0)*VLOOKUP('Données projet'!$B$9,Paramètres!$A$1:$I$89,5,0)</f>
        <v>3.9099048531753748</v>
      </c>
      <c r="P10" s="14">
        <f t="shared" si="33"/>
        <v>1.5374114440594884</v>
      </c>
      <c r="Q10" s="22">
        <f t="shared" si="2"/>
        <v>9.4874092176840534</v>
      </c>
      <c r="R10" s="62">
        <f t="shared" si="0"/>
        <v>302.82074255101736</v>
      </c>
      <c r="S10" s="62">
        <f ca="1">AVERAGE(OFFSET($R$3,0,0,'Données projet'!$E$9+1,1))-AVERAGE(OFFSET($H$3,0,0,'Données projet'!$E$9+1,1))</f>
        <v>117.54638373164624</v>
      </c>
      <c r="T10" s="62">
        <f t="shared" si="34"/>
        <v>133.0740262536583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projet'!$B$10,Paramètres!$A$1:$I$89,3,0)*VLOOKUP('Données projet'!$B$10,Paramètres!$A$1:$I$89,5,0)</f>
        <v>2.3450199578802908</v>
      </c>
      <c r="AK10" s="14">
        <f t="shared" si="35"/>
        <v>0.97861879064669866</v>
      </c>
      <c r="AL10" s="22">
        <f t="shared" si="4"/>
        <v>5.7886708203511725</v>
      </c>
      <c r="AM10" s="62">
        <f t="shared" si="5"/>
        <v>299.12200415368449</v>
      </c>
      <c r="AN10" s="62">
        <f ca="1">AVERAGE(OFFSET($AM$3,0,0,'Données projet'!$E$10+1,1))-AVERAGE(OFFSET($H$3,0,0,'Données projet'!$E$10+1,1))</f>
        <v>138.8931001150624</v>
      </c>
      <c r="AO10" s="62">
        <f t="shared" si="36"/>
        <v>48.964659354096625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1.2</v>
      </c>
      <c r="BD10" s="13">
        <f>IF('Données projet'!$A$88&gt;35,BD9+BC10-BL9,IF(A10&lt;'Données projet'!$A$88,$BA$205^A10,IF(A10='Données projet'!$A$88,'Données projet'!$B$88,BD9+BC10-BL9)))</f>
        <v>2.5917550374450604</v>
      </c>
      <c r="BE10" s="14">
        <f>BD10*VLOOKUP('Données projet'!$B$11,Paramètres!$A$1:$I$89,3,0)*VLOOKUP('Données projet'!$B$11,Paramètres!$A$1:$I$89,5,0)</f>
        <v>2.5067454722168625</v>
      </c>
      <c r="BF10" s="14">
        <f t="shared" si="37"/>
        <v>1.038020360582093</v>
      </c>
      <c r="BG10" s="22">
        <f t="shared" si="7"/>
        <v>6.1738004921248475</v>
      </c>
      <c r="BH10" s="62">
        <f t="shared" si="8"/>
        <v>299.50713382545814</v>
      </c>
      <c r="BI10" s="62">
        <f ca="1">AVERAGE(OFFSET($BH$3,0,0,'Données projet'!$E$11+1,1))-AVERAGE(OFFSET($H$3,0,0,'Données projet'!$E$11+1,1))</f>
        <v>154.93882427988234</v>
      </c>
      <c r="BJ10" s="62">
        <f t="shared" si="38"/>
        <v>56.347130462109817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1.2</v>
      </c>
      <c r="BY10" s="13">
        <f>IF('Données projet'!$A$114&gt;35,BY9+BX10-CG9,IF(A10&lt;'Données projet'!$A$114,$BV$205^A10,IF(A10='Données projet'!$A$114,'Données projet'!$B$114,BY9+BX10-CG9)))</f>
        <v>2.5917550374450604</v>
      </c>
      <c r="BZ10" s="14">
        <f>BY10*VLOOKUP('Données projet'!$B$12,Paramètres!$A$1:$I$89,3,0)*VLOOKUP('Données projet'!$B$12,Paramètres!$A$1:$I$89,5,0)</f>
        <v>2.7897651223058633</v>
      </c>
      <c r="CA10" s="14">
        <f t="shared" si="39"/>
        <v>1.1409211524498617</v>
      </c>
      <c r="CB10" s="22">
        <f t="shared" si="10"/>
        <v>6.8459452618662198</v>
      </c>
      <c r="CC10" s="62">
        <f t="shared" si="11"/>
        <v>300.17927859519955</v>
      </c>
      <c r="CD10" s="62">
        <f ca="1">AVERAGE(OFFSET($CC$3,0,0,'Données projet'!$E$12+1,1))-AVERAGE(OFFSET($H$3,0,0,'Données projet'!$E$12+1,1))</f>
        <v>185.13448991941385</v>
      </c>
      <c r="CE10" s="62">
        <f t="shared" si="40"/>
        <v>69.239647548491234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310.26669652068324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2.0833333333333335</v>
      </c>
      <c r="N11" s="14">
        <f>IF('Données projet'!$A$36&gt;35,N10+M11-V10,IF(A11&lt;'Données projet'!$A$36,$K$205^A11,IF(A11='Données projet'!$A$36,'Données projet'!$B$36,N10+M11-V10)))</f>
        <v>8.5498797333834879</v>
      </c>
      <c r="O11" s="14">
        <f>N11*VLOOKUP('Données projet'!$B$9,Paramètres!$A$1:$I$89,3,0)*VLOOKUP('Données projet'!$B$9,Paramètres!$A$1:$I$89,5,0)</f>
        <v>5.1128280805633262</v>
      </c>
      <c r="P11" s="14">
        <f t="shared" si="33"/>
        <v>1.9486107411845339</v>
      </c>
      <c r="Q11" s="22">
        <f t="shared" si="2"/>
        <v>12.298672614544188</v>
      </c>
      <c r="R11" s="62">
        <f t="shared" si="0"/>
        <v>305.63200594787747</v>
      </c>
      <c r="S11" s="62">
        <f ca="1">AVERAGE(OFFSET($R$3,0,0,'Données projet'!$E$9+1,1))-AVERAGE(OFFSET($H$3,0,0,'Données projet'!$E$9+1,1))</f>
        <v>117.54638373164624</v>
      </c>
      <c r="T11" s="62">
        <f t="shared" si="34"/>
        <v>133.0740262536583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projet'!$B$10,Paramètres!$A$1:$I$89,3,0)*VLOOKUP('Données projet'!$B$10,Paramètres!$A$1:$I$89,5,0)</f>
        <v>2.6867755866131198</v>
      </c>
      <c r="AK11" s="14">
        <f t="shared" si="35"/>
        <v>1.1036234607382931</v>
      </c>
      <c r="AL11" s="22">
        <f t="shared" si="4"/>
        <v>6.6016116741370441</v>
      </c>
      <c r="AM11" s="62">
        <f t="shared" si="5"/>
        <v>299.93494500747033</v>
      </c>
      <c r="AN11" s="62">
        <f ca="1">AVERAGE(OFFSET($AM$3,0,0,'Données projet'!$E$10+1,1))-AVERAGE(OFFSET($H$3,0,0,'Données projet'!$E$10+1,1))</f>
        <v>138.8931001150624</v>
      </c>
      <c r="AO11" s="62">
        <f t="shared" si="36"/>
        <v>48.964659354096625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1.2</v>
      </c>
      <c r="BD11" s="13">
        <f>IF('Données projet'!$A$88&gt;35,BD10+BC11-BL10,IF(A11&lt;'Données projet'!$A$88,$BA$205^A11,IF(A11='Données projet'!$A$88,'Données projet'!$B$88,BD10+BC11-BL10)))</f>
        <v>2.9694690391391689</v>
      </c>
      <c r="BE11" s="14">
        <f>BD11*VLOOKUP('Données projet'!$B$11,Paramètres!$A$1:$I$89,3,0)*VLOOKUP('Données projet'!$B$11,Paramètres!$A$1:$I$89,5,0)</f>
        <v>2.8720704546554043</v>
      </c>
      <c r="BF11" s="14">
        <f t="shared" si="37"/>
        <v>1.1706127387002112</v>
      </c>
      <c r="BG11" s="22">
        <f t="shared" si="7"/>
        <v>7.04100656176103</v>
      </c>
      <c r="BH11" s="62">
        <f t="shared" si="8"/>
        <v>300.37433989509435</v>
      </c>
      <c r="BI11" s="62">
        <f ca="1">AVERAGE(OFFSET($BH$3,0,0,'Données projet'!$E$11+1,1))-AVERAGE(OFFSET($H$3,0,0,'Données projet'!$E$11+1,1))</f>
        <v>154.93882427988234</v>
      </c>
      <c r="BJ11" s="62">
        <f t="shared" si="38"/>
        <v>56.347130462109817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1.2</v>
      </c>
      <c r="BY11" s="13">
        <f>IF('Données projet'!$A$114&gt;35,BY10+BX11-CG10,IF(A11&lt;'Données projet'!$A$114,$BV$205^A11,IF(A11='Données projet'!$A$114,'Données projet'!$B$114,BY10+BX11-CG10)))</f>
        <v>2.9694690391391689</v>
      </c>
      <c r="BZ11" s="14">
        <f>BY11*VLOOKUP('Données projet'!$B$12,Paramètres!$A$1:$I$89,3,0)*VLOOKUP('Données projet'!$B$12,Paramètres!$A$1:$I$89,5,0)</f>
        <v>3.1963364737294016</v>
      </c>
      <c r="CA11" s="14">
        <f t="shared" si="39"/>
        <v>1.28665764721742</v>
      </c>
      <c r="CB11" s="22">
        <f t="shared" si="10"/>
        <v>7.8078814273157144</v>
      </c>
      <c r="CC11" s="62">
        <f t="shared" si="11"/>
        <v>301.14121476064901</v>
      </c>
      <c r="CD11" s="62">
        <f ca="1">AVERAGE(OFFSET($CC$3,0,0,'Données projet'!$E$12+1,1))-AVERAGE(OFFSET($H$3,0,0,'Données projet'!$E$12+1,1))</f>
        <v>185.13448991941385</v>
      </c>
      <c r="CE11" s="62">
        <f t="shared" si="40"/>
        <v>69.239647548491234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312.31376232494284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2.0833333333333335</v>
      </c>
      <c r="N12" s="14">
        <f>IF('Données projet'!$A$36&gt;35,N11+M12-V11,IF(A12&lt;'Données projet'!$A$36,$K$205^A12,IF(A12='Données projet'!$A$36,'Données projet'!$B$36,N11+M12-V11)))</f>
        <v>11.180339887498953</v>
      </c>
      <c r="O12" s="14">
        <f>N12*VLOOKUP('Données projet'!$B$9,Paramètres!$A$1:$I$89,3,0)*VLOOKUP('Données projet'!$B$9,Paramètres!$A$1:$I$89,5,0)</f>
        <v>6.6858432527243732</v>
      </c>
      <c r="P12" s="14">
        <f t="shared" si="33"/>
        <v>2.4697902668355676</v>
      </c>
      <c r="Q12" s="22">
        <f t="shared" si="2"/>
        <v>15.946061713233563</v>
      </c>
      <c r="R12" s="62">
        <f t="shared" si="0"/>
        <v>309.27939504656689</v>
      </c>
      <c r="S12" s="62">
        <f ca="1">AVERAGE(OFFSET($R$3,0,0,'Données projet'!$E$9+1,1))-AVERAGE(OFFSET($H$3,0,0,'Données projet'!$E$9+1,1))</f>
        <v>117.54638373164624</v>
      </c>
      <c r="T12" s="62">
        <f t="shared" si="34"/>
        <v>133.0740262536583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projet'!$B$10,Paramètres!$A$1:$I$89,3,0)*VLOOKUP('Données projet'!$B$10,Paramètres!$A$1:$I$89,5,0)</f>
        <v>3.0783375760031726</v>
      </c>
      <c r="AK12" s="14">
        <f t="shared" si="35"/>
        <v>1.2445957044081368</v>
      </c>
      <c r="AL12" s="22">
        <f t="shared" si="4"/>
        <v>7.5291087967163621</v>
      </c>
      <c r="AM12" s="62">
        <f t="shared" si="5"/>
        <v>300.86244213004966</v>
      </c>
      <c r="AN12" s="62">
        <f ca="1">AVERAGE(OFFSET($AM$3,0,0,'Données projet'!$E$10+1,1))-AVERAGE(OFFSET($H$3,0,0,'Données projet'!$E$10+1,1))</f>
        <v>138.8931001150624</v>
      </c>
      <c r="AO12" s="62">
        <f t="shared" si="36"/>
        <v>48.964659354096625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1.2</v>
      </c>
      <c r="BD12" s="13">
        <f>IF('Données projet'!$A$88&gt;35,BD11+BC12-BL11,IF(A12&lt;'Données projet'!$A$88,$BA$205^A12,IF(A12='Données projet'!$A$88,'Données projet'!$B$88,BD11+BC12-BL11)))</f>
        <v>3.4022298585357786</v>
      </c>
      <c r="BE12" s="14">
        <f>BD12*VLOOKUP('Données projet'!$B$11,Paramètres!$A$1:$I$89,3,0)*VLOOKUP('Données projet'!$B$11,Paramètres!$A$1:$I$89,5,0)</f>
        <v>3.2906367191758048</v>
      </c>
      <c r="BF12" s="14">
        <f t="shared" si="37"/>
        <v>1.3201419124753617</v>
      </c>
      <c r="BG12" s="22">
        <f t="shared" si="7"/>
        <v>8.0304394501257814</v>
      </c>
      <c r="BH12" s="62">
        <f t="shared" si="8"/>
        <v>301.36377278345907</v>
      </c>
      <c r="BI12" s="62">
        <f ca="1">AVERAGE(OFFSET($BH$3,0,0,'Données projet'!$E$11+1,1))-AVERAGE(OFFSET($H$3,0,0,'Données projet'!$E$11+1,1))</f>
        <v>154.93882427988234</v>
      </c>
      <c r="BJ12" s="62">
        <f t="shared" si="38"/>
        <v>56.347130462109817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1.2</v>
      </c>
      <c r="BY12" s="13">
        <f>IF('Données projet'!$A$114&gt;35,BY11+BX12-CG11,IF(A12&lt;'Données projet'!$A$114,$BV$205^A12,IF(A12='Données projet'!$A$114,'Données projet'!$B$114,BY11+BX12-CG11)))</f>
        <v>3.4022298585357786</v>
      </c>
      <c r="BZ12" s="14">
        <f>BY12*VLOOKUP('Données projet'!$B$12,Paramètres!$A$1:$I$89,3,0)*VLOOKUP('Données projet'!$B$12,Paramètres!$A$1:$I$89,5,0)</f>
        <v>3.6621602197279119</v>
      </c>
      <c r="CA12" s="14">
        <f t="shared" si="39"/>
        <v>1.4510099121120625</v>
      </c>
      <c r="CB12" s="22">
        <f t="shared" si="10"/>
        <v>8.9054379796212881</v>
      </c>
      <c r="CC12" s="62">
        <f t="shared" si="11"/>
        <v>302.23877131295461</v>
      </c>
      <c r="CD12" s="62">
        <f ca="1">AVERAGE(OFFSET($CC$3,0,0,'Données projet'!$E$12+1,1))-AVERAGE(OFFSET($H$3,0,0,'Données projet'!$E$12+1,1))</f>
        <v>185.13448991941385</v>
      </c>
      <c r="CE12" s="62">
        <f t="shared" si="40"/>
        <v>69.239647548491234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314.35441004548358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2.0833333333333335</v>
      </c>
      <c r="N13" s="14">
        <f>IF('Données projet'!$A$36&gt;35,N12+M13-V12,IF(A13&lt;'Données projet'!$A$36,$K$205^A13,IF(A13='Données projet'!$A$36,'Données projet'!$B$36,N12+M13-V12)))</f>
        <v>14.620088691064336</v>
      </c>
      <c r="O13" s="14">
        <f>N13*VLOOKUP('Données projet'!$B$9,Paramètres!$A$1:$I$89,3,0)*VLOOKUP('Données projet'!$B$9,Paramètres!$A$1:$I$89,5,0)</f>
        <v>8.7428130372564734</v>
      </c>
      <c r="P13" s="14">
        <f t="shared" si="33"/>
        <v>3.1303655641596633</v>
      </c>
      <c r="Q13" s="22">
        <f t="shared" si="2"/>
        <v>20.679119397466433</v>
      </c>
      <c r="R13" s="62">
        <f t="shared" si="0"/>
        <v>314.01245273079974</v>
      </c>
      <c r="S13" s="62">
        <f ca="1">AVERAGE(OFFSET($R$3,0,0,'Données projet'!$E$9+1,1))-AVERAGE(OFFSET($H$3,0,0,'Données projet'!$E$9+1,1))</f>
        <v>117.54638373164624</v>
      </c>
      <c r="T13" s="62">
        <f t="shared" si="34"/>
        <v>133.0740262536583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projet'!$B$10,Paramètres!$A$1:$I$89,3,0)*VLOOKUP('Données projet'!$B$10,Paramètres!$A$1:$I$89,5,0)</f>
        <v>3.5269645440609696</v>
      </c>
      <c r="AK13" s="14">
        <f t="shared" si="35"/>
        <v>1.403575152701934</v>
      </c>
      <c r="AL13" s="22">
        <f t="shared" si="4"/>
        <v>8.587356638528723</v>
      </c>
      <c r="AM13" s="62">
        <f t="shared" si="5"/>
        <v>301.92068997186203</v>
      </c>
      <c r="AN13" s="62">
        <f ca="1">AVERAGE(OFFSET($AM$3,0,0,'Données projet'!$E$10+1,1))-AVERAGE(OFFSET($H$3,0,0,'Données projet'!$E$10+1,1))</f>
        <v>138.8931001150624</v>
      </c>
      <c r="AO13" s="62">
        <f t="shared" si="36"/>
        <v>48.964659354096625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1.2</v>
      </c>
      <c r="BD13" s="13">
        <f>IF('Données projet'!$A$88&gt;35,BD12+BC13-BL12,IF(A13&lt;'Données projet'!$A$88,$BA$205^A13,IF(A13='Données projet'!$A$88,'Données projet'!$B$88,BD12+BC13-BL12)))</f>
        <v>3.8980598409161908</v>
      </c>
      <c r="BE13" s="14">
        <f>BD13*VLOOKUP('Données projet'!$B$11,Paramètres!$A$1:$I$89,3,0)*VLOOKUP('Données projet'!$B$11,Paramètres!$A$1:$I$89,5,0)</f>
        <v>3.7702034781341398</v>
      </c>
      <c r="BF13" s="14">
        <f t="shared" si="37"/>
        <v>1.4887713173266797</v>
      </c>
      <c r="BG13" s="22">
        <f t="shared" si="7"/>
        <v>9.1593811020942599</v>
      </c>
      <c r="BH13" s="62">
        <f t="shared" si="8"/>
        <v>302.49271443542756</v>
      </c>
      <c r="BI13" s="62">
        <f ca="1">AVERAGE(OFFSET($BH$3,0,0,'Données projet'!$E$11+1,1))-AVERAGE(OFFSET($H$3,0,0,'Données projet'!$E$11+1,1))</f>
        <v>154.93882427988234</v>
      </c>
      <c r="BJ13" s="62">
        <f t="shared" si="38"/>
        <v>56.347130462109817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1.2</v>
      </c>
      <c r="BY13" s="13">
        <f>IF('Données projet'!$A$114&gt;35,BY12+BX13-CG12,IF(A13&lt;'Données projet'!$A$114,$BV$205^A13,IF(A13='Données projet'!$A$114,'Données projet'!$B$114,BY12+BX13-CG12)))</f>
        <v>3.8980598409161908</v>
      </c>
      <c r="BZ13" s="14">
        <f>BY13*VLOOKUP('Données projet'!$B$12,Paramètres!$A$1:$I$89,3,0)*VLOOKUP('Données projet'!$B$12,Paramètres!$A$1:$I$89,5,0)</f>
        <v>4.1958716127621871</v>
      </c>
      <c r="CA13" s="14">
        <f t="shared" si="39"/>
        <v>1.63635584772744</v>
      </c>
      <c r="CB13" s="22">
        <f t="shared" si="10"/>
        <v>10.157796160352767</v>
      </c>
      <c r="CC13" s="62">
        <f t="shared" si="11"/>
        <v>303.49112949368606</v>
      </c>
      <c r="CD13" s="62">
        <f ca="1">AVERAGE(OFFSET($CC$3,0,0,'Données projet'!$E$12+1,1))-AVERAGE(OFFSET($H$3,0,0,'Données projet'!$E$12+1,1))</f>
        <v>185.13448991941385</v>
      </c>
      <c r="CE13" s="62">
        <f t="shared" si="40"/>
        <v>69.239647548491234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316.3893545523037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2.0833333333333335</v>
      </c>
      <c r="N14" s="14">
        <f>IF('Données projet'!$A$36&gt;35,N13+M14-V13,IF(A14&lt;'Données projet'!$A$36,$K$205^A14,IF(A14='Données projet'!$A$36,'Données projet'!$B$36,N13+M14-V13)))</f>
        <v>19.118112283293257</v>
      </c>
      <c r="O14" s="14">
        <f>N14*VLOOKUP('Données projet'!$B$9,Paramètres!$A$1:$I$89,3,0)*VLOOKUP('Données projet'!$B$9,Paramètres!$A$1:$I$89,5,0)</f>
        <v>11.432631145409369</v>
      </c>
      <c r="P14" s="14">
        <f t="shared" si="33"/>
        <v>3.9676197193180758</v>
      </c>
      <c r="Q14" s="22">
        <f t="shared" si="2"/>
        <v>26.822103589400299</v>
      </c>
      <c r="R14" s="62">
        <f t="shared" si="0"/>
        <v>320.1554369227336</v>
      </c>
      <c r="S14" s="62">
        <f ca="1">AVERAGE(OFFSET($R$3,0,0,'Données projet'!$E$9+1,1))-AVERAGE(OFFSET($H$3,0,0,'Données projet'!$E$9+1,1))</f>
        <v>117.54638373164624</v>
      </c>
      <c r="T14" s="62">
        <f t="shared" si="34"/>
        <v>133.0740262536583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projet'!$B$10,Paramètres!$A$1:$I$89,3,0)*VLOOKUP('Données projet'!$B$10,Paramètres!$A$1:$I$89,5,0)</f>
        <v>4.0409729563234826</v>
      </c>
      <c r="AK14" s="14">
        <f t="shared" si="35"/>
        <v>1.5828619706020071</v>
      </c>
      <c r="AL14" s="22">
        <f t="shared" si="4"/>
        <v>9.7948458310618953</v>
      </c>
      <c r="AM14" s="62">
        <f t="shared" si="5"/>
        <v>303.12817916439519</v>
      </c>
      <c r="AN14" s="62">
        <f ca="1">AVERAGE(OFFSET($AM$3,0,0,'Données projet'!$E$10+1,1))-AVERAGE(OFFSET($H$3,0,0,'Données projet'!$E$10+1,1))</f>
        <v>138.8931001150624</v>
      </c>
      <c r="AO14" s="62">
        <f t="shared" si="36"/>
        <v>48.964659354096625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1.2</v>
      </c>
      <c r="BD14" s="13">
        <f>IF('Données projet'!$A$88&gt;35,BD13+BC14-BL13,IF(A14&lt;'Données projet'!$A$88,$BA$205^A14,IF(A14='Données projet'!$A$88,'Données projet'!$B$88,BD13+BC14-BL13)))</f>
        <v>4.4661504822319662</v>
      </c>
      <c r="BE14" s="14">
        <f>BD14*VLOOKUP('Données projet'!$B$11,Paramètres!$A$1:$I$89,3,0)*VLOOKUP('Données projet'!$B$11,Paramètres!$A$1:$I$89,5,0)</f>
        <v>4.3196607464147583</v>
      </c>
      <c r="BF14" s="14">
        <f t="shared" si="37"/>
        <v>1.6789407368626241</v>
      </c>
      <c r="BG14" s="22">
        <f t="shared" si="7"/>
        <v>10.44756425004144</v>
      </c>
      <c r="BH14" s="62">
        <f t="shared" si="8"/>
        <v>303.78089758337478</v>
      </c>
      <c r="BI14" s="62">
        <f ca="1">AVERAGE(OFFSET($BH$3,0,0,'Données projet'!$E$11+1,1))-AVERAGE(OFFSET($H$3,0,0,'Données projet'!$E$11+1,1))</f>
        <v>154.93882427988234</v>
      </c>
      <c r="BJ14" s="62">
        <f t="shared" si="38"/>
        <v>56.347130462109817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1.2</v>
      </c>
      <c r="BY14" s="13">
        <f>IF('Données projet'!$A$114&gt;35,BY13+BX14-CG13,IF(A14&lt;'Données projet'!$A$114,$BV$205^A14,IF(A14='Données projet'!$A$114,'Données projet'!$B$114,BY13+BX14-CG13)))</f>
        <v>4.4661504822319662</v>
      </c>
      <c r="BZ14" s="14">
        <f>BY14*VLOOKUP('Données projet'!$B$12,Paramètres!$A$1:$I$89,3,0)*VLOOKUP('Données projet'!$B$12,Paramètres!$A$1:$I$89,5,0)</f>
        <v>4.8073643790744889</v>
      </c>
      <c r="CA14" s="14">
        <f t="shared" si="39"/>
        <v>1.8453770977306692</v>
      </c>
      <c r="CB14" s="22">
        <f t="shared" si="10"/>
        <v>11.586858072102316</v>
      </c>
      <c r="CC14" s="62">
        <f t="shared" si="11"/>
        <v>304.92019140543562</v>
      </c>
      <c r="CD14" s="62">
        <f ca="1">AVERAGE(OFFSET($CC$3,0,0,'Données projet'!$E$12+1,1))-AVERAGE(OFFSET($H$3,0,0,'Données projet'!$E$12+1,1))</f>
        <v>185.13448991941385</v>
      </c>
      <c r="CE14" s="62">
        <f t="shared" si="40"/>
        <v>69.239647548491234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318.4191732840215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25</v>
      </c>
      <c r="L15" s="13">
        <f>VLOOKUP(A15,'Données projet'!$A$35:$I$55,9,0)</f>
        <v>2.0833333333333335</v>
      </c>
      <c r="M15" s="13">
        <f t="array" ref="M15">INDEX(L:L,MIN(IF(ISNUMBER(L15:L211),ROW(L15:L211),"")))</f>
        <v>2.0833333333333335</v>
      </c>
      <c r="N15" s="14">
        <f>IF('Données projet'!$A$36&gt;35,N14+M15-V14,IF(A15&lt;'Données projet'!$A$36,$K$205^A15,IF(A15='Données projet'!$A$36,'Données projet'!$B$36,N14+M15-V14)))</f>
        <v>25</v>
      </c>
      <c r="O15" s="14">
        <f>N15*VLOOKUP('Données projet'!$B$9,Paramètres!$A$1:$I$89,3,0)*VLOOKUP('Données projet'!$B$9,Paramètres!$A$1:$I$89,5,0)</f>
        <v>14.950000000000001</v>
      </c>
      <c r="P15" s="14">
        <f t="shared" si="33"/>
        <v>5.0288076310817473</v>
      </c>
      <c r="Q15" s="22">
        <f t="shared" si="2"/>
        <v>34.796423290800711</v>
      </c>
      <c r="R15" s="62">
        <f t="shared" si="0"/>
        <v>328.12975662413402</v>
      </c>
      <c r="S15" s="62">
        <f ca="1">AVERAGE(OFFSET($R$3,0,0,'Données projet'!$E$9+1,1))-AVERAGE(OFFSET($H$3,0,0,'Données projet'!$E$9+1,1))</f>
        <v>117.54638373164624</v>
      </c>
      <c r="T15" s="62">
        <f t="shared" si="34"/>
        <v>133.0740262536583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projet'!$B$10,Paramètres!$A$1:$I$89,3,0)*VLOOKUP('Données projet'!$B$10,Paramètres!$A$1:$I$89,5,0)</f>
        <v>4.6298912931333014</v>
      </c>
      <c r="AK15" s="14">
        <f t="shared" si="35"/>
        <v>1.7850501365423737</v>
      </c>
      <c r="AL15" s="22">
        <f t="shared" si="4"/>
        <v>11.172689656685135</v>
      </c>
      <c r="AM15" s="62">
        <f t="shared" si="5"/>
        <v>304.50602299001844</v>
      </c>
      <c r="AN15" s="62">
        <f ca="1">AVERAGE(OFFSET($AM$3,0,0,'Données projet'!$E$10+1,1))-AVERAGE(OFFSET($H$3,0,0,'Données projet'!$E$10+1,1))</f>
        <v>138.8931001150624</v>
      </c>
      <c r="AO15" s="62">
        <f t="shared" si="36"/>
        <v>48.964659354096625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1.2</v>
      </c>
      <c r="BD15" s="13">
        <f>IF('Données projet'!$A$88&gt;35,BD14+BC15-BL14,IF(A15&lt;'Données projet'!$A$88,$BA$205^A15,IF(A15='Données projet'!$A$88,'Données projet'!$B$88,BD14+BC15-BL14)))</f>
        <v>5.1170328173444979</v>
      </c>
      <c r="BE15" s="14">
        <f>BD15*VLOOKUP('Données projet'!$B$11,Paramètres!$A$1:$I$89,3,0)*VLOOKUP('Données projet'!$B$11,Paramètres!$A$1:$I$89,5,0)</f>
        <v>4.9491941409355986</v>
      </c>
      <c r="BF15" s="14">
        <f t="shared" si="37"/>
        <v>1.8934016024425293</v>
      </c>
      <c r="BG15" s="22">
        <f t="shared" si="7"/>
        <v>11.917520919716907</v>
      </c>
      <c r="BH15" s="62">
        <f t="shared" si="8"/>
        <v>305.25085425305019</v>
      </c>
      <c r="BI15" s="62">
        <f ca="1">AVERAGE(OFFSET($BH$3,0,0,'Données projet'!$E$11+1,1))-AVERAGE(OFFSET($H$3,0,0,'Données projet'!$E$11+1,1))</f>
        <v>154.93882427988234</v>
      </c>
      <c r="BJ15" s="62">
        <f t="shared" si="38"/>
        <v>56.347130462109817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1.2</v>
      </c>
      <c r="BY15" s="13">
        <f>IF('Données projet'!$A$114&gt;35,BY14+BX15-CG14,IF(A15&lt;'Données projet'!$A$114,$BV$205^A15,IF(A15='Données projet'!$A$114,'Données projet'!$B$114,BY14+BX15-CG14)))</f>
        <v>5.1170328173444979</v>
      </c>
      <c r="BZ15" s="14">
        <f>BY15*VLOOKUP('Données projet'!$B$12,Paramètres!$A$1:$I$89,3,0)*VLOOKUP('Données projet'!$B$12,Paramètres!$A$1:$I$89,5,0)</f>
        <v>5.5079741245896177</v>
      </c>
      <c r="CA15" s="14">
        <f t="shared" si="39"/>
        <v>2.0810978477317659</v>
      </c>
      <c r="CB15" s="22">
        <f t="shared" si="10"/>
        <v>13.217633685126408</v>
      </c>
      <c r="CC15" s="62">
        <f t="shared" si="11"/>
        <v>306.55096701845974</v>
      </c>
      <c r="CD15" s="62">
        <f ca="1">AVERAGE(OFFSET($CC$3,0,0,'Données projet'!$E$12+1,1))-AVERAGE(OFFSET($H$3,0,0,'Données projet'!$E$12+1,1))</f>
        <v>185.13448991941385</v>
      </c>
      <c r="CE15" s="62">
        <f t="shared" si="40"/>
        <v>69.239647548491234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320.4443419514879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8.5</v>
      </c>
      <c r="N16" s="14">
        <f>IF('Données projet'!$A$36&gt;35,N15+M16-V15,IF(A16&lt;'Données projet'!$A$36,$K$205^A16,IF(A16='Données projet'!$A$36,'Données projet'!$B$36,N15+M16-V15)))</f>
        <v>33.5</v>
      </c>
      <c r="O16" s="14">
        <f>N16*VLOOKUP('Données projet'!$B$9,Paramètres!$A$1:$I$89,3,0)*VLOOKUP('Données projet'!$B$9,Paramètres!$A$1:$I$89,5,0)</f>
        <v>20.033000000000001</v>
      </c>
      <c r="P16" s="14">
        <f t="shared" si="33"/>
        <v>6.5129061865703672</v>
      </c>
      <c r="Q16" s="22">
        <f t="shared" si="2"/>
        <v>46.234119941610061</v>
      </c>
      <c r="R16" s="62">
        <f t="shared" si="0"/>
        <v>339.56745327494338</v>
      </c>
      <c r="S16" s="62">
        <f ca="1">AVERAGE(OFFSET($R$3,0,0,'Données projet'!$E$9+1,1))-AVERAGE(OFFSET($H$3,0,0,'Données projet'!$E$9+1,1))</f>
        <v>117.54638373164624</v>
      </c>
      <c r="T16" s="62">
        <f t="shared" si="34"/>
        <v>133.0740262536583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projet'!$B$10,Paramètres!$A$1:$I$89,3,0)*VLOOKUP('Données projet'!$B$10,Paramètres!$A$1:$I$89,5,0)</f>
        <v>5.3046366847587469</v>
      </c>
      <c r="AK16" s="14">
        <f t="shared" si="35"/>
        <v>2.0130649729098407</v>
      </c>
      <c r="AL16" s="22">
        <f t="shared" si="4"/>
        <v>12.74499705377279</v>
      </c>
      <c r="AM16" s="62">
        <f t="shared" si="5"/>
        <v>306.07833038710612</v>
      </c>
      <c r="AN16" s="62">
        <f ca="1">AVERAGE(OFFSET($AM$3,0,0,'Données projet'!$E$10+1,1))-AVERAGE(OFFSET($H$3,0,0,'Données projet'!$E$10+1,1))</f>
        <v>138.8931001150624</v>
      </c>
      <c r="AO16" s="62">
        <f t="shared" si="36"/>
        <v>48.964659354096625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1.2</v>
      </c>
      <c r="BD16" s="13">
        <f>IF('Données projet'!$A$88&gt;35,BD15+BC16-BL15,IF(A16&lt;'Données projet'!$A$88,$BA$205^A16,IF(A16='Données projet'!$A$88,'Données projet'!$B$88,BD15+BC16-BL15)))</f>
        <v>5.8627726400958746</v>
      </c>
      <c r="BE16" s="14">
        <f>BD16*VLOOKUP('Données projet'!$B$11,Paramètres!$A$1:$I$89,3,0)*VLOOKUP('Données projet'!$B$11,Paramètres!$A$1:$I$89,5,0)</f>
        <v>5.6704736975007304</v>
      </c>
      <c r="BF16" s="14">
        <f t="shared" si="37"/>
        <v>2.1352568017564701</v>
      </c>
      <c r="BG16" s="22">
        <f t="shared" si="7"/>
        <v>13.594980619539625</v>
      </c>
      <c r="BH16" s="62">
        <f t="shared" si="8"/>
        <v>306.92831395287294</v>
      </c>
      <c r="BI16" s="62">
        <f ca="1">AVERAGE(OFFSET($BH$3,0,0,'Données projet'!$E$11+1,1))-AVERAGE(OFFSET($H$3,0,0,'Données projet'!$E$11+1,1))</f>
        <v>154.93882427988234</v>
      </c>
      <c r="BJ16" s="62">
        <f t="shared" si="38"/>
        <v>56.347130462109817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1.2</v>
      </c>
      <c r="BY16" s="13">
        <f>IF('Données projet'!$A$114&gt;35,BY15+BX16-CG15,IF(A16&lt;'Données projet'!$A$114,$BV$205^A16,IF(A16='Données projet'!$A$114,'Données projet'!$B$114,BY15+BX16-CG15)))</f>
        <v>5.8627726400958746</v>
      </c>
      <c r="BZ16" s="14">
        <f>BY16*VLOOKUP('Données projet'!$B$12,Paramètres!$A$1:$I$89,3,0)*VLOOKUP('Données projet'!$B$12,Paramètres!$A$1:$I$89,5,0)</f>
        <v>6.3106884697991985</v>
      </c>
      <c r="CA16" s="14">
        <f t="shared" si="39"/>
        <v>2.346928580158357</v>
      </c>
      <c r="CB16" s="22">
        <f t="shared" si="10"/>
        <v>15.078683028676075</v>
      </c>
      <c r="CC16" s="62">
        <f t="shared" si="11"/>
        <v>308.41201636200941</v>
      </c>
      <c r="CD16" s="62">
        <f ca="1">AVERAGE(OFFSET($CC$3,0,0,'Données projet'!$E$12+1,1))-AVERAGE(OFFSET($H$3,0,0,'Données projet'!$E$12+1,1))</f>
        <v>185.13448991941385</v>
      </c>
      <c r="CE16" s="62">
        <f t="shared" si="40"/>
        <v>69.239647548491234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322.46525892181711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8.5</v>
      </c>
      <c r="N17" s="14">
        <f>IF('Données projet'!$A$36&gt;35,N16+M17-V16,IF(A17&lt;'Données projet'!$A$36,$K$205^A17,IF(A17='Données projet'!$A$36,'Données projet'!$B$36,N16+M17-V16)))</f>
        <v>42</v>
      </c>
      <c r="O17" s="14">
        <f>N17*VLOOKUP('Données projet'!$B$9,Paramètres!$A$1:$I$89,3,0)*VLOOKUP('Données projet'!$B$9,Paramètres!$A$1:$I$89,5,0)</f>
        <v>25.116</v>
      </c>
      <c r="P17" s="14">
        <f t="shared" si="33"/>
        <v>7.9533172071367026</v>
      </c>
      <c r="Q17" s="22">
        <f t="shared" si="2"/>
        <v>57.595727469096431</v>
      </c>
      <c r="R17" s="62">
        <f t="shared" si="0"/>
        <v>350.92906080242972</v>
      </c>
      <c r="S17" s="62">
        <f ca="1">AVERAGE(OFFSET($R$3,0,0,'Données projet'!$E$9+1,1))-AVERAGE(OFFSET($H$3,0,0,'Données projet'!$E$9+1,1))</f>
        <v>117.54638373164624</v>
      </c>
      <c r="T17" s="62">
        <f t="shared" si="34"/>
        <v>133.0740262536583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projet'!$B$10,Paramètres!$A$1:$I$89,3,0)*VLOOKUP('Données projet'!$B$10,Paramètres!$A$1:$I$89,5,0)</f>
        <v>6.077717288745446</v>
      </c>
      <c r="AK17" s="14">
        <f t="shared" si="35"/>
        <v>2.2702054705343011</v>
      </c>
      <c r="AL17" s="22">
        <f t="shared" si="4"/>
        <v>14.53929880574556</v>
      </c>
      <c r="AM17" s="62">
        <f t="shared" si="5"/>
        <v>307.87263213907886</v>
      </c>
      <c r="AN17" s="62">
        <f ca="1">AVERAGE(OFFSET($AM$3,0,0,'Données projet'!$E$10+1,1))-AVERAGE(OFFSET($H$3,0,0,'Données projet'!$E$10+1,1))</f>
        <v>138.8931001150624</v>
      </c>
      <c r="AO17" s="62">
        <f t="shared" si="36"/>
        <v>48.964659354096625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1.2</v>
      </c>
      <c r="BD17" s="13">
        <f>IF('Données projet'!$A$88&gt;35,BD16+BC17-BL16,IF(A17&lt;'Données projet'!$A$88,$BA$205^A17,IF(A17='Données projet'!$A$88,'Données projet'!$B$88,BD16+BC17-BL16)))</f>
        <v>6.7171941741218459</v>
      </c>
      <c r="BE17" s="14">
        <f>BD17*VLOOKUP('Données projet'!$B$11,Paramètres!$A$1:$I$89,3,0)*VLOOKUP('Données projet'!$B$11,Paramètres!$A$1:$I$89,5,0)</f>
        <v>6.4968702052106497</v>
      </c>
      <c r="BF17" s="14">
        <f t="shared" si="37"/>
        <v>2.4080055723865681</v>
      </c>
      <c r="BG17" s="22">
        <f t="shared" si="7"/>
        <v>15.509325312648487</v>
      </c>
      <c r="BH17" s="62">
        <f t="shared" si="8"/>
        <v>308.84265864598183</v>
      </c>
      <c r="BI17" s="62">
        <f ca="1">AVERAGE(OFFSET($BH$3,0,0,'Données projet'!$E$11+1,1))-AVERAGE(OFFSET($H$3,0,0,'Données projet'!$E$11+1,1))</f>
        <v>154.93882427988234</v>
      </c>
      <c r="BJ17" s="62">
        <f t="shared" si="38"/>
        <v>56.347130462109817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1.2</v>
      </c>
      <c r="BY17" s="13">
        <f>IF('Données projet'!$A$114&gt;35,BY16+BX17-CG16,IF(A17&lt;'Données projet'!$A$114,$BV$205^A17,IF(A17='Données projet'!$A$114,'Données projet'!$B$114,BY16+BX17-CG16)))</f>
        <v>6.7171941741218459</v>
      </c>
      <c r="BZ17" s="14">
        <f>BY17*VLOOKUP('Données projet'!$B$12,Paramètres!$A$1:$I$89,3,0)*VLOOKUP('Données projet'!$B$12,Paramètres!$A$1:$I$89,5,0)</f>
        <v>7.2303878090247551</v>
      </c>
      <c r="CA17" s="14">
        <f t="shared" si="39"/>
        <v>2.6467154181950132</v>
      </c>
      <c r="CB17" s="22">
        <f t="shared" si="10"/>
        <v>17.202621454074428</v>
      </c>
      <c r="CC17" s="62">
        <f t="shared" si="11"/>
        <v>310.53595478740772</v>
      </c>
      <c r="CD17" s="62">
        <f ca="1">AVERAGE(OFFSET($CC$3,0,0,'Données projet'!$E$12+1,1))-AVERAGE(OFFSET($H$3,0,0,'Données projet'!$E$12+1,1))</f>
        <v>185.13448991941385</v>
      </c>
      <c r="CE17" s="62">
        <f t="shared" si="40"/>
        <v>69.239647548491234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324.48226242776991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8.5</v>
      </c>
      <c r="N18" s="14">
        <f>IF('Données projet'!$A$36&gt;35,N17+M18-V17,IF(A18&lt;'Données projet'!$A$36,$K$205^A18,IF(A18='Données projet'!$A$36,'Données projet'!$B$36,N17+M18-V17)))</f>
        <v>50.5</v>
      </c>
      <c r="O18" s="14">
        <f>N18*VLOOKUP('Données projet'!$B$9,Paramètres!$A$1:$I$89,3,0)*VLOOKUP('Données projet'!$B$9,Paramètres!$A$1:$I$89,5,0)</f>
        <v>30.199000000000002</v>
      </c>
      <c r="P18" s="14">
        <f t="shared" si="33"/>
        <v>9.3599492233623032</v>
      </c>
      <c r="Q18" s="22">
        <f t="shared" si="2"/>
        <v>68.898503230689343</v>
      </c>
      <c r="R18" s="62">
        <f t="shared" si="0"/>
        <v>362.23183656402267</v>
      </c>
      <c r="S18" s="62">
        <f ca="1">AVERAGE(OFFSET($R$3,0,0,'Données projet'!$E$9+1,1))-AVERAGE(OFFSET($H$3,0,0,'Données projet'!$E$9+1,1))</f>
        <v>117.54638373164624</v>
      </c>
      <c r="T18" s="62">
        <f t="shared" si="34"/>
        <v>133.0740262536583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projet'!$B$10,Paramètres!$A$1:$I$89,3,0)*VLOOKUP('Données projet'!$B$10,Paramètres!$A$1:$I$89,5,0)</f>
        <v>6.9634641610889609</v>
      </c>
      <c r="AK18" s="14">
        <f t="shared" si="35"/>
        <v>2.5601920195323435</v>
      </c>
      <c r="AL18" s="22">
        <f t="shared" si="4"/>
        <v>16.587034514582104</v>
      </c>
      <c r="AM18" s="62">
        <f t="shared" si="5"/>
        <v>309.92036784791543</v>
      </c>
      <c r="AN18" s="62">
        <f ca="1">AVERAGE(OFFSET($AM$3,0,0,'Données projet'!$E$10+1,1))-AVERAGE(OFFSET($H$3,0,0,'Données projet'!$E$10+1,1))</f>
        <v>138.8931001150624</v>
      </c>
      <c r="AO18" s="62">
        <f t="shared" si="36"/>
        <v>48.964659354096625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1.2</v>
      </c>
      <c r="BD18" s="13">
        <f>IF('Données projet'!$A$88&gt;35,BD17+BC18-BL17,IF(A18&lt;'Données projet'!$A$88,$BA$205^A18,IF(A18='Données projet'!$A$88,'Données projet'!$B$88,BD17+BC18-BL17)))</f>
        <v>7.6961363407260848</v>
      </c>
      <c r="BE18" s="14">
        <f>BD18*VLOOKUP('Données projet'!$B$11,Paramètres!$A$1:$I$89,3,0)*VLOOKUP('Données projet'!$B$11,Paramètres!$A$1:$I$89,5,0)</f>
        <v>7.4437030687502697</v>
      </c>
      <c r="BF18" s="14">
        <f t="shared" si="37"/>
        <v>2.7155941298840056</v>
      </c>
      <c r="BG18" s="22">
        <f t="shared" si="7"/>
        <v>17.694109287621362</v>
      </c>
      <c r="BH18" s="62">
        <f t="shared" si="8"/>
        <v>311.02744262095467</v>
      </c>
      <c r="BI18" s="62">
        <f ca="1">AVERAGE(OFFSET($BH$3,0,0,'Données projet'!$E$11+1,1))-AVERAGE(OFFSET($H$3,0,0,'Données projet'!$E$11+1,1))</f>
        <v>154.93882427988234</v>
      </c>
      <c r="BJ18" s="62">
        <f t="shared" si="38"/>
        <v>56.347130462109817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1.2</v>
      </c>
      <c r="BY18" s="13">
        <f>IF('Données projet'!$A$114&gt;35,BY17+BX18-CG17,IF(A18&lt;'Données projet'!$A$114,$BV$205^A18,IF(A18='Données projet'!$A$114,'Données projet'!$B$114,BY17+BX18-CG17)))</f>
        <v>7.6961363407260848</v>
      </c>
      <c r="BZ18" s="14">
        <f>BY18*VLOOKUP('Données projet'!$B$12,Paramètres!$A$1:$I$89,3,0)*VLOOKUP('Données projet'!$B$12,Paramètres!$A$1:$I$89,5,0)</f>
        <v>8.284121157157557</v>
      </c>
      <c r="CA18" s="14">
        <f t="shared" si="39"/>
        <v>2.9847957727109624</v>
      </c>
      <c r="CB18" s="22">
        <f t="shared" si="10"/>
        <v>19.626696986187671</v>
      </c>
      <c r="CC18" s="62">
        <f t="shared" si="11"/>
        <v>312.96003031952097</v>
      </c>
      <c r="CD18" s="62">
        <f ca="1">AVERAGE(OFFSET($CC$3,0,0,'Données projet'!$E$12+1,1))-AVERAGE(OFFSET($H$3,0,0,'Données projet'!$E$12+1,1))</f>
        <v>185.13448991941385</v>
      </c>
      <c r="CE18" s="62">
        <f t="shared" si="40"/>
        <v>69.239647548491234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326.49564305302061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59</v>
      </c>
      <c r="L19" s="13">
        <f>VLOOKUP(A19,'Données projet'!$A$35:$I$55,9,0)</f>
        <v>8.5</v>
      </c>
      <c r="M19" s="13">
        <f t="array" ref="M19">INDEX(L:L,MIN(IF(ISNUMBER(L19:L215),ROW(L19:L215),"")))</f>
        <v>8.5</v>
      </c>
      <c r="N19" s="14">
        <f>IF('Données projet'!$A$36&gt;35,N18+M19-V18,IF(A19&lt;'Données projet'!$A$36,$K$205^A19,IF(A19='Données projet'!$A$36,'Données projet'!$B$36,N18+M19-V18)))</f>
        <v>59</v>
      </c>
      <c r="O19" s="14">
        <f>N19*VLOOKUP('Données projet'!$B$9,Paramètres!$A$1:$I$89,3,0)*VLOOKUP('Données projet'!$B$9,Paramètres!$A$1:$I$89,5,0)</f>
        <v>35.282000000000004</v>
      </c>
      <c r="P19" s="14">
        <f t="shared" si="33"/>
        <v>10.73915395799758</v>
      </c>
      <c r="Q19" s="22">
        <f t="shared" si="2"/>
        <v>80.153509810179131</v>
      </c>
      <c r="R19" s="62">
        <f t="shared" si="0"/>
        <v>373.48684314351243</v>
      </c>
      <c r="S19" s="62">
        <f ca="1">AVERAGE(OFFSET($R$3,0,0,'Données projet'!$E$9+1,1))-AVERAGE(OFFSET($H$3,0,0,'Données projet'!$E$9+1,1))</f>
        <v>117.54638373164624</v>
      </c>
      <c r="T19" s="62">
        <f t="shared" si="34"/>
        <v>133.0740262536583</v>
      </c>
      <c r="U19" s="16">
        <f>IF(ISNA(VLOOKUP(A19,'Données projet'!$A$35:$I$55,3,0)),0,VLOOKUP(A19,'Données projet'!$A$35:$I$55,3,0))</f>
        <v>1</v>
      </c>
      <c r="V19" s="16">
        <f>IF(ISNA(VLOOKUP(A19,'Données projet'!$A$35:$I$55,4,0)),0,VLOOKUP(A19,'Données projet'!$A$35:$I$55,4,0))</f>
        <v>8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0.22500000000000001</v>
      </c>
      <c r="Y19" s="17">
        <f>IF(ISNA(VLOOKUP(A19,'Données projet'!$A$35:$I$55,7,0)),0%,VLOOKUP(A19,'Données projet'!$A$35:$I$55,7,0))</f>
        <v>0.5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1.4222917384186289</v>
      </c>
      <c r="AB19" s="23">
        <f>EXP(-LN(2)/2)*AB18+(1-EXP(-LN(2)/2))/(LN(2)/2)*V19*Y19*VLOOKUP('Données projet'!$B$9,Paramètres!$A$1:$I$89,3,0)*0.475*44/12</f>
        <v>2.7082996556833066</v>
      </c>
      <c r="AC19" s="24">
        <f t="shared" si="3"/>
        <v>4.1305913941019359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projet'!$B$10,Paramètres!$A$1:$I$89,3,0)*VLOOKUP('Données projet'!$B$10,Paramètres!$A$1:$I$89,5,0)</f>
        <v>7.9782969195626388</v>
      </c>
      <c r="AK19" s="14">
        <f t="shared" si="35"/>
        <v>2.887220237089136</v>
      </c>
      <c r="AL19" s="22">
        <f t="shared" si="4"/>
        <v>18.924109047835174</v>
      </c>
      <c r="AM19" s="62">
        <f t="shared" si="5"/>
        <v>312.25744238116852</v>
      </c>
      <c r="AN19" s="62">
        <f ca="1">AVERAGE(OFFSET($AM$3,0,0,'Données projet'!$E$10+1,1))-AVERAGE(OFFSET($H$3,0,0,'Données projet'!$E$10+1,1))</f>
        <v>138.8931001150624</v>
      </c>
      <c r="AO19" s="62">
        <f t="shared" si="36"/>
        <v>48.964659354096625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1.2</v>
      </c>
      <c r="BD19" s="13">
        <f>IF('Données projet'!$A$88&gt;35,BD18+BC19-BL18,IF(A19&lt;'Données projet'!$A$88,$BA$205^A19,IF(A19='Données projet'!$A$88,'Données projet'!$B$88,BD18+BC19-BL18)))</f>
        <v>8.8177463744060987</v>
      </c>
      <c r="BE19" s="14">
        <f>BD19*VLOOKUP('Données projet'!$B$11,Paramètres!$A$1:$I$89,3,0)*VLOOKUP('Données projet'!$B$11,Paramètres!$A$1:$I$89,5,0)</f>
        <v>8.528524293325578</v>
      </c>
      <c r="BF19" s="14">
        <f t="shared" si="37"/>
        <v>3.0624727628647754</v>
      </c>
      <c r="BG19" s="22">
        <f t="shared" si="7"/>
        <v>20.187653206198199</v>
      </c>
      <c r="BH19" s="62">
        <f t="shared" si="8"/>
        <v>313.52098653953152</v>
      </c>
      <c r="BI19" s="62">
        <f ca="1">AVERAGE(OFFSET($BH$3,0,0,'Données projet'!$E$11+1,1))-AVERAGE(OFFSET($H$3,0,0,'Données projet'!$E$11+1,1))</f>
        <v>154.93882427988234</v>
      </c>
      <c r="BJ19" s="62">
        <f t="shared" si="38"/>
        <v>56.347130462109817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1.2</v>
      </c>
      <c r="BY19" s="13">
        <f>IF('Données projet'!$A$114&gt;35,BY18+BX19-CG18,IF(A19&lt;'Données projet'!$A$114,$BV$205^A19,IF(A19='Données projet'!$A$114,'Données projet'!$B$114,BY18+BX19-CG18)))</f>
        <v>8.8177463744060987</v>
      </c>
      <c r="BZ19" s="14">
        <f>BY19*VLOOKUP('Données projet'!$B$12,Paramètres!$A$1:$I$89,3,0)*VLOOKUP('Données projet'!$B$12,Paramètres!$A$1:$I$89,5,0)</f>
        <v>9.4914221974107242</v>
      </c>
      <c r="CA19" s="14">
        <f t="shared" si="39"/>
        <v>3.3660610972935361</v>
      </c>
      <c r="CB19" s="22">
        <f t="shared" si="10"/>
        <v>22.393450071609919</v>
      </c>
      <c r="CC19" s="62">
        <f t="shared" si="11"/>
        <v>315.72678340494326</v>
      </c>
      <c r="CD19" s="62">
        <f ca="1">AVERAGE(OFFSET($CC$3,0,0,'Données projet'!$E$12+1,1))-AVERAGE(OFFSET($H$3,0,0,'Données projet'!$E$12+1,1))</f>
        <v>185.13448991941385</v>
      </c>
      <c r="CE19" s="62">
        <f t="shared" si="40"/>
        <v>69.239647548491234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328.50565300530388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10</v>
      </c>
      <c r="N20" s="14">
        <f>IF('Données projet'!$A$36&gt;35,N19+M20-V19,IF(A20&lt;'Données projet'!$A$36,$K$205^A20,IF(A20='Données projet'!$A$36,'Données projet'!$B$36,N19+M20-V19)))</f>
        <v>61</v>
      </c>
      <c r="O20" s="14">
        <f>N20*VLOOKUP('Données projet'!$B$9,Paramètres!$A$1:$I$89,3,0)*VLOOKUP('Données projet'!$B$9,Paramètres!$A$1:$I$89,5,0)</f>
        <v>36.478000000000002</v>
      </c>
      <c r="P20" s="14">
        <f t="shared" si="33"/>
        <v>11.06019217991456</v>
      </c>
      <c r="Q20" s="22">
        <f t="shared" si="2"/>
        <v>82.795684713351179</v>
      </c>
      <c r="R20" s="62">
        <f t="shared" si="0"/>
        <v>376.12901804668451</v>
      </c>
      <c r="S20" s="62">
        <f ca="1">AVERAGE(OFFSET($R$3,0,0,'Données projet'!$E$9+1,1))-AVERAGE(OFFSET($H$3,0,0,'Données projet'!$E$9+1,1))</f>
        <v>117.54638373164624</v>
      </c>
      <c r="T20" s="62">
        <f t="shared" si="34"/>
        <v>133.0740262536583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1.3833990960364997</v>
      </c>
      <c r="AB20" s="23">
        <f>EXP(-LN(2)/2)*AB19+(1-EXP(-LN(2)/2))/(LN(2)/2)*V20*Y20*VLOOKUP('Données projet'!$B$9,Paramètres!$A$1:$I$89,3,0)*0.475*44/12</f>
        <v>1.9150570520188579</v>
      </c>
      <c r="AC20" s="24">
        <f t="shared" si="3"/>
        <v>3.2984561480553576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projet'!$B$10,Paramètres!$A$1:$I$89,3,0)*VLOOKUP('Données projet'!$B$10,Paramètres!$A$1:$I$89,5,0)</f>
        <v>9.1410281239601368</v>
      </c>
      <c r="AK20" s="14">
        <f t="shared" si="35"/>
        <v>3.2560216709759704</v>
      </c>
      <c r="AL20" s="22">
        <f t="shared" si="4"/>
        <v>21.591528392847053</v>
      </c>
      <c r="AM20" s="62">
        <f t="shared" si="5"/>
        <v>314.92486172618038</v>
      </c>
      <c r="AN20" s="62">
        <f ca="1">AVERAGE(OFFSET($AM$3,0,0,'Données projet'!$E$10+1,1))-AVERAGE(OFFSET($H$3,0,0,'Données projet'!$E$10+1,1))</f>
        <v>138.8931001150624</v>
      </c>
      <c r="AO20" s="62">
        <f t="shared" si="36"/>
        <v>48.964659354096625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1.2</v>
      </c>
      <c r="BD20" s="13">
        <f>IF('Données projet'!$A$88&gt;35,BD19+BC20-BL19,IF(A20&lt;'Données projet'!$A$88,$BA$205^A20,IF(A20='Données projet'!$A$88,'Données projet'!$B$88,BD19+BC20-BL19)))</f>
        <v>10.102816228956828</v>
      </c>
      <c r="BE20" s="14">
        <f>BD20*VLOOKUP('Données projet'!$B$11,Paramètres!$A$1:$I$89,3,0)*VLOOKUP('Données projet'!$B$11,Paramètres!$A$1:$I$89,5,0)</f>
        <v>9.7714438566470445</v>
      </c>
      <c r="BF20" s="14">
        <f t="shared" si="37"/>
        <v>3.4536602211941068</v>
      </c>
      <c r="BG20" s="22">
        <f t="shared" si="7"/>
        <v>23.033722935573341</v>
      </c>
      <c r="BH20" s="62">
        <f t="shared" si="8"/>
        <v>316.36705626890665</v>
      </c>
      <c r="BI20" s="62">
        <f ca="1">AVERAGE(OFFSET($BH$3,0,0,'Données projet'!$E$11+1,1))-AVERAGE(OFFSET($H$3,0,0,'Données projet'!$E$11+1,1))</f>
        <v>154.93882427988234</v>
      </c>
      <c r="BJ20" s="62">
        <f t="shared" si="38"/>
        <v>56.347130462109817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1.2</v>
      </c>
      <c r="BY20" s="13">
        <f>IF('Données projet'!$A$114&gt;35,BY19+BX20-CG19,IF(A20&lt;'Données projet'!$A$114,$BV$205^A20,IF(A20='Données projet'!$A$114,'Données projet'!$B$114,BY19+BX20-CG19)))</f>
        <v>10.102816228956828</v>
      </c>
      <c r="BZ20" s="14">
        <f>BY20*VLOOKUP('Données projet'!$B$12,Paramètres!$A$1:$I$89,3,0)*VLOOKUP('Données projet'!$B$12,Paramètres!$A$1:$I$89,5,0)</f>
        <v>10.874671388849128</v>
      </c>
      <c r="CA20" s="14">
        <f t="shared" si="39"/>
        <v>3.7960276593470508</v>
      </c>
      <c r="CB20" s="22">
        <f t="shared" si="10"/>
        <v>25.551467508941673</v>
      </c>
      <c r="CC20" s="62">
        <f t="shared" si="11"/>
        <v>318.88480084227501</v>
      </c>
      <c r="CD20" s="62">
        <f ca="1">AVERAGE(OFFSET($CC$3,0,0,'Données projet'!$E$12+1,1))-AVERAGE(OFFSET($H$3,0,0,'Données projet'!$E$12+1,1))</f>
        <v>185.13448991941385</v>
      </c>
      <c r="CE20" s="62">
        <f t="shared" si="40"/>
        <v>69.239647548491234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330.51251314469152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10</v>
      </c>
      <c r="N21" s="14">
        <f>IF('Données projet'!$A$36&gt;35,N20+M21-V20,IF(A21&lt;'Données projet'!$A$36,$K$205^A21,IF(A21='Données projet'!$A$36,'Données projet'!$B$36,N20+M21-V20)))</f>
        <v>71</v>
      </c>
      <c r="O21" s="14">
        <f>N21*VLOOKUP('Données projet'!$B$9,Paramètres!$A$1:$I$89,3,0)*VLOOKUP('Données projet'!$B$9,Paramètres!$A$1:$I$89,5,0)</f>
        <v>42.458000000000006</v>
      </c>
      <c r="P21" s="14">
        <f t="shared" si="33"/>
        <v>12.647861696503936</v>
      </c>
      <c r="Q21" s="22">
        <f t="shared" si="2"/>
        <v>95.976042454744359</v>
      </c>
      <c r="R21" s="62">
        <f t="shared" si="0"/>
        <v>389.30937578807766</v>
      </c>
      <c r="S21" s="62">
        <f ca="1">AVERAGE(OFFSET($R$3,0,0,'Données projet'!$E$9+1,1))-AVERAGE(OFFSET($H$3,0,0,'Données projet'!$E$9+1,1))</f>
        <v>117.54638373164624</v>
      </c>
      <c r="T21" s="62">
        <f t="shared" si="34"/>
        <v>133.0740262536583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1.345569975005585</v>
      </c>
      <c r="AB21" s="23">
        <f>EXP(-LN(2)/2)*AB20+(1-EXP(-LN(2)/2))/(LN(2)/2)*V21*Y21*VLOOKUP('Données projet'!$B$9,Paramètres!$A$1:$I$89,3,0)*0.475*44/12</f>
        <v>1.3541498278416535</v>
      </c>
      <c r="AC21" s="24">
        <f t="shared" si="3"/>
        <v>2.6997198028472384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projet'!$B$10,Paramètres!$A$1:$I$89,3,0)*VLOOKUP('Données projet'!$B$10,Paramètres!$A$1:$I$89,5,0)</f>
        <v>10.473212015730644</v>
      </c>
      <c r="AK21" s="14">
        <f t="shared" si="35"/>
        <v>3.6719322570811741</v>
      </c>
      <c r="AL21" s="22">
        <f t="shared" si="4"/>
        <v>24.636126275147248</v>
      </c>
      <c r="AM21" s="62">
        <f t="shared" si="5"/>
        <v>317.96945960848058</v>
      </c>
      <c r="AN21" s="62">
        <f ca="1">AVERAGE(OFFSET($AM$3,0,0,'Données projet'!$E$10+1,1))-AVERAGE(OFFSET($H$3,0,0,'Données projet'!$E$10+1,1))</f>
        <v>138.8931001150624</v>
      </c>
      <c r="AO21" s="62">
        <f t="shared" si="36"/>
        <v>48.964659354096625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1.2</v>
      </c>
      <c r="BD21" s="13">
        <f>IF('Données projet'!$A$88&gt;35,BD20+BC21-BL20,IF(A21&lt;'Données projet'!$A$88,$BA$205^A21,IF(A21='Données projet'!$A$88,'Données projet'!$B$88,BD20+BC21-BL20)))</f>
        <v>11.575168010312384</v>
      </c>
      <c r="BE21" s="14">
        <f>BD21*VLOOKUP('Données projet'!$B$11,Paramètres!$A$1:$I$89,3,0)*VLOOKUP('Données projet'!$B$11,Paramètres!$A$1:$I$89,5,0)</f>
        <v>11.195502499574138</v>
      </c>
      <c r="BF21" s="14">
        <f t="shared" si="37"/>
        <v>3.8948163288481799</v>
      </c>
      <c r="BG21" s="22">
        <f t="shared" si="7"/>
        <v>26.282305292835535</v>
      </c>
      <c r="BH21" s="62">
        <f t="shared" si="8"/>
        <v>319.61563862616885</v>
      </c>
      <c r="BI21" s="62">
        <f ca="1">AVERAGE(OFFSET($BH$3,0,0,'Données projet'!$E$11+1,1))-AVERAGE(OFFSET($H$3,0,0,'Données projet'!$E$11+1,1))</f>
        <v>154.93882427988234</v>
      </c>
      <c r="BJ21" s="62">
        <f t="shared" si="38"/>
        <v>56.347130462109817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1.2</v>
      </c>
      <c r="BY21" s="13">
        <f>IF('Données projet'!$A$114&gt;35,BY20+BX21-CG20,IF(A21&lt;'Données projet'!$A$114,$BV$205^A21,IF(A21='Données projet'!$A$114,'Données projet'!$B$114,BY20+BX21-CG20)))</f>
        <v>11.575168010312384</v>
      </c>
      <c r="BZ21" s="14">
        <f>BY21*VLOOKUP('Données projet'!$B$12,Paramètres!$A$1:$I$89,3,0)*VLOOKUP('Données projet'!$B$12,Paramètres!$A$1:$I$89,5,0)</f>
        <v>12.459510846300249</v>
      </c>
      <c r="CA21" s="14">
        <f t="shared" si="39"/>
        <v>4.2809163511957635</v>
      </c>
      <c r="CB21" s="22">
        <f t="shared" si="10"/>
        <v>29.156244035638881</v>
      </c>
      <c r="CC21" s="62">
        <f t="shared" si="11"/>
        <v>322.48957736897222</v>
      </c>
      <c r="CD21" s="62">
        <f ca="1">AVERAGE(OFFSET($CC$3,0,0,'Données projet'!$E$12+1,1))-AVERAGE(OFFSET($H$3,0,0,'Données projet'!$E$12+1,1))</f>
        <v>185.13448991941385</v>
      </c>
      <c r="CE21" s="62">
        <f t="shared" si="40"/>
        <v>69.239647548491234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332.51641840525372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10</v>
      </c>
      <c r="N22" s="14">
        <f>IF('Données projet'!$A$36&gt;35,N21+M22-V21,IF(A22&lt;'Données projet'!$A$36,$K$205^A22,IF(A22='Données projet'!$A$36,'Données projet'!$B$36,N21+M22-V21)))</f>
        <v>81</v>
      </c>
      <c r="O22" s="14">
        <f>N22*VLOOKUP('Données projet'!$B$9,Paramètres!$A$1:$I$89,3,0)*VLOOKUP('Données projet'!$B$9,Paramètres!$A$1:$I$89,5,0)</f>
        <v>48.438000000000009</v>
      </c>
      <c r="P22" s="14">
        <f t="shared" si="33"/>
        <v>14.209624244846971</v>
      </c>
      <c r="Q22" s="22">
        <f t="shared" si="2"/>
        <v>109.11127889310849</v>
      </c>
      <c r="R22" s="62">
        <f t="shared" si="0"/>
        <v>402.44461222644179</v>
      </c>
      <c r="S22" s="62">
        <f ca="1">AVERAGE(OFFSET($R$3,0,0,'Données projet'!$E$9+1,1))-AVERAGE(OFFSET($H$3,0,0,'Données projet'!$E$9+1,1))</f>
        <v>117.54638373164624</v>
      </c>
      <c r="T22" s="62">
        <f t="shared" si="34"/>
        <v>133.0740262536583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1.3087752932786076</v>
      </c>
      <c r="AB22" s="23">
        <f>EXP(-LN(2)/2)*AB21+(1-EXP(-LN(2)/2))/(LN(2)/2)*V22*Y22*VLOOKUP('Données projet'!$B$9,Paramètres!$A$1:$I$89,3,0)*0.475*44/12</f>
        <v>0.95752852600942917</v>
      </c>
      <c r="AC22" s="24">
        <f t="shared" si="3"/>
        <v>2.2663038192880367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projet'!$B$10,Paramètres!$A$1:$I$89,3,0)*VLOOKUP('Données projet'!$B$10,Paramètres!$A$1:$I$89,5,0)</f>
        <v>11.999544081801259</v>
      </c>
      <c r="AK22" s="14">
        <f t="shared" si="35"/>
        <v>4.1409695214196116</v>
      </c>
      <c r="AL22" s="22">
        <f t="shared" si="4"/>
        <v>28.111394525609683</v>
      </c>
      <c r="AM22" s="62">
        <f t="shared" si="5"/>
        <v>321.444727858943</v>
      </c>
      <c r="AN22" s="62">
        <f ca="1">AVERAGE(OFFSET($AM$3,0,0,'Données projet'!$E$10+1,1))-AVERAGE(OFFSET($H$3,0,0,'Données projet'!$E$10+1,1))</f>
        <v>138.8931001150624</v>
      </c>
      <c r="AO22" s="62">
        <f t="shared" si="36"/>
        <v>48.964659354096625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1.2</v>
      </c>
      <c r="BD22" s="13">
        <f>IF('Données projet'!$A$88&gt;35,BD21+BC22-BL21,IF(A22&lt;'Données projet'!$A$88,$BA$205^A22,IF(A22='Données projet'!$A$88,'Données projet'!$B$88,BD21+BC22-BL21)))</f>
        <v>13.262095581124292</v>
      </c>
      <c r="BE22" s="14">
        <f>BD22*VLOOKUP('Données projet'!$B$11,Paramètres!$A$1:$I$89,3,0)*VLOOKUP('Données projet'!$B$11,Paramètres!$A$1:$I$89,5,0)</f>
        <v>12.827098846063416</v>
      </c>
      <c r="BF22" s="14">
        <f t="shared" si="37"/>
        <v>4.3923238720390128</v>
      </c>
      <c r="BG22" s="22">
        <f t="shared" si="7"/>
        <v>29.990494567361733</v>
      </c>
      <c r="BH22" s="62">
        <f t="shared" si="8"/>
        <v>323.32382790069505</v>
      </c>
      <c r="BI22" s="62">
        <f ca="1">AVERAGE(OFFSET($BH$3,0,0,'Données projet'!$E$11+1,1))-AVERAGE(OFFSET($H$3,0,0,'Données projet'!$E$11+1,1))</f>
        <v>154.93882427988234</v>
      </c>
      <c r="BJ22" s="62">
        <f t="shared" si="38"/>
        <v>56.347130462109817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1.2</v>
      </c>
      <c r="BY22" s="13">
        <f>IF('Données projet'!$A$114&gt;35,BY21+BX22-CG21,IF(A22&lt;'Données projet'!$A$114,$BV$205^A22,IF(A22='Données projet'!$A$114,'Données projet'!$B$114,BY21+BX22-CG21)))</f>
        <v>13.262095581124292</v>
      </c>
      <c r="BZ22" s="14">
        <f>BY22*VLOOKUP('Données projet'!$B$12,Paramètres!$A$1:$I$89,3,0)*VLOOKUP('Données projet'!$B$12,Paramètres!$A$1:$I$89,5,0)</f>
        <v>14.275319683522188</v>
      </c>
      <c r="CA22" s="14">
        <f t="shared" si="39"/>
        <v>4.8277426959232219</v>
      </c>
      <c r="CB22" s="22">
        <f t="shared" si="10"/>
        <v>33.271166977534087</v>
      </c>
      <c r="CC22" s="62">
        <f t="shared" si="11"/>
        <v>326.60450031086742</v>
      </c>
      <c r="CD22" s="62">
        <f ca="1">AVERAGE(OFFSET($CC$3,0,0,'Données projet'!$E$12+1,1))-AVERAGE(OFFSET($H$3,0,0,'Données projet'!$E$12+1,1))</f>
        <v>185.13448991941385</v>
      </c>
      <c r="CE22" s="62">
        <f t="shared" si="40"/>
        <v>69.239647548491234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334.51754204275585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91</v>
      </c>
      <c r="L23" s="13">
        <f>VLOOKUP(A23,'Données projet'!$A$35:$I$55,9,0)</f>
        <v>10</v>
      </c>
      <c r="M23" s="13">
        <f t="array" ref="M23">INDEX(L:L,MIN(IF(ISNUMBER(L23:L219),ROW(L23:L219),"")))</f>
        <v>10</v>
      </c>
      <c r="N23" s="14">
        <f>IF('Données projet'!$A$36&gt;35,N22+M23-V22,IF(A23&lt;'Données projet'!$A$36,$K$205^A23,IF(A23='Données projet'!$A$36,'Données projet'!$B$36,N22+M23-V22)))</f>
        <v>91</v>
      </c>
      <c r="O23" s="14">
        <f>N23*VLOOKUP('Données projet'!$B$9,Paramètres!$A$1:$I$89,3,0)*VLOOKUP('Données projet'!$B$9,Paramètres!$A$1:$I$89,5,0)</f>
        <v>54.417999999999999</v>
      </c>
      <c r="P23" s="14">
        <f t="shared" si="33"/>
        <v>15.749044324804036</v>
      </c>
      <c r="Q23" s="22">
        <f t="shared" si="2"/>
        <v>122.20760219903367</v>
      </c>
      <c r="R23" s="62">
        <f t="shared" si="0"/>
        <v>415.54093553236697</v>
      </c>
      <c r="S23" s="62">
        <f ca="1">AVERAGE(OFFSET($R$3,0,0,'Données projet'!$E$9+1,1))-AVERAGE(OFFSET($H$3,0,0,'Données projet'!$E$9+1,1))</f>
        <v>117.54638373164624</v>
      </c>
      <c r="T23" s="62">
        <f t="shared" si="34"/>
        <v>133.0740262536583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14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0.22500000000000001</v>
      </c>
      <c r="Y23" s="17">
        <f>IF(ISNA(VLOOKUP(A23,'Données projet'!$A$35:$I$55,7,0)),0%,VLOOKUP(A23,'Données projet'!$A$35:$I$55,7,0))</f>
        <v>0.5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3.7619973062910037</v>
      </c>
      <c r="AB23" s="23">
        <f>EXP(-LN(2)/2)*AB22+(1-EXP(-LN(2)/2))/(LN(2)/2)*V23*Y23*VLOOKUP('Données projet'!$B$9,Paramètres!$A$1:$I$89,3,0)*0.475*44/12</f>
        <v>5.416599311366614</v>
      </c>
      <c r="AC23" s="24">
        <f t="shared" si="3"/>
        <v>9.1785966176576181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projet'!$B$10,Paramètres!$A$1:$I$89,3,0)*VLOOKUP('Données projet'!$B$10,Paramètres!$A$1:$I$89,5,0)</f>
        <v>13.748318849539347</v>
      </c>
      <c r="AK23" s="14">
        <f t="shared" si="35"/>
        <v>4.6699196436038939</v>
      </c>
      <c r="AL23" s="22">
        <f t="shared" si="4"/>
        <v>32.078432042224485</v>
      </c>
      <c r="AM23" s="62">
        <f t="shared" si="5"/>
        <v>325.41176537555782</v>
      </c>
      <c r="AN23" s="62">
        <f ca="1">AVERAGE(OFFSET($AM$3,0,0,'Données projet'!$E$10+1,1))-AVERAGE(OFFSET($H$3,0,0,'Données projet'!$E$10+1,1))</f>
        <v>138.8931001150624</v>
      </c>
      <c r="AO23" s="62">
        <f t="shared" si="36"/>
        <v>48.964659354096625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1.2</v>
      </c>
      <c r="BD23" s="13">
        <f>IF('Données projet'!$A$88&gt;35,BD22+BC23-BL22,IF(A23&lt;'Données projet'!$A$88,$BA$205^A23,IF(A23='Données projet'!$A$88,'Données projet'!$B$88,BD22+BC23-BL22)))</f>
        <v>15.194870523363559</v>
      </c>
      <c r="BE23" s="14">
        <f>BD23*VLOOKUP('Données projet'!$B$11,Paramètres!$A$1:$I$89,3,0)*VLOOKUP('Données projet'!$B$11,Paramètres!$A$1:$I$89,5,0)</f>
        <v>14.696478770197235</v>
      </c>
      <c r="BF23" s="14">
        <f t="shared" si="37"/>
        <v>4.9533809473858224</v>
      </c>
      <c r="BG23" s="22">
        <f t="shared" si="7"/>
        <v>34.223505674790481</v>
      </c>
      <c r="BH23" s="62">
        <f t="shared" si="8"/>
        <v>327.5568390081238</v>
      </c>
      <c r="BI23" s="62">
        <f ca="1">AVERAGE(OFFSET($BH$3,0,0,'Données projet'!$E$11+1,1))-AVERAGE(OFFSET($H$3,0,0,'Données projet'!$E$11+1,1))</f>
        <v>154.93882427988234</v>
      </c>
      <c r="BJ23" s="62">
        <f t="shared" si="38"/>
        <v>56.347130462109817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1.2</v>
      </c>
      <c r="BY23" s="13">
        <f>IF('Données projet'!$A$114&gt;35,BY22+BX23-CG22,IF(A23&lt;'Données projet'!$A$114,$BV$205^A23,IF(A23='Données projet'!$A$114,'Données projet'!$B$114,BY22+BX23-CG22)))</f>
        <v>15.194870523363559</v>
      </c>
      <c r="BZ23" s="14">
        <f>BY23*VLOOKUP('Données projet'!$B$12,Paramètres!$A$1:$I$89,3,0)*VLOOKUP('Données projet'!$B$12,Paramètres!$A$1:$I$89,5,0)</f>
        <v>16.355758631348532</v>
      </c>
      <c r="CA23" s="14">
        <f t="shared" si="39"/>
        <v>5.4444183501809773</v>
      </c>
      <c r="CB23" s="22">
        <f t="shared" si="10"/>
        <v>37.968641576163897</v>
      </c>
      <c r="CC23" s="62">
        <f t="shared" si="11"/>
        <v>331.30197490949723</v>
      </c>
      <c r="CD23" s="62">
        <f ca="1">AVERAGE(OFFSET($CC$3,0,0,'Données projet'!$E$12+1,1))-AVERAGE(OFFSET($H$3,0,0,'Données projet'!$E$12+1,1))</f>
        <v>185.13448991941385</v>
      </c>
      <c r="CE23" s="62">
        <f t="shared" si="40"/>
        <v>69.239647548491234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336.51603900867377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11</v>
      </c>
      <c r="N24" s="14">
        <f>IF('Données projet'!$A$36&gt;35,N23+M24-V23,IF(A24&lt;'Données projet'!$A$36,$K$205^A24,IF(A24='Données projet'!$A$36,'Données projet'!$B$36,N23+M24-V23)))</f>
        <v>88</v>
      </c>
      <c r="O24" s="14">
        <f>N24*VLOOKUP('Données projet'!$B$9,Paramètres!$A$1:$I$89,3,0)*VLOOKUP('Données projet'!$B$9,Paramètres!$A$1:$I$89,5,0)</f>
        <v>52.624000000000009</v>
      </c>
      <c r="P24" s="14">
        <f t="shared" si="33"/>
        <v>15.289388641788772</v>
      </c>
      <c r="Q24" s="22">
        <f t="shared" si="2"/>
        <v>118.28248521778211</v>
      </c>
      <c r="R24" s="62">
        <f t="shared" si="0"/>
        <v>411.61581855111541</v>
      </c>
      <c r="S24" s="62">
        <f ca="1">AVERAGE(OFFSET($R$3,0,0,'Données projet'!$E$9+1,1))-AVERAGE(OFFSET($H$3,0,0,'Données projet'!$E$9+1,1))</f>
        <v>117.54638373164624</v>
      </c>
      <c r="T24" s="62">
        <f t="shared" si="34"/>
        <v>133.0740262536583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3.6591252921156361</v>
      </c>
      <c r="AB24" s="23">
        <f>EXP(-LN(2)/2)*AB23+(1-EXP(-LN(2)/2))/(LN(2)/2)*V24*Y24*VLOOKUP('Données projet'!$B$9,Paramètres!$A$1:$I$89,3,0)*0.475*44/12</f>
        <v>3.8301141040377167</v>
      </c>
      <c r="AC24" s="24">
        <f t="shared" si="3"/>
        <v>7.4892393961533532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projet'!$B$10,Paramètres!$A$1:$I$89,3,0)*VLOOKUP('Données projet'!$B$10,Paramètres!$A$1:$I$89,5,0)</f>
        <v>15.751954399272945</v>
      </c>
      <c r="AK24" s="14">
        <f t="shared" si="35"/>
        <v>5.2664356414391653</v>
      </c>
      <c r="AL24" s="22">
        <f t="shared" si="4"/>
        <v>36.607029320906918</v>
      </c>
      <c r="AM24" s="62">
        <f t="shared" si="5"/>
        <v>329.94036265424023</v>
      </c>
      <c r="AN24" s="62">
        <f ca="1">AVERAGE(OFFSET($AM$3,0,0,'Données projet'!$E$10+1,1))-AVERAGE(OFFSET($H$3,0,0,'Données projet'!$E$10+1,1))</f>
        <v>138.8931001150624</v>
      </c>
      <c r="AO24" s="62">
        <f t="shared" si="36"/>
        <v>48.964659354096625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1.2</v>
      </c>
      <c r="BD24" s="13">
        <f>IF('Données projet'!$A$88&gt;35,BD23+BC24-BL23,IF(A24&lt;'Données projet'!$A$88,$BA$205^A24,IF(A24='Données projet'!$A$88,'Données projet'!$B$88,BD23+BC24-BL23)))</f>
        <v>17.409321838276906</v>
      </c>
      <c r="BE24" s="14">
        <f>BD24*VLOOKUP('Données projet'!$B$11,Paramètres!$A$1:$I$89,3,0)*VLOOKUP('Données projet'!$B$11,Paramètres!$A$1:$I$89,5,0)</f>
        <v>16.838296081981426</v>
      </c>
      <c r="BF24" s="14">
        <f t="shared" si="37"/>
        <v>5.5861051062554639</v>
      </c>
      <c r="BG24" s="22">
        <f t="shared" si="7"/>
        <v>39.055832069512576</v>
      </c>
      <c r="BH24" s="62">
        <f t="shared" si="8"/>
        <v>332.38916540284589</v>
      </c>
      <c r="BI24" s="62">
        <f ca="1">AVERAGE(OFFSET($BH$3,0,0,'Données projet'!$E$11+1,1))-AVERAGE(OFFSET($H$3,0,0,'Données projet'!$E$11+1,1))</f>
        <v>154.93882427988234</v>
      </c>
      <c r="BJ24" s="62">
        <f t="shared" si="38"/>
        <v>56.347130462109817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1.2</v>
      </c>
      <c r="BY24" s="13">
        <f>IF('Données projet'!$A$114&gt;35,BY23+BX24-CG23,IF(A24&lt;'Données projet'!$A$114,$BV$205^A24,IF(A24='Données projet'!$A$114,'Données projet'!$B$114,BY23+BX24-CG23)))</f>
        <v>17.409321838276906</v>
      </c>
      <c r="BZ24" s="14">
        <f>BY24*VLOOKUP('Données projet'!$B$12,Paramètres!$A$1:$I$89,3,0)*VLOOKUP('Données projet'!$B$12,Paramètres!$A$1:$I$89,5,0)</f>
        <v>18.739394026721261</v>
      </c>
      <c r="CA24" s="14">
        <f t="shared" si="39"/>
        <v>6.1398655725414359</v>
      </c>
      <c r="CB24" s="22">
        <f t="shared" si="10"/>
        <v>43.331377135382525</v>
      </c>
      <c r="CC24" s="62">
        <f t="shared" si="11"/>
        <v>336.66471046871584</v>
      </c>
      <c r="CD24" s="62">
        <f ca="1">AVERAGE(OFFSET($CC$3,0,0,'Données projet'!$E$12+1,1))-AVERAGE(OFFSET($H$3,0,0,'Données projet'!$E$12+1,1))</f>
        <v>185.13448991941385</v>
      </c>
      <c r="CE24" s="62">
        <f t="shared" si="40"/>
        <v>69.239647548491234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338.51204866333012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11</v>
      </c>
      <c r="N25" s="14">
        <f>IF('Données projet'!$A$36&gt;35,N24+M25-V24,IF(A25&lt;'Données projet'!$A$36,$K$205^A25,IF(A25='Données projet'!$A$36,'Données projet'!$B$36,N24+M25-V24)))</f>
        <v>99</v>
      </c>
      <c r="O25" s="14">
        <f>N25*VLOOKUP('Données projet'!$B$9,Paramètres!$A$1:$I$89,3,0)*VLOOKUP('Données projet'!$B$9,Paramètres!$A$1:$I$89,5,0)</f>
        <v>59.201999999999998</v>
      </c>
      <c r="P25" s="14">
        <f t="shared" si="33"/>
        <v>16.966352622896878</v>
      </c>
      <c r="Q25" s="22">
        <f t="shared" si="2"/>
        <v>132.65988081821206</v>
      </c>
      <c r="R25" s="62">
        <f t="shared" si="0"/>
        <v>425.99321415154537</v>
      </c>
      <c r="S25" s="62">
        <f ca="1">AVERAGE(OFFSET($R$3,0,0,'Données projet'!$E$9+1,1))-AVERAGE(OFFSET($H$3,0,0,'Données projet'!$E$9+1,1))</f>
        <v>117.54638373164624</v>
      </c>
      <c r="T25" s="62">
        <f t="shared" si="34"/>
        <v>133.0740262536583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3.5590663185776981</v>
      </c>
      <c r="AB25" s="23">
        <f>EXP(-LN(2)/2)*AB24+(1-EXP(-LN(2)/2))/(LN(2)/2)*V25*Y25*VLOOKUP('Données projet'!$B$9,Paramètres!$A$1:$I$89,3,0)*0.475*44/12</f>
        <v>2.7082996556833074</v>
      </c>
      <c r="AC25" s="24">
        <f t="shared" si="3"/>
        <v>6.2673659742610059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projet'!$B$10,Paramètres!$A$1:$I$89,3,0)*VLOOKUP('Données projet'!$B$10,Paramètres!$A$1:$I$89,5,0)</f>
        <v>18.047593317570453</v>
      </c>
      <c r="AK25" s="14">
        <f t="shared" si="35"/>
        <v>5.9391480972072355</v>
      </c>
      <c r="AL25" s="22">
        <f t="shared" si="4"/>
        <v>41.776907964071142</v>
      </c>
      <c r="AM25" s="62">
        <f t="shared" si="5"/>
        <v>335.11024129740446</v>
      </c>
      <c r="AN25" s="62">
        <f ca="1">AVERAGE(OFFSET($AM$3,0,0,'Données projet'!$E$10+1,1))-AVERAGE(OFFSET($H$3,0,0,'Données projet'!$E$10+1,1))</f>
        <v>138.8931001150624</v>
      </c>
      <c r="AO25" s="62">
        <f t="shared" si="36"/>
        <v>48.964659354096625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1.2</v>
      </c>
      <c r="BD25" s="13">
        <f>IF('Données projet'!$A$88&gt;35,BD24+BC25-BL24,IF(A25&lt;'Données projet'!$A$88,$BA$205^A25,IF(A25='Données projet'!$A$88,'Données projet'!$B$88,BD24+BC25-BL24)))</f>
        <v>19.946500129940819</v>
      </c>
      <c r="BE25" s="14">
        <f>BD25*VLOOKUP('Données projet'!$B$11,Paramètres!$A$1:$I$89,3,0)*VLOOKUP('Données projet'!$B$11,Paramètres!$A$1:$I$89,5,0)</f>
        <v>19.292254925678762</v>
      </c>
      <c r="BF25" s="14">
        <f t="shared" si="37"/>
        <v>6.2996508020651527</v>
      </c>
      <c r="BG25" s="22">
        <f t="shared" si="7"/>
        <v>44.572569142487318</v>
      </c>
      <c r="BH25" s="62">
        <f t="shared" si="8"/>
        <v>337.90590247582065</v>
      </c>
      <c r="BI25" s="62">
        <f ca="1">AVERAGE(OFFSET($BH$3,0,0,'Données projet'!$E$11+1,1))-AVERAGE(OFFSET($H$3,0,0,'Données projet'!$E$11+1,1))</f>
        <v>154.93882427988234</v>
      </c>
      <c r="BJ25" s="62">
        <f t="shared" si="38"/>
        <v>56.347130462109817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1.2</v>
      </c>
      <c r="BY25" s="13">
        <f>IF('Données projet'!$A$114&gt;35,BY24+BX25-CG24,IF(A25&lt;'Données projet'!$A$114,$BV$205^A25,IF(A25='Données projet'!$A$114,'Données projet'!$B$114,BY24+BX25-CG24)))</f>
        <v>19.946500129940819</v>
      </c>
      <c r="BZ25" s="14">
        <f>BY25*VLOOKUP('Données projet'!$B$12,Paramètres!$A$1:$I$89,3,0)*VLOOKUP('Données projet'!$B$12,Paramètres!$A$1:$I$89,5,0)</f>
        <v>21.470412739868298</v>
      </c>
      <c r="CA25" s="14">
        <f t="shared" si="39"/>
        <v>6.9241463135591816</v>
      </c>
      <c r="CB25" s="22">
        <f t="shared" si="10"/>
        <v>49.453857018052851</v>
      </c>
      <c r="CC25" s="62">
        <f t="shared" si="11"/>
        <v>342.78719035138619</v>
      </c>
      <c r="CD25" s="62">
        <f ca="1">AVERAGE(OFFSET($CC$3,0,0,'Données projet'!$E$12+1,1))-AVERAGE(OFFSET($H$3,0,0,'Données projet'!$E$12+1,1))</f>
        <v>185.13448991941385</v>
      </c>
      <c r="CE25" s="62">
        <f t="shared" si="40"/>
        <v>69.239647548491234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340.5056969817893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11</v>
      </c>
      <c r="N26" s="14">
        <f>IF('Données projet'!$A$36&gt;35,N25+M26-V25,IF(A26&lt;'Données projet'!$A$36,$K$205^A26,IF(A26='Données projet'!$A$36,'Données projet'!$B$36,N25+M26-V25)))</f>
        <v>110</v>
      </c>
      <c r="O26" s="14">
        <f>N26*VLOOKUP('Données projet'!$B$9,Paramètres!$A$1:$I$89,3,0)*VLOOKUP('Données projet'!$B$9,Paramètres!$A$1:$I$89,5,0)</f>
        <v>65.78</v>
      </c>
      <c r="P26" s="14">
        <f t="shared" si="33"/>
        <v>18.621720661480644</v>
      </c>
      <c r="Q26" s="22">
        <f t="shared" si="2"/>
        <v>146.99966348541213</v>
      </c>
      <c r="R26" s="62">
        <f t="shared" si="0"/>
        <v>440.33299681874541</v>
      </c>
      <c r="S26" s="62">
        <f ca="1">AVERAGE(OFFSET($R$3,0,0,'Données projet'!$E$9+1,1))-AVERAGE(OFFSET($H$3,0,0,'Données projet'!$E$9+1,1))</f>
        <v>117.54638373164624</v>
      </c>
      <c r="T26" s="62">
        <f t="shared" si="34"/>
        <v>133.0740262536583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3.4617434629330277</v>
      </c>
      <c r="AB26" s="23">
        <f>EXP(-LN(2)/2)*AB25+(1-EXP(-LN(2)/2))/(LN(2)/2)*V26*Y26*VLOOKUP('Données projet'!$B$9,Paramètres!$A$1:$I$89,3,0)*0.475*44/12</f>
        <v>1.9150570520188586</v>
      </c>
      <c r="AC26" s="24">
        <f t="shared" si="3"/>
        <v>5.3768005149518867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projet'!$B$10,Paramètres!$A$1:$I$89,3,0)*VLOOKUP('Données projet'!$B$10,Paramètres!$A$1:$I$89,5,0)</f>
        <v>20.677791231508873</v>
      </c>
      <c r="AK26" s="14">
        <f t="shared" si="35"/>
        <v>6.6977900276630162</v>
      </c>
      <c r="AL26" s="22">
        <f t="shared" si="4"/>
        <v>47.679137359724372</v>
      </c>
      <c r="AM26" s="62">
        <f t="shared" si="5"/>
        <v>341.01247069305771</v>
      </c>
      <c r="AN26" s="62">
        <f ca="1">AVERAGE(OFFSET($AM$3,0,0,'Données projet'!$E$10+1,1))-AVERAGE(OFFSET($H$3,0,0,'Données projet'!$E$10+1,1))</f>
        <v>138.8931001150624</v>
      </c>
      <c r="AO26" s="62">
        <f t="shared" si="36"/>
        <v>48.964659354096625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1.2</v>
      </c>
      <c r="BD26" s="13">
        <f>IF('Données projet'!$A$88&gt;35,BD25+BC26-BL25,IF(A26&lt;'Données projet'!$A$88,$BA$205^A26,IF(A26='Données projet'!$A$88,'Données projet'!$B$88,BD25+BC26-BL25)))</f>
        <v>22.853438584779923</v>
      </c>
      <c r="BE26" s="14">
        <f>BD26*VLOOKUP('Données projet'!$B$11,Paramètres!$A$1:$I$89,3,0)*VLOOKUP('Données projet'!$B$11,Paramètres!$A$1:$I$89,5,0)</f>
        <v>22.103845799199142</v>
      </c>
      <c r="BF26" s="14">
        <f t="shared" si="37"/>
        <v>7.1043418398123555</v>
      </c>
      <c r="BG26" s="22">
        <f t="shared" si="7"/>
        <v>50.870926804611692</v>
      </c>
      <c r="BH26" s="62">
        <f t="shared" si="8"/>
        <v>344.20426013794503</v>
      </c>
      <c r="BI26" s="62">
        <f ca="1">AVERAGE(OFFSET($BH$3,0,0,'Données projet'!$E$11+1,1))-AVERAGE(OFFSET($H$3,0,0,'Données projet'!$E$11+1,1))</f>
        <v>154.93882427988234</v>
      </c>
      <c r="BJ26" s="62">
        <f t="shared" si="38"/>
        <v>56.347130462109817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1.2</v>
      </c>
      <c r="BY26" s="13">
        <f>IF('Données projet'!$A$114&gt;35,BY25+BX26-CG25,IF(A26&lt;'Données projet'!$A$114,$BV$205^A26,IF(A26='Données projet'!$A$114,'Données projet'!$B$114,BY25+BX26-CG25)))</f>
        <v>22.853438584779923</v>
      </c>
      <c r="BZ26" s="14">
        <f>BY26*VLOOKUP('Données projet'!$B$12,Paramètres!$A$1:$I$89,3,0)*VLOOKUP('Données projet'!$B$12,Paramètres!$A$1:$I$89,5,0)</f>
        <v>24.599441292657108</v>
      </c>
      <c r="CA26" s="14">
        <f t="shared" si="39"/>
        <v>7.808607795256683</v>
      </c>
      <c r="CB26" s="22">
        <f t="shared" si="10"/>
        <v>56.444018828116505</v>
      </c>
      <c r="CC26" s="62">
        <f t="shared" si="11"/>
        <v>349.77735216144981</v>
      </c>
      <c r="CD26" s="62">
        <f ca="1">AVERAGE(OFFSET($CC$3,0,0,'Données projet'!$E$12+1,1))-AVERAGE(OFFSET($H$3,0,0,'Données projet'!$E$12+1,1))</f>
        <v>185.13448991941385</v>
      </c>
      <c r="CE26" s="62">
        <f t="shared" si="40"/>
        <v>69.239647548491234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342.49709836529308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121</v>
      </c>
      <c r="L27" s="13">
        <f>VLOOKUP(A27,'Données projet'!$A$35:$I$55,9,0)</f>
        <v>11</v>
      </c>
      <c r="M27" s="13">
        <f t="array" ref="M27">INDEX(L:L,MIN(IF(ISNUMBER(L27:L223),ROW(L27:L223),"")))</f>
        <v>11</v>
      </c>
      <c r="N27" s="14">
        <f>IF('Données projet'!$A$36&gt;35,N26+M27-V26,IF(A27&lt;'Données projet'!$A$36,$K$205^A27,IF(A27='Données projet'!$A$36,'Données projet'!$B$36,N26+M27-V26)))</f>
        <v>121</v>
      </c>
      <c r="O27" s="14">
        <f>N27*VLOOKUP('Données projet'!$B$9,Paramètres!$A$1:$I$89,3,0)*VLOOKUP('Données projet'!$B$9,Paramètres!$A$1:$I$89,5,0)</f>
        <v>72.358000000000004</v>
      </c>
      <c r="P27" s="14">
        <f t="shared" si="33"/>
        <v>20.257898193815318</v>
      </c>
      <c r="Q27" s="22">
        <f t="shared" si="2"/>
        <v>161.30602268756169</v>
      </c>
      <c r="R27" s="62">
        <f t="shared" si="0"/>
        <v>454.63935602089498</v>
      </c>
      <c r="S27" s="62">
        <f ca="1">AVERAGE(OFFSET($R$3,0,0,'Données projet'!$E$9+1,1))-AVERAGE(OFFSET($H$3,0,0,'Données projet'!$E$9+1,1))</f>
        <v>117.54638373164624</v>
      </c>
      <c r="T27" s="62">
        <f t="shared" si="34"/>
        <v>133.0740262536583</v>
      </c>
      <c r="U27" s="16">
        <f>IF(ISNA(VLOOKUP(A27,'Données projet'!$A$35:$I$55,3,0)),0,VLOOKUP(A27,'Données projet'!$A$35:$I$55,3,0))</f>
        <v>3</v>
      </c>
      <c r="V27" s="16">
        <f>IF(ISNA(VLOOKUP(A27,'Données projet'!$A$35:$I$55,4,0)),0,VLOOKUP(A27,'Données projet'!$A$35:$I$55,4,0))</f>
        <v>20</v>
      </c>
      <c r="W27" s="17">
        <f>IF(ISNA(VLOOKUP(A27,'Données projet'!$A$35:$I$55,5,0)),0%,VLOOKUP(A27,'Données projet'!$A$35:$I$55,5,0)*VLOOKUP('Données projet'!$B$9,Paramètres!$A$1:$I$89,7,0))</f>
        <v>4.5000000000000005E-2</v>
      </c>
      <c r="X27" s="17">
        <f>IF(ISNA(VLOOKUP(A27,'Données projet'!$A$35:$I$55,6,0)),0%,VLOOKUP(A27,'Données projet'!$A$35:$I$55,6,0)*VLOOKUP('Données projet'!$B$9,Paramètres!$A$1:$I$89,7,0))</f>
        <v>0.20250000000000001</v>
      </c>
      <c r="Y27" s="17">
        <f>IF(ISNA(VLOOKUP(A27,'Données projet'!$A$35:$I$55,7,0)),0%,VLOOKUP(A27,'Données projet'!$A$35:$I$55,7,0))</f>
        <v>0.45</v>
      </c>
      <c r="Z27" s="23">
        <f>EXP(-LN(2)/35)*Z26+(1-EXP(-LN(2)/35))/(LN(2)/35)*V27*W27*VLOOKUP('Données projet'!$B$9,Paramètres!$A$1:$I$89,3,0)*0.475*44/12</f>
        <v>0.71395698991756051</v>
      </c>
      <c r="AA27" s="23">
        <f>EXP(-LN(2)/25)*AA26+(1-EXP(-LN(2)/25))/(LN(2)/25)*Calculateur!V27*Calculateur!X27*VLOOKUP('Données projet'!$B$9,Paramètres!$A$1:$I$89,3,0)*0.475*44/12</f>
        <v>6.5672383173358622</v>
      </c>
      <c r="AB27" s="23">
        <f>EXP(-LN(2)/2)*AB26+(1-EXP(-LN(2)/2))/(LN(2)/2)*V27*Y27*VLOOKUP('Données projet'!$B$9,Paramètres!$A$1:$I$89,3,0)*0.475*44/12</f>
        <v>7.4478240531290929</v>
      </c>
      <c r="AC27" s="24">
        <f t="shared" si="3"/>
        <v>14.729019360382516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projet'!$B$10,Paramètres!$A$1:$I$89,3,0)*VLOOKUP('Données projet'!$B$10,Paramètres!$A$1:$I$89,5,0)</f>
        <v>23.691305687700655</v>
      </c>
      <c r="AK27" s="14">
        <f t="shared" si="35"/>
        <v>7.5533377044018843</v>
      </c>
      <c r="AL27" s="22">
        <f t="shared" si="4"/>
        <v>54.417753907911923</v>
      </c>
      <c r="AM27" s="62">
        <f t="shared" si="5"/>
        <v>347.75108724124522</v>
      </c>
      <c r="AN27" s="62">
        <f ca="1">AVERAGE(OFFSET($AM$3,0,0,'Données projet'!$E$10+1,1))-AVERAGE(OFFSET($H$3,0,0,'Données projet'!$E$10+1,1))</f>
        <v>138.8931001150624</v>
      </c>
      <c r="AO27" s="62">
        <f t="shared" si="36"/>
        <v>48.964659354096625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1.2</v>
      </c>
      <c r="BD27" s="13">
        <f>IF('Données projet'!$A$88&gt;35,BD26+BC27-BL26,IF(A27&lt;'Données projet'!$A$88,$BA$205^A27,IF(A27='Données projet'!$A$88,'Données projet'!$B$88,BD26+BC27-BL26)))</f>
        <v>26.184024853780567</v>
      </c>
      <c r="BE27" s="14">
        <f>BD27*VLOOKUP('Données projet'!$B$11,Paramètres!$A$1:$I$89,3,0)*VLOOKUP('Données projet'!$B$11,Paramètres!$A$1:$I$89,5,0)</f>
        <v>25.325188838576565</v>
      </c>
      <c r="BF27" s="14">
        <f t="shared" si="37"/>
        <v>8.0118207441534324</v>
      </c>
      <c r="BG27" s="22">
        <f t="shared" si="7"/>
        <v>58.061958356588072</v>
      </c>
      <c r="BH27" s="62">
        <f t="shared" si="8"/>
        <v>351.39529168992141</v>
      </c>
      <c r="BI27" s="62">
        <f ca="1">AVERAGE(OFFSET($BH$3,0,0,'Données projet'!$E$11+1,1))-AVERAGE(OFFSET($H$3,0,0,'Données projet'!$E$11+1,1))</f>
        <v>154.93882427988234</v>
      </c>
      <c r="BJ27" s="62">
        <f t="shared" si="38"/>
        <v>56.347130462109817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1.2</v>
      </c>
      <c r="BY27" s="13">
        <f>IF('Données projet'!$A$114&gt;35,BY26+BX27-CG26,IF(A27&lt;'Données projet'!$A$114,$BV$205^A27,IF(A27='Données projet'!$A$114,'Données projet'!$B$114,BY26+BX27-CG26)))</f>
        <v>26.184024853780567</v>
      </c>
      <c r="BZ27" s="14">
        <f>BY27*VLOOKUP('Données projet'!$B$12,Paramètres!$A$1:$I$89,3,0)*VLOOKUP('Données projet'!$B$12,Paramètres!$A$1:$I$89,5,0)</f>
        <v>28.184484352609399</v>
      </c>
      <c r="CA27" s="14">
        <f t="shared" si="39"/>
        <v>8.8060466863244411</v>
      </c>
      <c r="CB27" s="22">
        <f t="shared" si="10"/>
        <v>64.425174892809764</v>
      </c>
      <c r="CC27" s="62">
        <f t="shared" si="11"/>
        <v>357.75850822614308</v>
      </c>
      <c r="CD27" s="62">
        <f ca="1">AVERAGE(OFFSET($CC$3,0,0,'Données projet'!$E$12+1,1))-AVERAGE(OFFSET($H$3,0,0,'Données projet'!$E$12+1,1))</f>
        <v>185.13448991941385</v>
      </c>
      <c r="CE27" s="62">
        <f t="shared" si="40"/>
        <v>69.239647548491234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344.4863571422834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11.25</v>
      </c>
      <c r="N28" s="14">
        <f>IF('Données projet'!$A$36&gt;35,N27+M28-V27,IF(A28&lt;'Données projet'!$A$36,$K$205^A28,IF(A28='Données projet'!$A$36,'Données projet'!$B$36,N27+M28-V27)))</f>
        <v>112.25</v>
      </c>
      <c r="O28" s="14">
        <f>N28*VLOOKUP('Données projet'!$B$9,Paramètres!$A$1:$I$89,3,0)*VLOOKUP('Données projet'!$B$9,Paramètres!$A$1:$I$89,5,0)</f>
        <v>67.125500000000002</v>
      </c>
      <c r="P28" s="14">
        <f t="shared" si="33"/>
        <v>18.957885224346715</v>
      </c>
      <c r="Q28" s="22">
        <f t="shared" si="2"/>
        <v>149.92856259907052</v>
      </c>
      <c r="R28" s="62">
        <f t="shared" si="0"/>
        <v>443.26189593240383</v>
      </c>
      <c r="S28" s="62">
        <f ca="1">AVERAGE(OFFSET($R$3,0,0,'Données projet'!$E$9+1,1))-AVERAGE(OFFSET($H$3,0,0,'Données projet'!$E$9+1,1))</f>
        <v>117.54638373164624</v>
      </c>
      <c r="T28" s="62">
        <f t="shared" si="34"/>
        <v>133.0740262536583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0.69995672881604187</v>
      </c>
      <c r="AA28" s="23">
        <f>EXP(-LN(2)/25)*AA27+(1-EXP(-LN(2)/25))/(LN(2)/25)*Calculateur!V28*Calculateur!X28*VLOOKUP('Données projet'!$B$9,Paramètres!$A$1:$I$89,3,0)*0.475*44/12</f>
        <v>6.3876568401922595</v>
      </c>
      <c r="AB28" s="23">
        <f>EXP(-LN(2)/2)*AB27+(1-EXP(-LN(2)/2))/(LN(2)/2)*V28*Y28*VLOOKUP('Données projet'!$B$9,Paramètres!$A$1:$I$89,3,0)*0.475*44/12</f>
        <v>5.2664068930518591</v>
      </c>
      <c r="AC28" s="24">
        <f t="shared" si="3"/>
        <v>12.354020462060159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27.143999999999998</v>
      </c>
      <c r="AK28" s="14">
        <f t="shared" si="35"/>
        <v>8.5181694620316346</v>
      </c>
      <c r="AL28" s="22">
        <f t="shared" si="4"/>
        <v>62.111611813038422</v>
      </c>
      <c r="AM28" s="62">
        <f t="shared" si="5"/>
        <v>355.44494514637177</v>
      </c>
      <c r="AN28" s="62">
        <f ca="1">AVERAGE(OFFSET($AM$3,0,0,'Données projet'!$E$10+1,1))-AVERAGE(OFFSET($H$3,0,0,'Données projet'!$E$10+1,1))</f>
        <v>138.8931001150624</v>
      </c>
      <c r="AO28" s="62">
        <f t="shared" si="36"/>
        <v>48.964659354096625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30</v>
      </c>
      <c r="BB28" s="13">
        <f>VLOOKUP(A28,'Données projet'!$A$87:$I$107,9,0)</f>
        <v>1.2</v>
      </c>
      <c r="BC28" s="13">
        <f t="array" ref="BC28">INDEX(BB:BB,MIN(IF(ISNUMBER(BB28:BB224),ROW(BB28:BB224),"")))</f>
        <v>1.2</v>
      </c>
      <c r="BD28" s="13">
        <f>IF('Données projet'!$A$88&gt;35,BD27+BC28-BL27,IF(A28&lt;'Données projet'!$A$88,$BA$205^A28,IF(A28='Données projet'!$A$88,'Données projet'!$B$88,BD27+BC28-BL27)))</f>
        <v>30</v>
      </c>
      <c r="BE28" s="14">
        <f>BD28*VLOOKUP('Données projet'!$B$11,Paramètres!$A$1:$I$89,3,0)*VLOOKUP('Données projet'!$B$11,Paramètres!$A$1:$I$89,5,0)</f>
        <v>29.016000000000002</v>
      </c>
      <c r="BF28" s="14">
        <f t="shared" si="37"/>
        <v>9.0352172071357728</v>
      </c>
      <c r="BG28" s="22">
        <f t="shared" si="7"/>
        <v>66.272536635761469</v>
      </c>
      <c r="BH28" s="62">
        <f t="shared" si="8"/>
        <v>359.60586996909478</v>
      </c>
      <c r="BI28" s="62">
        <f ca="1">AVERAGE(OFFSET($BH$3,0,0,'Données projet'!$E$11+1,1))-AVERAGE(OFFSET($H$3,0,0,'Données projet'!$E$11+1,1))</f>
        <v>154.93882427988234</v>
      </c>
      <c r="BJ28" s="62">
        <f t="shared" si="38"/>
        <v>56.347130462109817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30</v>
      </c>
      <c r="BW28" s="13">
        <f>VLOOKUP(A28,'Données projet'!$A$113:$I$133,9,0)</f>
        <v>1.2</v>
      </c>
      <c r="BX28" s="13">
        <f t="array" ref="BX28">INDEX(BW:BW,MIN(IF(ISNUMBER(BW28:BW224),ROW(BW28:BW224),"")))</f>
        <v>1.2</v>
      </c>
      <c r="BY28" s="13">
        <f>IF('Données projet'!$A$114&gt;35,BY27+BX28-CG27,IF(A28&lt;'Données projet'!$A$114,$BV$205^A28,IF(A28='Données projet'!$A$114,'Données projet'!$B$114,BY27+BX28-CG27)))</f>
        <v>30</v>
      </c>
      <c r="BZ28" s="14">
        <f>BY28*VLOOKUP('Données projet'!$B$12,Paramètres!$A$1:$I$89,3,0)*VLOOKUP('Données projet'!$B$12,Paramètres!$A$1:$I$89,5,0)</f>
        <v>32.292000000000002</v>
      </c>
      <c r="CA28" s="14">
        <f t="shared" si="39"/>
        <v>9.9308942483743401</v>
      </c>
      <c r="CB28" s="22">
        <f t="shared" si="10"/>
        <v>73.538207482585321</v>
      </c>
      <c r="CC28" s="62">
        <f t="shared" si="11"/>
        <v>366.87154081591865</v>
      </c>
      <c r="CD28" s="62">
        <f ca="1">AVERAGE(OFFSET($CC$3,0,0,'Données projet'!$E$12+1,1))-AVERAGE(OFFSET($H$3,0,0,'Données projet'!$E$12+1,1))</f>
        <v>185.13448991941385</v>
      </c>
      <c r="CE28" s="62">
        <f t="shared" si="40"/>
        <v>69.239647548491234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346.47356882250091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11.25</v>
      </c>
      <c r="N29" s="14">
        <f>IF('Données projet'!$A$36&gt;35,N28+M29-V28,IF(A29&lt;'Données projet'!$A$36,$K$205^A29,IF(A29='Données projet'!$A$36,'Données projet'!$B$36,N28+M29-V28)))</f>
        <v>123.5</v>
      </c>
      <c r="O29" s="14">
        <f>N29*VLOOKUP('Données projet'!$B$9,Paramètres!$A$1:$I$89,3,0)*VLOOKUP('Données projet'!$B$9,Paramètres!$A$1:$I$89,5,0)</f>
        <v>73.853000000000009</v>
      </c>
      <c r="P29" s="14">
        <f t="shared" si="33"/>
        <v>20.627289068131414</v>
      </c>
      <c r="Q29" s="22">
        <f t="shared" si="2"/>
        <v>164.55317012699555</v>
      </c>
      <c r="R29" s="62">
        <f t="shared" si="0"/>
        <v>457.88650346032887</v>
      </c>
      <c r="S29" s="62">
        <f ca="1">AVERAGE(OFFSET($R$3,0,0,'Données projet'!$E$9+1,1))-AVERAGE(OFFSET($H$3,0,0,'Données projet'!$E$9+1,1))</f>
        <v>117.54638373164624</v>
      </c>
      <c r="T29" s="62">
        <f t="shared" si="34"/>
        <v>133.0740262536583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0.68623100429540784</v>
      </c>
      <c r="AA29" s="23">
        <f>EXP(-LN(2)/25)*AA28+(1-EXP(-LN(2)/25))/(LN(2)/25)*Calculateur!V29*Calculateur!X29*VLOOKUP('Données projet'!$B$9,Paramètres!$A$1:$I$89,3,0)*0.475*44/12</f>
        <v>6.2129860279849281</v>
      </c>
      <c r="AB29" s="23">
        <f>EXP(-LN(2)/2)*AB28+(1-EXP(-LN(2)/2))/(LN(2)/2)*V29*Y29*VLOOKUP('Données projet'!$B$9,Paramètres!$A$1:$I$89,3,0)*0.475*44/12</f>
        <v>3.7239120265645469</v>
      </c>
      <c r="AC29" s="24">
        <f t="shared" si="3"/>
        <v>10.623129058844883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projet'!$B$10,Paramètres!$A$1:$I$89,3,0)*VLOOKUP('Données projet'!$B$10,Paramètres!$A$1:$I$89,5,0)</f>
        <v>31.487039999999997</v>
      </c>
      <c r="AK29" s="14">
        <f t="shared" si="35"/>
        <v>9.7118363356135369</v>
      </c>
      <c r="AL29" s="22">
        <f t="shared" si="4"/>
        <v>71.754709617860229</v>
      </c>
      <c r="AM29" s="62">
        <f t="shared" si="5"/>
        <v>365.08804295119353</v>
      </c>
      <c r="AN29" s="62">
        <f ca="1">AVERAGE(OFFSET($AM$3,0,0,'Données projet'!$E$10+1,1))-AVERAGE(OFFSET($H$3,0,0,'Données projet'!$E$10+1,1))</f>
        <v>138.8931001150624</v>
      </c>
      <c r="AO29" s="62">
        <f t="shared" si="36"/>
        <v>48.964659354096625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4.8</v>
      </c>
      <c r="BD29" s="13">
        <f>IF('Données projet'!$A$88&gt;35,BD28+BC29-BL28,IF(A29&lt;'Données projet'!$A$88,$BA$205^A29,IF(A29='Données projet'!$A$88,'Données projet'!$B$88,BD28+BC29-BL28)))</f>
        <v>34.799999999999997</v>
      </c>
      <c r="BE29" s="14">
        <f>BD29*VLOOKUP('Données projet'!$B$11,Paramètres!$A$1:$I$89,3,0)*VLOOKUP('Données projet'!$B$11,Paramètres!$A$1:$I$89,5,0)</f>
        <v>33.658559999999994</v>
      </c>
      <c r="BF29" s="14">
        <f t="shared" si="37"/>
        <v>10.301338939492439</v>
      </c>
      <c r="BG29" s="22">
        <f t="shared" si="7"/>
        <v>76.563490652949312</v>
      </c>
      <c r="BH29" s="62">
        <f t="shared" si="8"/>
        <v>369.89682398628264</v>
      </c>
      <c r="BI29" s="62">
        <f ca="1">AVERAGE(OFFSET($BH$3,0,0,'Données projet'!$E$11+1,1))-AVERAGE(OFFSET($H$3,0,0,'Données projet'!$E$11+1,1))</f>
        <v>154.93882427988234</v>
      </c>
      <c r="BJ29" s="62">
        <f t="shared" si="38"/>
        <v>56.347130462109817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4.8</v>
      </c>
      <c r="BY29" s="13">
        <f>IF('Données projet'!$A$114&gt;35,BY28+BX29-CG28,IF(A29&lt;'Données projet'!$A$114,$BV$205^A29,IF(A29='Données projet'!$A$114,'Données projet'!$B$114,BY28+BX29-CG28)))</f>
        <v>34.799999999999997</v>
      </c>
      <c r="BZ29" s="14">
        <f>BY29*VLOOKUP('Données projet'!$B$12,Paramètres!$A$1:$I$89,3,0)*VLOOKUP('Données projet'!$B$12,Paramètres!$A$1:$I$89,5,0)</f>
        <v>37.45872</v>
      </c>
      <c r="CA29" s="14">
        <f t="shared" si="39"/>
        <v>11.322528864493165</v>
      </c>
      <c r="CB29" s="22">
        <f t="shared" si="10"/>
        <v>84.960675105658922</v>
      </c>
      <c r="CC29" s="62">
        <f t="shared" si="11"/>
        <v>378.29400843899225</v>
      </c>
      <c r="CD29" s="62">
        <f ca="1">AVERAGE(OFFSET($CC$3,0,0,'Données projet'!$E$12+1,1))-AVERAGE(OFFSET($H$3,0,0,'Données projet'!$E$12+1,1))</f>
        <v>185.13448991941385</v>
      </c>
      <c r="CE29" s="62">
        <f t="shared" si="40"/>
        <v>69.239647548491234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348.45882115271871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11.25</v>
      </c>
      <c r="N30" s="14">
        <f>IF('Données projet'!$A$36&gt;35,N29+M30-V29,IF(A30&lt;'Données projet'!$A$36,$K$205^A30,IF(A30='Données projet'!$A$36,'Données projet'!$B$36,N29+M30-V29)))</f>
        <v>134.75</v>
      </c>
      <c r="O30" s="14">
        <f>N30*VLOOKUP('Données projet'!$B$9,Paramètres!$A$1:$I$89,3,0)*VLOOKUP('Données projet'!$B$9,Paramètres!$A$1:$I$89,5,0)</f>
        <v>80.580500000000001</v>
      </c>
      <c r="P30" s="14">
        <f t="shared" si="33"/>
        <v>22.279059616532283</v>
      </c>
      <c r="Q30" s="22">
        <f t="shared" si="2"/>
        <v>179.14706633212708</v>
      </c>
      <c r="R30" s="62">
        <f t="shared" si="0"/>
        <v>472.48039966546037</v>
      </c>
      <c r="S30" s="62">
        <f ca="1">AVERAGE(OFFSET($R$3,0,0,'Données projet'!$E$9+1,1))-AVERAGE(OFFSET($H$3,0,0,'Données projet'!$E$9+1,1))</f>
        <v>117.54638373164624</v>
      </c>
      <c r="T30" s="62">
        <f t="shared" si="34"/>
        <v>133.0740262536583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0.67277443286075822</v>
      </c>
      <c r="AA30" s="23">
        <f>EXP(-LN(2)/25)*AA29+(1-EXP(-LN(2)/25))/(LN(2)/25)*Calculateur!V30*Calculateur!X30*VLOOKUP('Données projet'!$B$9,Paramètres!$A$1:$I$89,3,0)*0.475*44/12</f>
        <v>6.0430915983229445</v>
      </c>
      <c r="AB30" s="23">
        <f>EXP(-LN(2)/2)*AB29+(1-EXP(-LN(2)/2))/(LN(2)/2)*V30*Y30*VLOOKUP('Données projet'!$B$9,Paramètres!$A$1:$I$89,3,0)*0.475*44/12</f>
        <v>2.63320344652593</v>
      </c>
      <c r="AC30" s="24">
        <f t="shared" si="3"/>
        <v>9.3490694777096337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projet'!$B$10,Paramètres!$A$1:$I$89,3,0)*VLOOKUP('Données projet'!$B$10,Paramètres!$A$1:$I$89,5,0)</f>
        <v>35.830079999999995</v>
      </c>
      <c r="AK30" s="14">
        <f t="shared" si="35"/>
        <v>10.886427918882697</v>
      </c>
      <c r="AL30" s="22">
        <f t="shared" si="4"/>
        <v>81.364584625387351</v>
      </c>
      <c r="AM30" s="62">
        <f t="shared" si="5"/>
        <v>374.69791795872067</v>
      </c>
      <c r="AN30" s="62">
        <f ca="1">AVERAGE(OFFSET($AM$3,0,0,'Données projet'!$E$10+1,1))-AVERAGE(OFFSET($H$3,0,0,'Données projet'!$E$10+1,1))</f>
        <v>138.8931001150624</v>
      </c>
      <c r="AO30" s="62">
        <f t="shared" si="36"/>
        <v>48.964659354096625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4.8</v>
      </c>
      <c r="BD30" s="13">
        <f>IF('Données projet'!$A$88&gt;35,BD29+BC30-BL29,IF(A30&lt;'Données projet'!$A$88,$BA$205^A30,IF(A30='Données projet'!$A$88,'Données projet'!$B$88,BD29+BC30-BL29)))</f>
        <v>39.599999999999994</v>
      </c>
      <c r="BE30" s="14">
        <f>BD30*VLOOKUP('Données projet'!$B$11,Paramètres!$A$1:$I$89,3,0)*VLOOKUP('Données projet'!$B$11,Paramètres!$A$1:$I$89,5,0)</f>
        <v>38.301119999999997</v>
      </c>
      <c r="BF30" s="14">
        <f t="shared" si="37"/>
        <v>11.547227522927502</v>
      </c>
      <c r="BG30" s="22">
        <f t="shared" si="7"/>
        <v>86.819205269098731</v>
      </c>
      <c r="BH30" s="62">
        <f t="shared" si="8"/>
        <v>380.15253860243206</v>
      </c>
      <c r="BI30" s="62">
        <f ca="1">AVERAGE(OFFSET($BH$3,0,0,'Données projet'!$E$11+1,1))-AVERAGE(OFFSET($H$3,0,0,'Données projet'!$E$11+1,1))</f>
        <v>154.93882427988234</v>
      </c>
      <c r="BJ30" s="62">
        <f t="shared" si="38"/>
        <v>56.347130462109817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4.8</v>
      </c>
      <c r="BY30" s="13">
        <f>IF('Données projet'!$A$114&gt;35,BY29+BX30-CG29,IF(A30&lt;'Données projet'!$A$114,$BV$205^A30,IF(A30='Données projet'!$A$114,'Données projet'!$B$114,BY29+BX30-CG29)))</f>
        <v>39.599999999999994</v>
      </c>
      <c r="BZ30" s="14">
        <f>BY30*VLOOKUP('Données projet'!$B$12,Paramètres!$A$1:$I$89,3,0)*VLOOKUP('Données projet'!$B$12,Paramètres!$A$1:$I$89,5,0)</f>
        <v>42.62543999999999</v>
      </c>
      <c r="CA30" s="14">
        <f t="shared" si="39"/>
        <v>12.691924583898647</v>
      </c>
      <c r="CB30" s="22">
        <f t="shared" si="10"/>
        <v>96.34440998362345</v>
      </c>
      <c r="CC30" s="62">
        <f t="shared" si="11"/>
        <v>389.67774331695676</v>
      </c>
      <c r="CD30" s="62">
        <f ca="1">AVERAGE(OFFSET($CC$3,0,0,'Données projet'!$E$12+1,1))-AVERAGE(OFFSET($H$3,0,0,'Données projet'!$E$12+1,1))</f>
        <v>185.13448991941385</v>
      </c>
      <c r="CE30" s="62">
        <f t="shared" si="40"/>
        <v>69.239647548491234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350.44219501167436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146</v>
      </c>
      <c r="L31" s="13">
        <f>VLOOKUP(A31,'Données projet'!$A$35:$I$55,9,0)</f>
        <v>11.25</v>
      </c>
      <c r="M31" s="13">
        <f t="array" ref="M31">INDEX(L:L,MIN(IF(ISNUMBER(L31:L227),ROW(L31:L227),"")))</f>
        <v>11.25</v>
      </c>
      <c r="N31" s="14">
        <f>IF('Données projet'!$A$36&gt;35,N30+M31-V30,IF(A31&lt;'Données projet'!$A$36,$K$205^A31,IF(A31='Données projet'!$A$36,'Données projet'!$B$36,N30+M31-V30)))</f>
        <v>146</v>
      </c>
      <c r="O31" s="14">
        <f>N31*VLOOKUP('Données projet'!$B$9,Paramètres!$A$1:$I$89,3,0)*VLOOKUP('Données projet'!$B$9,Paramètres!$A$1:$I$89,5,0)</f>
        <v>87.307999999999993</v>
      </c>
      <c r="P31" s="14">
        <f t="shared" si="33"/>
        <v>23.914836409796052</v>
      </c>
      <c r="Q31" s="22">
        <f t="shared" si="2"/>
        <v>193.71310674706146</v>
      </c>
      <c r="R31" s="62">
        <f t="shared" si="0"/>
        <v>487.04644008039475</v>
      </c>
      <c r="S31" s="62">
        <f ca="1">AVERAGE(OFFSET($R$3,0,0,'Données projet'!$E$9+1,1))-AVERAGE(OFFSET($H$3,0,0,'Données projet'!$E$9+1,1))</f>
        <v>117.54638373164624</v>
      </c>
      <c r="T31" s="62">
        <f t="shared" si="34"/>
        <v>133.0740262536583</v>
      </c>
      <c r="U31" s="16">
        <f>IF(ISNA(VLOOKUP(A31,'Données projet'!$A$35:$I$55,3,0)),0,VLOOKUP(A31,'Données projet'!$A$35:$I$55,3,0))</f>
        <v>4</v>
      </c>
      <c r="V31" s="16">
        <f>IF(ISNA(VLOOKUP(A31,'Données projet'!$A$35:$I$55,4,0)),0,VLOOKUP(A31,'Données projet'!$A$35:$I$55,4,0))</f>
        <v>23</v>
      </c>
      <c r="W31" s="17">
        <f>IF(ISNA(VLOOKUP(A31,'Données projet'!$A$35:$I$55,5,0)),0%,VLOOKUP(A31,'Données projet'!$A$35:$I$55,5,0)*VLOOKUP('Données projet'!$B$9,Paramètres!$A$1:$I$89,7,0))</f>
        <v>9.0000000000000011E-2</v>
      </c>
      <c r="X31" s="17">
        <f>IF(ISNA(VLOOKUP(A31,'Données projet'!$A$35:$I$55,6,0)),0%,VLOOKUP(A31,'Données projet'!$A$35:$I$55,6,0)*VLOOKUP('Données projet'!$B$9,Paramètres!$A$1:$I$89,7,0))</f>
        <v>0.18000000000000002</v>
      </c>
      <c r="Y31" s="17">
        <f>IF(ISNA(VLOOKUP(A31,'Données projet'!$A$35:$I$55,7,0)),0%,VLOOKUP(A31,'Données projet'!$A$35:$I$55,7,0))</f>
        <v>0.4</v>
      </c>
      <c r="Z31" s="23">
        <f>EXP(-LN(2)/35)*Z30+(1-EXP(-LN(2)/35))/(LN(2)/35)*V31*W31*VLOOKUP('Données projet'!$B$9,Paramètres!$A$1:$I$89,3,0)*0.475*44/12</f>
        <v>2.3016828133946334</v>
      </c>
      <c r="AA31" s="23">
        <f>EXP(-LN(2)/25)*AA30+(1-EXP(-LN(2)/25))/(LN(2)/25)*Calculateur!V31*Calculateur!X31*VLOOKUP('Données projet'!$B$9,Paramètres!$A$1:$I$89,3,0)*0.475*44/12</f>
        <v>9.1491139391372762</v>
      </c>
      <c r="AB31" s="23">
        <f>EXP(-LN(2)/2)*AB30+(1-EXP(-LN(2)/2))/(LN(2)/2)*V31*Y31*VLOOKUP('Données projet'!$B$9,Paramètres!$A$1:$I$89,3,0)*0.475*44/12</f>
        <v>8.0910452213538786</v>
      </c>
      <c r="AC31" s="24">
        <f t="shared" si="3"/>
        <v>19.541841973885788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projet'!$B$10,Paramètres!$A$1:$I$89,3,0)*VLOOKUP('Données projet'!$B$10,Paramètres!$A$1:$I$89,5,0)</f>
        <v>40.17311999999999</v>
      </c>
      <c r="AK31" s="14">
        <f t="shared" si="35"/>
        <v>12.044520842267836</v>
      </c>
      <c r="AL31" s="22">
        <f t="shared" si="4"/>
        <v>90.945724466949798</v>
      </c>
      <c r="AM31" s="62">
        <f t="shared" si="5"/>
        <v>384.27905780028311</v>
      </c>
      <c r="AN31" s="62">
        <f ca="1">AVERAGE(OFFSET($AM$3,0,0,'Données projet'!$E$10+1,1))-AVERAGE(OFFSET($H$3,0,0,'Données projet'!$E$10+1,1))</f>
        <v>138.8931001150624</v>
      </c>
      <c r="AO31" s="62">
        <f t="shared" si="36"/>
        <v>48.964659354096625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4.8</v>
      </c>
      <c r="BD31" s="13">
        <f>IF('Données projet'!$A$88&gt;35,BD30+BC31-BL30,IF(A31&lt;'Données projet'!$A$88,$BA$205^A31,IF(A31='Données projet'!$A$88,'Données projet'!$B$88,BD30+BC31-BL30)))</f>
        <v>44.399999999999991</v>
      </c>
      <c r="BE31" s="14">
        <f>BD31*VLOOKUP('Données projet'!$B$11,Paramètres!$A$1:$I$89,3,0)*VLOOKUP('Données projet'!$B$11,Paramètres!$A$1:$I$89,5,0)</f>
        <v>42.943679999999993</v>
      </c>
      <c r="BF31" s="14">
        <f t="shared" si="37"/>
        <v>12.775615987781539</v>
      </c>
      <c r="BG31" s="22">
        <f t="shared" si="7"/>
        <v>97.044440512052844</v>
      </c>
      <c r="BH31" s="62">
        <f t="shared" si="8"/>
        <v>390.37777384538617</v>
      </c>
      <c r="BI31" s="62">
        <f ca="1">AVERAGE(OFFSET($BH$3,0,0,'Données projet'!$E$11+1,1))-AVERAGE(OFFSET($H$3,0,0,'Données projet'!$E$11+1,1))</f>
        <v>154.93882427988234</v>
      </c>
      <c r="BJ31" s="62">
        <f t="shared" si="38"/>
        <v>56.347130462109817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4.8</v>
      </c>
      <c r="BY31" s="13">
        <f>IF('Données projet'!$A$114&gt;35,BY30+BX31-CG30,IF(A31&lt;'Données projet'!$A$114,$BV$205^A31,IF(A31='Données projet'!$A$114,'Données projet'!$B$114,BY30+BX31-CG30)))</f>
        <v>44.399999999999991</v>
      </c>
      <c r="BZ31" s="14">
        <f>BY31*VLOOKUP('Données projet'!$B$12,Paramètres!$A$1:$I$89,3,0)*VLOOKUP('Données projet'!$B$12,Paramètres!$A$1:$I$89,5,0)</f>
        <v>47.792159999999988</v>
      </c>
      <c r="CA31" s="14">
        <f t="shared" si="39"/>
        <v>14.042085367056567</v>
      </c>
      <c r="CB31" s="22">
        <f t="shared" si="10"/>
        <v>107.69464401429015</v>
      </c>
      <c r="CC31" s="62">
        <f t="shared" si="11"/>
        <v>401.02797734762345</v>
      </c>
      <c r="CD31" s="62">
        <f ca="1">AVERAGE(OFFSET($CC$3,0,0,'Données projet'!$E$12+1,1))-AVERAGE(OFFSET($H$3,0,0,'Données projet'!$E$12+1,1))</f>
        <v>185.13448991941385</v>
      </c>
      <c r="CE31" s="62">
        <f t="shared" si="40"/>
        <v>69.239647548491234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352.42376517356132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11.666666666666666</v>
      </c>
      <c r="N32" s="14">
        <f>IF('Données projet'!$A$36&gt;35,N31+M32-V31,IF(A32&lt;'Données projet'!$A$36,$K$205^A32,IF(A32='Données projet'!$A$36,'Données projet'!$B$36,N31+M32-V31)))</f>
        <v>134.66666666666666</v>
      </c>
      <c r="O32" s="14">
        <f>N32*VLOOKUP('Données projet'!$B$9,Paramètres!$A$1:$I$89,3,0)*VLOOKUP('Données projet'!$B$9,Paramètres!$A$1:$I$89,5,0)</f>
        <v>80.530666666666662</v>
      </c>
      <c r="P32" s="14">
        <f t="shared" si="33"/>
        <v>22.266884919078866</v>
      </c>
      <c r="Q32" s="22">
        <f t="shared" si="2"/>
        <v>179.0390690118401</v>
      </c>
      <c r="R32" s="62">
        <f t="shared" si="0"/>
        <v>472.37240234517344</v>
      </c>
      <c r="S32" s="62">
        <f ca="1">AVERAGE(OFFSET($R$3,0,0,'Données projet'!$E$9+1,1))-AVERAGE(OFFSET($H$3,0,0,'Données projet'!$E$9+1,1))</f>
        <v>117.54638373164624</v>
      </c>
      <c r="T32" s="62">
        <f t="shared" si="34"/>
        <v>133.0740262536583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2.2565482173118583</v>
      </c>
      <c r="AA32" s="23">
        <f>EXP(-LN(2)/25)*AA31+(1-EXP(-LN(2)/25))/(LN(2)/25)*Calculateur!V32*Calculateur!X32*VLOOKUP('Données projet'!$B$9,Paramètres!$A$1:$I$89,3,0)*0.475*44/12</f>
        <v>8.8989309373405767</v>
      </c>
      <c r="AB32" s="23">
        <f>EXP(-LN(2)/2)*AB31+(1-EXP(-LN(2)/2))/(LN(2)/2)*V32*Y32*VLOOKUP('Données projet'!$B$9,Paramètres!$A$1:$I$89,3,0)*0.475*44/12</f>
        <v>5.7212329429063384</v>
      </c>
      <c r="AC32" s="24">
        <f t="shared" si="3"/>
        <v>16.876712097558773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projet'!$B$10,Paramètres!$A$1:$I$89,3,0)*VLOOKUP('Données projet'!$B$10,Paramètres!$A$1:$I$89,5,0)</f>
        <v>44.516159999999985</v>
      </c>
      <c r="AK32" s="14">
        <f t="shared" si="35"/>
        <v>13.188102074986608</v>
      </c>
      <c r="AL32" s="22">
        <f t="shared" si="4"/>
        <v>100.50158978060165</v>
      </c>
      <c r="AM32" s="62">
        <f t="shared" si="5"/>
        <v>393.83492311393496</v>
      </c>
      <c r="AN32" s="62">
        <f ca="1">AVERAGE(OFFSET($AM$3,0,0,'Données projet'!$E$10+1,1))-AVERAGE(OFFSET($H$3,0,0,'Données projet'!$E$10+1,1))</f>
        <v>138.8931001150624</v>
      </c>
      <c r="AO32" s="62">
        <f t="shared" si="36"/>
        <v>48.964659354096625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4.8</v>
      </c>
      <c r="BD32" s="13">
        <f>IF('Données projet'!$A$88&gt;35,BD31+BC32-BL31,IF(A32&lt;'Données projet'!$A$88,$BA$205^A32,IF(A32='Données projet'!$A$88,'Données projet'!$B$88,BD31+BC32-BL31)))</f>
        <v>49.199999999999989</v>
      </c>
      <c r="BE32" s="14">
        <f>BD32*VLOOKUP('Données projet'!$B$11,Paramètres!$A$1:$I$89,3,0)*VLOOKUP('Données projet'!$B$11,Paramètres!$A$1:$I$89,5,0)</f>
        <v>47.586239999999989</v>
      </c>
      <c r="BF32" s="14">
        <f t="shared" si="37"/>
        <v>13.98861191110446</v>
      </c>
      <c r="BG32" s="22">
        <f t="shared" si="7"/>
        <v>107.2428670785069</v>
      </c>
      <c r="BH32" s="62">
        <f t="shared" si="8"/>
        <v>400.5762004118402</v>
      </c>
      <c r="BI32" s="62">
        <f ca="1">AVERAGE(OFFSET($BH$3,0,0,'Données projet'!$E$11+1,1))-AVERAGE(OFFSET($H$3,0,0,'Données projet'!$E$11+1,1))</f>
        <v>154.93882427988234</v>
      </c>
      <c r="BJ32" s="62">
        <f t="shared" si="38"/>
        <v>56.347130462109817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4.8</v>
      </c>
      <c r="BY32" s="13">
        <f>IF('Données projet'!$A$114&gt;35,BY31+BX32-CG31,IF(A32&lt;'Données projet'!$A$114,$BV$205^A32,IF(A32='Données projet'!$A$114,'Données projet'!$B$114,BY31+BX32-CG31)))</f>
        <v>49.199999999999989</v>
      </c>
      <c r="BZ32" s="14">
        <f>BY32*VLOOKUP('Données projet'!$B$12,Paramètres!$A$1:$I$89,3,0)*VLOOKUP('Données projet'!$B$12,Paramètres!$A$1:$I$89,5,0)</f>
        <v>52.958879999999979</v>
      </c>
      <c r="CA32" s="14">
        <f t="shared" si="39"/>
        <v>15.375327718852537</v>
      </c>
      <c r="CB32" s="22">
        <f t="shared" si="10"/>
        <v>119.01541177700146</v>
      </c>
      <c r="CC32" s="62">
        <f t="shared" si="11"/>
        <v>412.34874511033479</v>
      </c>
      <c r="CD32" s="62">
        <f ca="1">AVERAGE(OFFSET($CC$3,0,0,'Données projet'!$E$12+1,1))-AVERAGE(OFFSET($H$3,0,0,'Données projet'!$E$12+1,1))</f>
        <v>185.13448991941385</v>
      </c>
      <c r="CE32" s="62">
        <f t="shared" si="40"/>
        <v>69.239647548491234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354.40360096325321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11.666666666666666</v>
      </c>
      <c r="N33" s="14">
        <f>IF('Données projet'!$A$36&gt;35,N32+M33-V32,IF(A33&lt;'Données projet'!$A$36,$K$205^A33,IF(A33='Données projet'!$A$36,'Données projet'!$B$36,N32+M33-V32)))</f>
        <v>146.33333333333331</v>
      </c>
      <c r="O33" s="14">
        <f>N33*VLOOKUP('Données projet'!$B$9,Paramètres!$A$1:$I$89,3,0)*VLOOKUP('Données projet'!$B$9,Paramètres!$A$1:$I$89,5,0)</f>
        <v>87.507333333333335</v>
      </c>
      <c r="P33" s="14">
        <f t="shared" si="33"/>
        <v>23.963074638099123</v>
      </c>
      <c r="Q33" s="22">
        <f t="shared" si="2"/>
        <v>194.14429388357817</v>
      </c>
      <c r="R33" s="62">
        <f t="shared" si="0"/>
        <v>487.47762721691151</v>
      </c>
      <c r="S33" s="62">
        <f ca="1">AVERAGE(OFFSET($R$3,0,0,'Données projet'!$E$9+1,1))-AVERAGE(OFFSET($H$3,0,0,'Données projet'!$E$9+1,1))</f>
        <v>117.54638373164624</v>
      </c>
      <c r="T33" s="62">
        <f t="shared" si="34"/>
        <v>133.0740262536583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2.2122986831288811</v>
      </c>
      <c r="AA33" s="23">
        <f>EXP(-LN(2)/25)*AA32+(1-EXP(-LN(2)/25))/(LN(2)/25)*Calculateur!V33*Calculateur!X33*VLOOKUP('Données projet'!$B$9,Paramètres!$A$1:$I$89,3,0)*0.475*44/12</f>
        <v>8.6555892028845598</v>
      </c>
      <c r="AB33" s="23">
        <f>EXP(-LN(2)/2)*AB32+(1-EXP(-LN(2)/2))/(LN(2)/2)*V33*Y33*VLOOKUP('Données projet'!$B$9,Paramètres!$A$1:$I$89,3,0)*0.475*44/12</f>
        <v>4.0455226106769402</v>
      </c>
      <c r="AC33" s="24">
        <f t="shared" si="3"/>
        <v>14.913410496690382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projet'!$B$10,Paramètres!$A$1:$I$89,3,0)*VLOOKUP('Données projet'!$B$10,Paramètres!$A$1:$I$89,5,0)</f>
        <v>48.859199999999987</v>
      </c>
      <c r="AK33" s="14">
        <f t="shared" si="35"/>
        <v>14.318748507569309</v>
      </c>
      <c r="AL33" s="22">
        <f t="shared" si="4"/>
        <v>110.03492698401652</v>
      </c>
      <c r="AM33" s="62">
        <f t="shared" si="5"/>
        <v>403.36826031734984</v>
      </c>
      <c r="AN33" s="62">
        <f ca="1">AVERAGE(OFFSET($AM$3,0,0,'Données projet'!$E$10+1,1))-AVERAGE(OFFSET($H$3,0,0,'Données projet'!$E$10+1,1))</f>
        <v>138.8931001150624</v>
      </c>
      <c r="AO33" s="62">
        <f t="shared" si="36"/>
        <v>48.964659354096625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54</v>
      </c>
      <c r="BB33" s="13">
        <f>VLOOKUP(A33,'Données projet'!$A$87:$I$107,9,0)</f>
        <v>4.8</v>
      </c>
      <c r="BC33" s="13">
        <f t="array" ref="BC33">INDEX(BB:BB,MIN(IF(ISNUMBER(BB33:BB229),ROW(BB33:BB229),"")))</f>
        <v>4.8</v>
      </c>
      <c r="BD33" s="13">
        <f>IF('Données projet'!$A$88&gt;35,BD32+BC33-BL32,IF(A33&lt;'Données projet'!$A$88,$BA$205^A33,IF(A33='Données projet'!$A$88,'Données projet'!$B$88,BD32+BC33-BL32)))</f>
        <v>53.999999999999986</v>
      </c>
      <c r="BE33" s="14">
        <f>BD33*VLOOKUP('Données projet'!$B$11,Paramètres!$A$1:$I$89,3,0)*VLOOKUP('Données projet'!$B$11,Paramètres!$A$1:$I$89,5,0)</f>
        <v>52.228799999999985</v>
      </c>
      <c r="BF33" s="14">
        <f t="shared" si="37"/>
        <v>15.187887899730002</v>
      </c>
      <c r="BG33" s="22">
        <f t="shared" si="7"/>
        <v>117.41739809202973</v>
      </c>
      <c r="BH33" s="62">
        <f t="shared" si="8"/>
        <v>410.75073142536303</v>
      </c>
      <c r="BI33" s="62">
        <f ca="1">AVERAGE(OFFSET($BH$3,0,0,'Données projet'!$E$11+1,1))-AVERAGE(OFFSET($H$3,0,0,'Données projet'!$E$11+1,1))</f>
        <v>154.93882427988234</v>
      </c>
      <c r="BJ33" s="62">
        <f t="shared" si="38"/>
        <v>56.347130462109817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54</v>
      </c>
      <c r="BW33" s="13">
        <f>VLOOKUP(A33,'Données projet'!$A$113:$I$133,9,0)</f>
        <v>4.8</v>
      </c>
      <c r="BX33" s="13">
        <f t="array" ref="BX33">INDEX(BW:BW,MIN(IF(ISNUMBER(BW33:BW229),ROW(BW33:BW229),"")))</f>
        <v>4.8</v>
      </c>
      <c r="BY33" s="13">
        <f>IF('Données projet'!$A$114&gt;35,BY32+BX33-CG32,IF(A33&lt;'Données projet'!$A$114,$BV$205^A33,IF(A33='Données projet'!$A$114,'Données projet'!$B$114,BY32+BX33-CG32)))</f>
        <v>53.999999999999986</v>
      </c>
      <c r="BZ33" s="14">
        <f>BY33*VLOOKUP('Données projet'!$B$12,Paramètres!$A$1:$I$89,3,0)*VLOOKUP('Données projet'!$B$12,Paramètres!$A$1:$I$89,5,0)</f>
        <v>58.125599999999977</v>
      </c>
      <c r="CA33" s="14">
        <f t="shared" si="39"/>
        <v>16.693490054590161</v>
      </c>
      <c r="CB33" s="22">
        <f t="shared" si="10"/>
        <v>130.30991517841116</v>
      </c>
      <c r="CC33" s="62">
        <f t="shared" si="11"/>
        <v>423.64324851174445</v>
      </c>
      <c r="CD33" s="62">
        <f ca="1">AVERAGE(OFFSET($CC$3,0,0,'Données projet'!$E$12+1,1))-AVERAGE(OFFSET($H$3,0,0,'Données projet'!$E$12+1,1))</f>
        <v>185.13448991941385</v>
      </c>
      <c r="CE33" s="62">
        <f t="shared" si="40"/>
        <v>69.239647548491234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356.38176682171019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11.666666666666666</v>
      </c>
      <c r="N34" s="14">
        <f>IF('Données projet'!$A$36&gt;35,N33+M34-V33,IF(A34&lt;'Données projet'!$A$36,$K$205^A34,IF(A34='Données projet'!$A$36,'Données projet'!$B$36,N33+M34-V33)))</f>
        <v>157.99999999999997</v>
      </c>
      <c r="O34" s="14">
        <f>N34*VLOOKUP('Données projet'!$B$9,Paramètres!$A$1:$I$89,3,0)*VLOOKUP('Données projet'!$B$9,Paramètres!$A$1:$I$89,5,0)</f>
        <v>94.483999999999995</v>
      </c>
      <c r="P34" s="14">
        <f t="shared" si="33"/>
        <v>25.643578691511802</v>
      </c>
      <c r="Q34" s="22">
        <f t="shared" si="2"/>
        <v>209.22219955438302</v>
      </c>
      <c r="R34" s="62">
        <f t="shared" si="0"/>
        <v>502.55553288771637</v>
      </c>
      <c r="S34" s="62">
        <f ca="1">AVERAGE(OFFSET($R$3,0,0,'Données projet'!$E$9+1,1))-AVERAGE(OFFSET($H$3,0,0,'Données projet'!$E$9+1,1))</f>
        <v>117.54638373164624</v>
      </c>
      <c r="T34" s="62">
        <f t="shared" si="34"/>
        <v>133.0740262536583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2.1689168553216813</v>
      </c>
      <c r="AA34" s="23">
        <f>EXP(-LN(2)/25)*AA33+(1-EXP(-LN(2)/25))/(LN(2)/25)*Calculateur!V34*Calculateur!X34*VLOOKUP('Données projet'!$B$9,Paramètres!$A$1:$I$89,3,0)*0.475*44/12</f>
        <v>8.4189016609540275</v>
      </c>
      <c r="AB34" s="23">
        <f>EXP(-LN(2)/2)*AB33+(1-EXP(-LN(2)/2))/(LN(2)/2)*V34*Y34*VLOOKUP('Données projet'!$B$9,Paramètres!$A$1:$I$89,3,0)*0.475*44/12</f>
        <v>2.8606164714531697</v>
      </c>
      <c r="AC34" s="24">
        <f t="shared" si="3"/>
        <v>13.448434987728879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5.2</v>
      </c>
      <c r="AI34" s="14">
        <f>IF('Données projet'!$A$62&gt;35,AI33+AH34-AQ33,IF(A34&lt;'Données projet'!$A$62,$AF$205^A34,IF(A34='Données projet'!$A$62,'Données projet'!$B$62,AI33+AH34-AQ33)))</f>
        <v>59.199999999999989</v>
      </c>
      <c r="AJ34" s="14">
        <f>AI34*VLOOKUP('Données projet'!$B$10,Paramètres!$A$1:$I$89,3,0)*VLOOKUP('Données projet'!$B$10,Paramètres!$A$1:$I$89,5,0)</f>
        <v>53.564159999999987</v>
      </c>
      <c r="AK34" s="14">
        <f t="shared" si="35"/>
        <v>15.530498469746302</v>
      </c>
      <c r="AL34" s="22">
        <f t="shared" si="4"/>
        <v>120.3398635014748</v>
      </c>
      <c r="AM34" s="62">
        <f t="shared" si="5"/>
        <v>413.6731968348081</v>
      </c>
      <c r="AN34" s="62">
        <f ca="1">AVERAGE(OFFSET($AM$3,0,0,'Données projet'!$E$10+1,1))-AVERAGE(OFFSET($H$3,0,0,'Données projet'!$E$10+1,1))</f>
        <v>138.8931001150624</v>
      </c>
      <c r="AO34" s="62">
        <f t="shared" si="36"/>
        <v>48.964659354096625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5.2</v>
      </c>
      <c r="BD34" s="13">
        <f>IF('Données projet'!$A$88&gt;35,BD33+BC34-BL33,IF(A34&lt;'Données projet'!$A$88,$BA$205^A34,IF(A34='Données projet'!$A$88,'Données projet'!$B$88,BD33+BC34-BL33)))</f>
        <v>59.199999999999989</v>
      </c>
      <c r="BE34" s="14">
        <f>BD34*VLOOKUP('Données projet'!$B$11,Paramètres!$A$1:$I$89,3,0)*VLOOKUP('Données projet'!$B$11,Paramètres!$A$1:$I$89,5,0)</f>
        <v>57.258239999999994</v>
      </c>
      <c r="BF34" s="14">
        <f t="shared" si="37"/>
        <v>16.473190353245219</v>
      </c>
      <c r="BG34" s="22">
        <f t="shared" si="7"/>
        <v>128.41557453190208</v>
      </c>
      <c r="BH34" s="62">
        <f t="shared" si="8"/>
        <v>421.74890786523542</v>
      </c>
      <c r="BI34" s="62">
        <f ca="1">AVERAGE(OFFSET($BH$3,0,0,'Données projet'!$E$11+1,1))-AVERAGE(OFFSET($H$3,0,0,'Données projet'!$E$11+1,1))</f>
        <v>154.93882427988234</v>
      </c>
      <c r="BJ34" s="62">
        <f t="shared" si="38"/>
        <v>56.347130462109817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5.2</v>
      </c>
      <c r="BY34" s="13">
        <f>IF('Données projet'!$A$114&gt;35,BY33+BX34-CG33,IF(A34&lt;'Données projet'!$A$114,$BV$205^A34,IF(A34='Données projet'!$A$114,'Données projet'!$B$114,BY33+BX34-CG33)))</f>
        <v>59.199999999999989</v>
      </c>
      <c r="BZ34" s="14">
        <f>BY34*VLOOKUP('Données projet'!$B$12,Paramètres!$A$1:$I$89,3,0)*VLOOKUP('Données projet'!$B$12,Paramètres!$A$1:$I$89,5,0)</f>
        <v>63.722879999999989</v>
      </c>
      <c r="CA34" s="14">
        <f t="shared" si="39"/>
        <v>18.106206810636149</v>
      </c>
      <c r="CB34" s="22">
        <f t="shared" si="10"/>
        <v>142.51899286185792</v>
      </c>
      <c r="CC34" s="62">
        <f t="shared" si="11"/>
        <v>435.85232619519127</v>
      </c>
      <c r="CD34" s="62">
        <f ca="1">AVERAGE(OFFSET($CC$3,0,0,'Données projet'!$E$12+1,1))-AVERAGE(OFFSET($H$3,0,0,'Données projet'!$E$12+1,1))</f>
        <v>185.13448991941385</v>
      </c>
      <c r="CE34" s="62">
        <f t="shared" si="40"/>
        <v>69.239647548491234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358.35832279638072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11.666666666666666</v>
      </c>
      <c r="N35" s="14">
        <f>IF('Données projet'!$A$36&gt;35,N34+M35-V34,IF(A35&lt;'Données projet'!$A$36,$K$205^A35,IF(A35='Données projet'!$A$36,'Données projet'!$B$36,N34+M35-V34)))</f>
        <v>169.66666666666663</v>
      </c>
      <c r="O35" s="14">
        <f>N35*VLOOKUP('Données projet'!$B$9,Paramètres!$A$1:$I$89,3,0)*VLOOKUP('Données projet'!$B$9,Paramètres!$A$1:$I$89,5,0)</f>
        <v>101.46066666666665</v>
      </c>
      <c r="P35" s="14">
        <f t="shared" si="33"/>
        <v>27.309687011536219</v>
      </c>
      <c r="Q35" s="22">
        <f t="shared" ref="Q35:Q66" si="53">(O35+P35)*0.475*44/12</f>
        <v>224.27503265620331</v>
      </c>
      <c r="R35" s="62">
        <f t="shared" si="0"/>
        <v>517.60836598953665</v>
      </c>
      <c r="S35" s="62">
        <f ca="1">AVERAGE(OFFSET($R$3,0,0,'Données projet'!$E$9+1,1))-AVERAGE(OFFSET($H$3,0,0,'Données projet'!$E$9+1,1))</f>
        <v>117.54638373164624</v>
      </c>
      <c r="T35" s="62">
        <f t="shared" si="34"/>
        <v>133.0740262536583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2.1263857186974784</v>
      </c>
      <c r="AA35" s="23">
        <f>EXP(-LN(2)/25)*AA34+(1-EXP(-LN(2)/25))/(LN(2)/25)*Calculateur!V35*Calculateur!X35*VLOOKUP('Données projet'!$B$9,Paramètres!$A$1:$I$89,3,0)*0.475*44/12</f>
        <v>8.1886863523044422</v>
      </c>
      <c r="AB35" s="23">
        <f>EXP(-LN(2)/2)*AB34+(1-EXP(-LN(2)/2))/(LN(2)/2)*V35*Y35*VLOOKUP('Données projet'!$B$9,Paramètres!$A$1:$I$89,3,0)*0.475*44/12</f>
        <v>2.0227613053384701</v>
      </c>
      <c r="AC35" s="24">
        <f t="shared" si="3"/>
        <v>12.337833376340392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5.2</v>
      </c>
      <c r="AI35" s="14">
        <f>IF('Données projet'!$A$62&gt;35,AI34+AH35-AQ34,IF(A35&lt;'Données projet'!$A$62,$AF$205^A35,IF(A35='Données projet'!$A$62,'Données projet'!$B$62,AI34+AH35-AQ34)))</f>
        <v>64.399999999999991</v>
      </c>
      <c r="AJ35" s="14">
        <f>AI35*VLOOKUP('Données projet'!$B$10,Paramètres!$A$1:$I$89,3,0)*VLOOKUP('Données projet'!$B$10,Paramètres!$A$1:$I$89,5,0)</f>
        <v>58.269119999999987</v>
      </c>
      <c r="AK35" s="14">
        <f t="shared" si="35"/>
        <v>16.729905486873804</v>
      </c>
      <c r="AL35" s="22">
        <f t="shared" si="4"/>
        <v>130.62330272297186</v>
      </c>
      <c r="AM35" s="62">
        <f t="shared" si="5"/>
        <v>423.95663605630517</v>
      </c>
      <c r="AN35" s="62">
        <f ca="1">AVERAGE(OFFSET($AM$3,0,0,'Données projet'!$E$10+1,1))-AVERAGE(OFFSET($H$3,0,0,'Données projet'!$E$10+1,1))</f>
        <v>138.8931001150624</v>
      </c>
      <c r="AO35" s="62">
        <f t="shared" si="36"/>
        <v>48.964659354096625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5.2</v>
      </c>
      <c r="BD35" s="13">
        <f>IF('Données projet'!$A$88&gt;35,BD34+BC35-BL34,IF(A35&lt;'Données projet'!$A$88,$BA$205^A35,IF(A35='Données projet'!$A$88,'Données projet'!$B$88,BD34+BC35-BL34)))</f>
        <v>64.399999999999991</v>
      </c>
      <c r="BE35" s="14">
        <f>BD35*VLOOKUP('Données projet'!$B$11,Paramètres!$A$1:$I$89,3,0)*VLOOKUP('Données projet'!$B$11,Paramètres!$A$1:$I$89,5,0)</f>
        <v>62.287679999999995</v>
      </c>
      <c r="BF35" s="14">
        <f t="shared" si="37"/>
        <v>17.745400652396182</v>
      </c>
      <c r="BG35" s="22">
        <f t="shared" si="7"/>
        <v>139.39094880292336</v>
      </c>
      <c r="BH35" s="62">
        <f t="shared" si="8"/>
        <v>432.72428213625665</v>
      </c>
      <c r="BI35" s="62">
        <f ca="1">AVERAGE(OFFSET($BH$3,0,0,'Données projet'!$E$11+1,1))-AVERAGE(OFFSET($H$3,0,0,'Données projet'!$E$11+1,1))</f>
        <v>154.93882427988234</v>
      </c>
      <c r="BJ35" s="62">
        <f t="shared" si="38"/>
        <v>56.347130462109817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5.2</v>
      </c>
      <c r="BY35" s="13">
        <f>IF('Données projet'!$A$114&gt;35,BY34+BX35-CG34,IF(A35&lt;'Données projet'!$A$114,$BV$205^A35,IF(A35='Données projet'!$A$114,'Données projet'!$B$114,BY34+BX35-CG34)))</f>
        <v>64.399999999999991</v>
      </c>
      <c r="BZ35" s="14">
        <f>BY35*VLOOKUP('Données projet'!$B$12,Paramètres!$A$1:$I$89,3,0)*VLOOKUP('Données projet'!$B$12,Paramètres!$A$1:$I$89,5,0)</f>
        <v>69.320159999999987</v>
      </c>
      <c r="CA35" s="14">
        <f t="shared" si="39"/>
        <v>19.504533563930202</v>
      </c>
      <c r="CB35" s="22">
        <f t="shared" si="10"/>
        <v>154.70300795717841</v>
      </c>
      <c r="CC35" s="62">
        <f t="shared" si="11"/>
        <v>448.0363412905117</v>
      </c>
      <c r="CD35" s="62">
        <f ca="1">AVERAGE(OFFSET($CC$3,0,0,'Données projet'!$E$12+1,1))-AVERAGE(OFFSET($H$3,0,0,'Données projet'!$E$12+1,1))</f>
        <v>185.13448991941385</v>
      </c>
      <c r="CE35" s="62">
        <f t="shared" si="40"/>
        <v>69.239647548491234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360.33332496858065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11.666666666666666</v>
      </c>
      <c r="N36" s="14">
        <f>IF('Données projet'!$A$36&gt;35,N35+M36-V35,IF(A36&lt;'Données projet'!$A$36,$K$205^A36,IF(A36='Données projet'!$A$36,'Données projet'!$B$36,N35+M36-V35)))</f>
        <v>181.33333333333329</v>
      </c>
      <c r="O36" s="14">
        <f>N36*VLOOKUP('Données projet'!$B$9,Paramètres!$A$1:$I$89,3,0)*VLOOKUP('Données projet'!$B$9,Paramètres!$A$1:$I$89,5,0)</f>
        <v>108.43733333333331</v>
      </c>
      <c r="P36" s="14">
        <f t="shared" si="33"/>
        <v>28.962502090468035</v>
      </c>
      <c r="Q36" s="22">
        <f t="shared" si="53"/>
        <v>239.30471336312061</v>
      </c>
      <c r="R36" s="62">
        <f t="shared" si="0"/>
        <v>532.6380466964539</v>
      </c>
      <c r="S36" s="62">
        <f ca="1">AVERAGE(OFFSET($R$3,0,0,'Données projet'!$E$9+1,1))-AVERAGE(OFFSET($H$3,0,0,'Données projet'!$E$9+1,1))</f>
        <v>117.54638373164624</v>
      </c>
      <c r="T36" s="62">
        <f t="shared" si="34"/>
        <v>133.0740262536583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2.0846885917210445</v>
      </c>
      <c r="AA36" s="23">
        <f>EXP(-LN(2)/25)*AA35+(1-EXP(-LN(2)/25))/(LN(2)/25)*Calculateur!V36*Calculateur!X36*VLOOKUP('Données projet'!$B$9,Paramètres!$A$1:$I$89,3,0)*0.475*44/12</f>
        <v>7.9647662933763774</v>
      </c>
      <c r="AB36" s="23">
        <f>EXP(-LN(2)/2)*AB35+(1-EXP(-LN(2)/2))/(LN(2)/2)*V36*Y36*VLOOKUP('Données projet'!$B$9,Paramètres!$A$1:$I$89,3,0)*0.475*44/12</f>
        <v>1.4303082357265848</v>
      </c>
      <c r="AC36" s="24">
        <f t="shared" si="3"/>
        <v>11.479763120824007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5.2</v>
      </c>
      <c r="AI36" s="14">
        <f>IF('Données projet'!$A$62&gt;35,AI35+AH36-AQ35,IF(A36&lt;'Données projet'!$A$62,$AF$205^A36,IF(A36='Données projet'!$A$62,'Données projet'!$B$62,AI35+AH36-AQ35)))</f>
        <v>69.599999999999994</v>
      </c>
      <c r="AJ36" s="14">
        <f>AI36*VLOOKUP('Données projet'!$B$10,Paramètres!$A$1:$I$89,3,0)*VLOOKUP('Données projet'!$B$10,Paramètres!$A$1:$I$89,5,0)</f>
        <v>62.974079999999994</v>
      </c>
      <c r="AK36" s="14">
        <f t="shared" si="35"/>
        <v>17.91807950185715</v>
      </c>
      <c r="AL36" s="22">
        <f t="shared" si="4"/>
        <v>140.88717779906787</v>
      </c>
      <c r="AM36" s="62">
        <f t="shared" si="5"/>
        <v>434.22051113240116</v>
      </c>
      <c r="AN36" s="62">
        <f ca="1">AVERAGE(OFFSET($AM$3,0,0,'Données projet'!$E$10+1,1))-AVERAGE(OFFSET($H$3,0,0,'Données projet'!$E$10+1,1))</f>
        <v>138.8931001150624</v>
      </c>
      <c r="AO36" s="62">
        <f t="shared" si="36"/>
        <v>48.964659354096625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5.2</v>
      </c>
      <c r="BD36" s="13">
        <f>IF('Données projet'!$A$88&gt;35,BD35+BC36-BL35,IF(A36&lt;'Données projet'!$A$88,$BA$205^A36,IF(A36='Données projet'!$A$88,'Données projet'!$B$88,BD35+BC36-BL35)))</f>
        <v>69.599999999999994</v>
      </c>
      <c r="BE36" s="14">
        <f>BD36*VLOOKUP('Données projet'!$B$11,Paramètres!$A$1:$I$89,3,0)*VLOOKUP('Données projet'!$B$11,Paramètres!$A$1:$I$89,5,0)</f>
        <v>67.317119999999989</v>
      </c>
      <c r="BF36" s="14">
        <f t="shared" si="37"/>
        <v>19.005696112952641</v>
      </c>
      <c r="BG36" s="22">
        <f t="shared" si="7"/>
        <v>150.34557139672583</v>
      </c>
      <c r="BH36" s="62">
        <f t="shared" si="8"/>
        <v>443.67890473005912</v>
      </c>
      <c r="BI36" s="62">
        <f ca="1">AVERAGE(OFFSET($BH$3,0,0,'Données projet'!$E$11+1,1))-AVERAGE(OFFSET($H$3,0,0,'Données projet'!$E$11+1,1))</f>
        <v>154.93882427988234</v>
      </c>
      <c r="BJ36" s="62">
        <f t="shared" si="38"/>
        <v>56.347130462109817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5.2</v>
      </c>
      <c r="BY36" s="13">
        <f>IF('Données projet'!$A$114&gt;35,BY35+BX36-CG35,IF(A36&lt;'Données projet'!$A$114,$BV$205^A36,IF(A36='Données projet'!$A$114,'Données projet'!$B$114,BY35+BX36-CG35)))</f>
        <v>69.599999999999994</v>
      </c>
      <c r="BZ36" s="14">
        <f>BY36*VLOOKUP('Données projet'!$B$12,Paramètres!$A$1:$I$89,3,0)*VLOOKUP('Données projet'!$B$12,Paramètres!$A$1:$I$89,5,0)</f>
        <v>74.917439999999999</v>
      </c>
      <c r="CA36" s="14">
        <f t="shared" si="39"/>
        <v>20.88976433963396</v>
      </c>
      <c r="CB36" s="22">
        <f t="shared" si="10"/>
        <v>166.86421422486248</v>
      </c>
      <c r="CC36" s="62">
        <f t="shared" si="11"/>
        <v>460.19754755819577</v>
      </c>
      <c r="CD36" s="62">
        <f ca="1">AVERAGE(OFFSET($CC$3,0,0,'Données projet'!$E$12+1,1))-AVERAGE(OFFSET($H$3,0,0,'Données projet'!$E$12+1,1))</f>
        <v>185.13448991941385</v>
      </c>
      <c r="CE36" s="62">
        <f t="shared" si="40"/>
        <v>69.239647548491234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362.30682582761347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193</v>
      </c>
      <c r="L37" s="13">
        <f>VLOOKUP(A37,'Données projet'!$A$35:$I$55,9,0)</f>
        <v>11.666666666666666</v>
      </c>
      <c r="M37" s="13">
        <f t="array" ref="M37">INDEX(L:L,MIN(IF(ISNUMBER(L37:L233),ROW(L37:L233),"")))</f>
        <v>11.666666666666666</v>
      </c>
      <c r="N37" s="14">
        <f>IF('Données projet'!$A$36&gt;35,N36+M37-V36,IF(A37&lt;'Données projet'!$A$36,$K$205^A37,IF(A37='Données projet'!$A$36,'Données projet'!$B$36,N36+M37-V36)))</f>
        <v>192.99999999999994</v>
      </c>
      <c r="O37" s="14">
        <f>N37*VLOOKUP('Données projet'!$B$9,Paramètres!$A$1:$I$89,3,0)*VLOOKUP('Données projet'!$B$9,Paramètres!$A$1:$I$89,5,0)</f>
        <v>115.41399999999997</v>
      </c>
      <c r="P37" s="14">
        <f t="shared" si="33"/>
        <v>30.602976534547519</v>
      </c>
      <c r="Q37" s="22">
        <f t="shared" si="53"/>
        <v>254.31290079767018</v>
      </c>
      <c r="R37" s="62">
        <f t="shared" si="0"/>
        <v>547.64623413100344</v>
      </c>
      <c r="S37" s="62">
        <f ca="1">AVERAGE(OFFSET($R$3,0,0,'Données projet'!$E$9+1,1))-AVERAGE(OFFSET($H$3,0,0,'Données projet'!$E$9+1,1))</f>
        <v>117.54638373164624</v>
      </c>
      <c r="T37" s="62">
        <f t="shared" si="34"/>
        <v>133.0740262536583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38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2.0438091199718822</v>
      </c>
      <c r="AA37" s="23">
        <f>EXP(-LN(2)/25)*AA36+(1-EXP(-LN(2)/25))/(LN(2)/25)*Calculateur!V37*Calculateur!X37*VLOOKUP('Données projet'!$B$9,Paramètres!$A$1:$I$89,3,0)*0.475*44/12</f>
        <v>7.7469693402351449</v>
      </c>
      <c r="AB37" s="23">
        <f>EXP(-LN(2)/2)*AB36+(1-EXP(-LN(2)/2))/(LN(2)/2)*V37*Y37*VLOOKUP('Données projet'!$B$9,Paramètres!$A$1:$I$89,3,0)*0.475*44/12</f>
        <v>1.011380652669235</v>
      </c>
      <c r="AC37" s="24">
        <f t="shared" si="3"/>
        <v>10.802159112876263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5.2</v>
      </c>
      <c r="AI37" s="14">
        <f>IF('Données projet'!$A$62&gt;35,AI36+AH37-AQ36,IF(A37&lt;'Données projet'!$A$62,$AF$205^A37,IF(A37='Données projet'!$A$62,'Données projet'!$B$62,AI36+AH37-AQ36)))</f>
        <v>74.8</v>
      </c>
      <c r="AJ37" s="14">
        <f>AI37*VLOOKUP('Données projet'!$B$10,Paramètres!$A$1:$I$89,3,0)*VLOOKUP('Données projet'!$B$10,Paramètres!$A$1:$I$89,5,0)</f>
        <v>67.679039999999986</v>
      </c>
      <c r="AK37" s="14">
        <f t="shared" si="35"/>
        <v>19.095955192788225</v>
      </c>
      <c r="AL37" s="22">
        <f t="shared" si="4"/>
        <v>151.13311662743948</v>
      </c>
      <c r="AM37" s="62">
        <f t="shared" si="5"/>
        <v>444.46644996077282</v>
      </c>
      <c r="AN37" s="62">
        <f ca="1">AVERAGE(OFFSET($AM$3,0,0,'Données projet'!$E$10+1,1))-AVERAGE(OFFSET($H$3,0,0,'Données projet'!$E$10+1,1))</f>
        <v>138.8931001150624</v>
      </c>
      <c r="AO37" s="62">
        <f t="shared" si="36"/>
        <v>48.964659354096625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5.2</v>
      </c>
      <c r="BD37" s="13">
        <f>IF('Données projet'!$A$88&gt;35,BD36+BC37-BL36,IF(A37&lt;'Données projet'!$A$88,$BA$205^A37,IF(A37='Données projet'!$A$88,'Données projet'!$B$88,BD36+BC37-BL36)))</f>
        <v>74.8</v>
      </c>
      <c r="BE37" s="14">
        <f>BD37*VLOOKUP('Données projet'!$B$11,Paramètres!$A$1:$I$89,3,0)*VLOOKUP('Données projet'!$B$11,Paramètres!$A$1:$I$89,5,0)</f>
        <v>72.346559999999997</v>
      </c>
      <c r="BF37" s="14">
        <f t="shared" si="37"/>
        <v>20.255068147402529</v>
      </c>
      <c r="BG37" s="22">
        <f t="shared" si="7"/>
        <v>161.28116902339272</v>
      </c>
      <c r="BH37" s="62">
        <f t="shared" si="8"/>
        <v>454.61450235672601</v>
      </c>
      <c r="BI37" s="62">
        <f ca="1">AVERAGE(OFFSET($BH$3,0,0,'Données projet'!$E$11+1,1))-AVERAGE(OFFSET($H$3,0,0,'Données projet'!$E$11+1,1))</f>
        <v>154.93882427988234</v>
      </c>
      <c r="BJ37" s="62">
        <f t="shared" si="38"/>
        <v>56.347130462109817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5.2</v>
      </c>
      <c r="BY37" s="13">
        <f>IF('Données projet'!$A$114&gt;35,BY36+BX37-CG36,IF(A37&lt;'Données projet'!$A$114,$BV$205^A37,IF(A37='Données projet'!$A$114,'Données projet'!$B$114,BY36+BX37-CG36)))</f>
        <v>74.8</v>
      </c>
      <c r="BZ37" s="14">
        <f>BY37*VLOOKUP('Données projet'!$B$12,Paramètres!$A$1:$I$89,3,0)*VLOOKUP('Données projet'!$B$12,Paramètres!$A$1:$I$89,5,0)</f>
        <v>80.514719999999997</v>
      </c>
      <c r="CA37" s="14">
        <f t="shared" si="39"/>
        <v>22.262988830706398</v>
      </c>
      <c r="CB37" s="22">
        <f t="shared" si="10"/>
        <v>179.00450954681364</v>
      </c>
      <c r="CC37" s="62">
        <f t="shared" si="11"/>
        <v>472.33784288014692</v>
      </c>
      <c r="CD37" s="62">
        <f ca="1">AVERAGE(OFFSET($CC$3,0,0,'Données projet'!$E$12+1,1))-AVERAGE(OFFSET($H$3,0,0,'Données projet'!$E$12+1,1))</f>
        <v>185.13448991941385</v>
      </c>
      <c r="CE37" s="62">
        <f t="shared" si="40"/>
        <v>69.239647548491234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364.27887459963966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164.99999999999994</v>
      </c>
      <c r="O38" s="14">
        <f>N38*VLOOKUP('Données projet'!$B$9,Paramètres!$A$1:$I$89,3,0)*VLOOKUP('Données projet'!$B$9,Paramètres!$A$1:$I$89,5,0)</f>
        <v>98.669999999999973</v>
      </c>
      <c r="P38" s="14">
        <f t="shared" si="33"/>
        <v>26.644896901954066</v>
      </c>
      <c r="Q38" s="22">
        <f t="shared" si="53"/>
        <v>218.25677877090325</v>
      </c>
      <c r="R38" s="62">
        <f t="shared" si="0"/>
        <v>511.5901121042366</v>
      </c>
      <c r="S38" s="62">
        <f ca="1">AVERAGE(OFFSET($R$3,0,0,'Données projet'!$E$9+1,1))-AVERAGE(OFFSET($H$3,0,0,'Données projet'!$E$9+1,1))</f>
        <v>117.54638373164624</v>
      </c>
      <c r="T38" s="62">
        <f t="shared" si="34"/>
        <v>133.0740262536583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2.0037312697297054</v>
      </c>
      <c r="AA38" s="23">
        <f>EXP(-LN(2)/25)*AA37+(1-EXP(-LN(2)/25))/(LN(2)/25)*Calculateur!V38*Calculateur!X38*VLOOKUP('Données projet'!$B$9,Paramètres!$A$1:$I$89,3,0)*0.475*44/12</f>
        <v>7.5351280562310032</v>
      </c>
      <c r="AB38" s="23">
        <f>EXP(-LN(2)/2)*AB37+(1-EXP(-LN(2)/2))/(LN(2)/2)*V38*Y38*VLOOKUP('Données projet'!$B$9,Paramètres!$A$1:$I$89,3,0)*0.475*44/12</f>
        <v>0.71515411786329242</v>
      </c>
      <c r="AC38" s="24">
        <f t="shared" si="3"/>
        <v>10.254013443824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5.2</v>
      </c>
      <c r="AI38" s="14">
        <f>IF('Données projet'!$A$62&gt;35,AI37+AH38-AQ37,IF(A38&lt;'Données projet'!$A$62,$AF$205^A38,IF(A38='Données projet'!$A$62,'Données projet'!$B$62,AI37+AH38-AQ37)))</f>
        <v>80</v>
      </c>
      <c r="AJ38" s="14">
        <f>AI38*VLOOKUP('Données projet'!$B$10,Paramètres!$A$1:$I$89,3,0)*VLOOKUP('Données projet'!$B$10,Paramètres!$A$1:$I$89,5,0)</f>
        <v>72.384</v>
      </c>
      <c r="AK38" s="14">
        <f t="shared" si="35"/>
        <v>20.264329923804397</v>
      </c>
      <c r="AL38" s="22">
        <f t="shared" si="4"/>
        <v>161.362507950626</v>
      </c>
      <c r="AM38" s="62">
        <f t="shared" si="5"/>
        <v>454.69584128395934</v>
      </c>
      <c r="AN38" s="62">
        <f ca="1">AVERAGE(OFFSET($AM$3,0,0,'Données projet'!$E$10+1,1))-AVERAGE(OFFSET($H$3,0,0,'Données projet'!$E$10+1,1))</f>
        <v>138.8931001150624</v>
      </c>
      <c r="AO38" s="62">
        <f t="shared" si="36"/>
        <v>48.964659354096625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5.2</v>
      </c>
      <c r="BD38" s="13">
        <f>IF('Données projet'!$A$88&gt;35,BD37+BC38-BL37,IF(A38&lt;'Données projet'!$A$88,$BA$205^A38,IF(A38='Données projet'!$A$88,'Données projet'!$B$88,BD37+BC38-BL37)))</f>
        <v>80</v>
      </c>
      <c r="BE38" s="14">
        <f>BD38*VLOOKUP('Données projet'!$B$11,Paramètres!$A$1:$I$89,3,0)*VLOOKUP('Données projet'!$B$11,Paramètres!$A$1:$I$89,5,0)</f>
        <v>77.376000000000005</v>
      </c>
      <c r="BF38" s="14">
        <f t="shared" si="37"/>
        <v>21.494362519405076</v>
      </c>
      <c r="BG38" s="22">
        <f t="shared" si="7"/>
        <v>172.19921472129715</v>
      </c>
      <c r="BH38" s="62">
        <f t="shared" si="8"/>
        <v>465.53254805463047</v>
      </c>
      <c r="BI38" s="62">
        <f ca="1">AVERAGE(OFFSET($BH$3,0,0,'Données projet'!$E$11+1,1))-AVERAGE(OFFSET($H$3,0,0,'Données projet'!$E$11+1,1))</f>
        <v>154.93882427988234</v>
      </c>
      <c r="BJ38" s="62">
        <f t="shared" si="38"/>
        <v>56.347130462109817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5.2</v>
      </c>
      <c r="BY38" s="13">
        <f>IF('Données projet'!$A$114&gt;35,BY37+BX38-CG37,IF(A38&lt;'Données projet'!$A$114,$BV$205^A38,IF(A38='Données projet'!$A$114,'Données projet'!$B$114,BY37+BX38-CG37)))</f>
        <v>80</v>
      </c>
      <c r="BZ38" s="14">
        <f>BY38*VLOOKUP('Données projet'!$B$12,Paramètres!$A$1:$I$89,3,0)*VLOOKUP('Données projet'!$B$12,Paramètres!$A$1:$I$89,5,0)</f>
        <v>86.111999999999995</v>
      </c>
      <c r="CA38" s="14">
        <f t="shared" si="39"/>
        <v>23.625136642852297</v>
      </c>
      <c r="CB38" s="22">
        <f t="shared" si="10"/>
        <v>191.12551298630106</v>
      </c>
      <c r="CC38" s="62">
        <f t="shared" si="11"/>
        <v>484.4588463196344</v>
      </c>
      <c r="CD38" s="62">
        <f ca="1">AVERAGE(OFFSET($CC$3,0,0,'Données projet'!$E$12+1,1))-AVERAGE(OFFSET($H$3,0,0,'Données projet'!$E$12+1,1))</f>
        <v>185.13448991941385</v>
      </c>
      <c r="CE38" s="62">
        <f t="shared" si="40"/>
        <v>69.239647548491234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366.24951753790458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174.99999999999994</v>
      </c>
      <c r="O39" s="14">
        <f>N39*VLOOKUP('Données projet'!$B$9,Paramètres!$A$1:$I$89,3,0)*VLOOKUP('Données projet'!$B$9,Paramètres!$A$1:$I$89,5,0)</f>
        <v>104.64999999999996</v>
      </c>
      <c r="P39" s="14">
        <f t="shared" si="33"/>
        <v>28.066848529735861</v>
      </c>
      <c r="Q39" s="22">
        <f t="shared" si="53"/>
        <v>231.14851118928985</v>
      </c>
      <c r="R39" s="62">
        <f t="shared" si="0"/>
        <v>524.48184452262319</v>
      </c>
      <c r="S39" s="62">
        <f ca="1">AVERAGE(OFFSET($R$3,0,0,'Données projet'!$E$9+1,1))-AVERAGE(OFFSET($H$3,0,0,'Données projet'!$E$9+1,1))</f>
        <v>117.54638373164624</v>
      </c>
      <c r="T39" s="62">
        <f t="shared" si="34"/>
        <v>133.0740262536583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1.9644393216857026</v>
      </c>
      <c r="AA39" s="23">
        <f>EXP(-LN(2)/25)*AA38+(1-EXP(-LN(2)/25))/(LN(2)/25)*Calculateur!V39*Calculateur!X39*VLOOKUP('Données projet'!$B$9,Paramètres!$A$1:$I$89,3,0)*0.475*44/12</f>
        <v>7.3290795832782036</v>
      </c>
      <c r="AB39" s="23">
        <f>EXP(-LN(2)/2)*AB38+(1-EXP(-LN(2)/2))/(LN(2)/2)*V39*Y39*VLOOKUP('Données projet'!$B$9,Paramètres!$A$1:$I$89,3,0)*0.475*44/12</f>
        <v>0.50569032633461752</v>
      </c>
      <c r="AC39" s="24">
        <f t="shared" si="3"/>
        <v>9.7992092312985246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5.2</v>
      </c>
      <c r="AI39" s="14">
        <f>IF('Données projet'!$A$62&gt;35,AI38+AH39-AQ38,IF(A39&lt;'Données projet'!$A$62,$AF$205^A39,IF(A39='Données projet'!$A$62,'Données projet'!$B$62,AI38+AH39-AQ38)))</f>
        <v>85.2</v>
      </c>
      <c r="AJ39" s="14">
        <f>AI39*VLOOKUP('Données projet'!$B$10,Paramètres!$A$1:$I$89,3,0)*VLOOKUP('Données projet'!$B$10,Paramètres!$A$1:$I$89,5,0)</f>
        <v>77.08896</v>
      </c>
      <c r="AK39" s="14">
        <f t="shared" si="35"/>
        <v>21.423891539868706</v>
      </c>
      <c r="AL39" s="22">
        <f t="shared" si="4"/>
        <v>171.57654976527132</v>
      </c>
      <c r="AM39" s="62">
        <f t="shared" si="5"/>
        <v>464.90988309860461</v>
      </c>
      <c r="AN39" s="62">
        <f ca="1">AVERAGE(OFFSET($AM$3,0,0,'Données projet'!$E$10+1,1))-AVERAGE(OFFSET($H$3,0,0,'Données projet'!$E$10+1,1))</f>
        <v>138.8931001150624</v>
      </c>
      <c r="AO39" s="62">
        <f t="shared" si="36"/>
        <v>48.964659354096625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5.2</v>
      </c>
      <c r="BD39" s="13">
        <f>IF('Données projet'!$A$88&gt;35,BD38+BC39-BL38,IF(A39&lt;'Données projet'!$A$88,$BA$205^A39,IF(A39='Données projet'!$A$88,'Données projet'!$B$88,BD38+BC39-BL38)))</f>
        <v>85.2</v>
      </c>
      <c r="BE39" s="14">
        <f>BD39*VLOOKUP('Données projet'!$B$11,Paramètres!$A$1:$I$89,3,0)*VLOOKUP('Données projet'!$B$11,Paramètres!$A$1:$I$89,5,0)</f>
        <v>82.405439999999999</v>
      </c>
      <c r="BF39" s="14">
        <f t="shared" si="37"/>
        <v>22.724308825697463</v>
      </c>
      <c r="BG39" s="22">
        <f t="shared" si="7"/>
        <v>183.10097920475641</v>
      </c>
      <c r="BH39" s="62">
        <f t="shared" si="8"/>
        <v>476.43431253808973</v>
      </c>
      <c r="BI39" s="62">
        <f ca="1">AVERAGE(OFFSET($BH$3,0,0,'Données projet'!$E$11+1,1))-AVERAGE(OFFSET($H$3,0,0,'Données projet'!$E$11+1,1))</f>
        <v>154.93882427988234</v>
      </c>
      <c r="BJ39" s="62">
        <f t="shared" si="38"/>
        <v>56.347130462109817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5.2</v>
      </c>
      <c r="BY39" s="13">
        <f>IF('Données projet'!$A$114&gt;35,BY38+BX39-CG38,IF(A39&lt;'Données projet'!$A$114,$BV$205^A39,IF(A39='Données projet'!$A$114,'Données projet'!$B$114,BY38+BX39-CG38)))</f>
        <v>85.2</v>
      </c>
      <c r="BZ39" s="14">
        <f>BY39*VLOOKUP('Données projet'!$B$12,Paramètres!$A$1:$I$89,3,0)*VLOOKUP('Données projet'!$B$12,Paramètres!$A$1:$I$89,5,0)</f>
        <v>91.709279999999993</v>
      </c>
      <c r="CA39" s="14">
        <f t="shared" si="39"/>
        <v>24.977009699022066</v>
      </c>
      <c r="CB39" s="22">
        <f t="shared" si="10"/>
        <v>203.22862122579673</v>
      </c>
      <c r="CC39" s="62">
        <f t="shared" si="11"/>
        <v>496.56195455913007</v>
      </c>
      <c r="CD39" s="62">
        <f ca="1">AVERAGE(OFFSET($CC$3,0,0,'Données projet'!$E$12+1,1))-AVERAGE(OFFSET($H$3,0,0,'Données projet'!$E$12+1,1))</f>
        <v>185.13448991941385</v>
      </c>
      <c r="CE39" s="62">
        <f t="shared" si="40"/>
        <v>69.239647548491234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368.21879817981187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184.99999999999994</v>
      </c>
      <c r="O40" s="14">
        <f>N40*VLOOKUP('Données projet'!$B$9,Paramètres!$A$1:$I$89,3,0)*VLOOKUP('Données projet'!$B$9,Paramètres!$A$1:$I$89,5,0)</f>
        <v>110.62999999999998</v>
      </c>
      <c r="P40" s="14">
        <f t="shared" si="33"/>
        <v>29.479368114771006</v>
      </c>
      <c r="Q40" s="22">
        <f t="shared" si="53"/>
        <v>244.02381613322609</v>
      </c>
      <c r="R40" s="62">
        <f t="shared" si="0"/>
        <v>537.35714946655935</v>
      </c>
      <c r="S40" s="62">
        <f ca="1">AVERAGE(OFFSET($R$3,0,0,'Données projet'!$E$9+1,1))-AVERAGE(OFFSET($H$3,0,0,'Données projet'!$E$9+1,1))</f>
        <v>117.54638373164624</v>
      </c>
      <c r="T40" s="62">
        <f t="shared" si="34"/>
        <v>133.0740262536583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1.9259178647771207</v>
      </c>
      <c r="AA40" s="23">
        <f>EXP(-LN(2)/25)*AA39+(1-EXP(-LN(2)/25))/(LN(2)/25)*Calculateur!V40*Calculateur!X40*VLOOKUP('Données projet'!$B$9,Paramètres!$A$1:$I$89,3,0)*0.475*44/12</f>
        <v>7.1286655166539168</v>
      </c>
      <c r="AB40" s="23">
        <f>EXP(-LN(2)/2)*AB39+(1-EXP(-LN(2)/2))/(LN(2)/2)*V40*Y40*VLOOKUP('Données projet'!$B$9,Paramètres!$A$1:$I$89,3,0)*0.475*44/12</f>
        <v>0.35757705893164621</v>
      </c>
      <c r="AC40" s="24">
        <f t="shared" si="3"/>
        <v>9.4121604403626833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5.2</v>
      </c>
      <c r="AI40" s="14">
        <f>IF('Données projet'!$A$62&gt;35,AI39+AH40-AQ39,IF(A40&lt;'Données projet'!$A$62,$AF$205^A40,IF(A40='Données projet'!$A$62,'Données projet'!$B$62,AI39+AH40-AQ39)))</f>
        <v>90.4</v>
      </c>
      <c r="AJ40" s="14">
        <f>AI40*VLOOKUP('Données projet'!$B$10,Paramètres!$A$1:$I$89,3,0)*VLOOKUP('Données projet'!$B$10,Paramètres!$A$1:$I$89,5,0)</f>
        <v>81.79392</v>
      </c>
      <c r="AK40" s="14">
        <f t="shared" si="35"/>
        <v>22.575239179244807</v>
      </c>
      <c r="AL40" s="22">
        <f t="shared" si="4"/>
        <v>181.77628557051801</v>
      </c>
      <c r="AM40" s="62">
        <f t="shared" si="5"/>
        <v>475.10961890385136</v>
      </c>
      <c r="AN40" s="62">
        <f ca="1">AVERAGE(OFFSET($AM$3,0,0,'Données projet'!$E$10+1,1))-AVERAGE(OFFSET($H$3,0,0,'Données projet'!$E$10+1,1))</f>
        <v>138.8931001150624</v>
      </c>
      <c r="AO40" s="62">
        <f t="shared" si="36"/>
        <v>48.964659354096625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5.2</v>
      </c>
      <c r="BD40" s="13">
        <f>IF('Données projet'!$A$88&gt;35,BD39+BC40-BL39,IF(A40&lt;'Données projet'!$A$88,$BA$205^A40,IF(A40='Données projet'!$A$88,'Données projet'!$B$88,BD39+BC40-BL39)))</f>
        <v>90.4</v>
      </c>
      <c r="BE40" s="14">
        <f>BD40*VLOOKUP('Données projet'!$B$11,Paramètres!$A$1:$I$89,3,0)*VLOOKUP('Données projet'!$B$11,Paramètres!$A$1:$I$89,5,0)</f>
        <v>87.434880000000007</v>
      </c>
      <c r="BF40" s="14">
        <f t="shared" si="37"/>
        <v>23.945542571874331</v>
      </c>
      <c r="BG40" s="22">
        <f t="shared" si="7"/>
        <v>193.98756931268113</v>
      </c>
      <c r="BH40" s="62">
        <f t="shared" si="8"/>
        <v>487.32090264601447</v>
      </c>
      <c r="BI40" s="62">
        <f ca="1">AVERAGE(OFFSET($BH$3,0,0,'Données projet'!$E$11+1,1))-AVERAGE(OFFSET($H$3,0,0,'Données projet'!$E$11+1,1))</f>
        <v>154.93882427988234</v>
      </c>
      <c r="BJ40" s="62">
        <f t="shared" si="38"/>
        <v>56.347130462109817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5.2</v>
      </c>
      <c r="BY40" s="13">
        <f>IF('Données projet'!$A$114&gt;35,BY39+BX40-CG39,IF(A40&lt;'Données projet'!$A$114,$BV$205^A40,IF(A40='Données projet'!$A$114,'Données projet'!$B$114,BY39+BX40-CG39)))</f>
        <v>90.4</v>
      </c>
      <c r="BZ40" s="14">
        <f>BY40*VLOOKUP('Données projet'!$B$12,Paramètres!$A$1:$I$89,3,0)*VLOOKUP('Données projet'!$B$12,Paramètres!$A$1:$I$89,5,0)</f>
        <v>97.306560000000005</v>
      </c>
      <c r="CA40" s="14">
        <f t="shared" si="39"/>
        <v>26.319306503602476</v>
      </c>
      <c r="CB40" s="22">
        <f t="shared" si="10"/>
        <v>215.31505082710763</v>
      </c>
      <c r="CC40" s="62">
        <f t="shared" si="11"/>
        <v>508.64838416044097</v>
      </c>
      <c r="CD40" s="62">
        <f ca="1">AVERAGE(OFFSET($CC$3,0,0,'Données projet'!$E$12+1,1))-AVERAGE(OFFSET($H$3,0,0,'Données projet'!$E$12+1,1))</f>
        <v>185.13448991941385</v>
      </c>
      <c r="CE40" s="62">
        <f t="shared" si="40"/>
        <v>69.239647548491234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370.18675757542417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194.99999999999994</v>
      </c>
      <c r="O41" s="14">
        <f>N41*VLOOKUP('Données projet'!$B$9,Paramètres!$A$1:$I$89,3,0)*VLOOKUP('Données projet'!$B$9,Paramètres!$A$1:$I$89,5,0)</f>
        <v>116.60999999999997</v>
      </c>
      <c r="P41" s="14">
        <f t="shared" si="33"/>
        <v>30.883023623410974</v>
      </c>
      <c r="Q41" s="22">
        <f t="shared" si="53"/>
        <v>256.88368281077408</v>
      </c>
      <c r="R41" s="62">
        <f t="shared" si="0"/>
        <v>550.21701614410745</v>
      </c>
      <c r="S41" s="62">
        <f ca="1">AVERAGE(OFFSET($R$3,0,0,'Données projet'!$E$9+1,1))-AVERAGE(OFFSET($H$3,0,0,'Données projet'!$E$9+1,1))</f>
        <v>117.54638373164624</v>
      </c>
      <c r="T41" s="62">
        <f t="shared" si="34"/>
        <v>133.0740262536583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1.8881517901427474</v>
      </c>
      <c r="AA41" s="23">
        <f>EXP(-LN(2)/25)*AA40+(1-EXP(-LN(2)/25))/(LN(2)/25)*Calculateur!V41*Calculateur!X41*VLOOKUP('Données projet'!$B$9,Paramètres!$A$1:$I$89,3,0)*0.475*44/12</f>
        <v>6.9337317832207885</v>
      </c>
      <c r="AB41" s="23">
        <f>EXP(-LN(2)/2)*AB40+(1-EXP(-LN(2)/2))/(LN(2)/2)*V41*Y41*VLOOKUP('Données projet'!$B$9,Paramètres!$A$1:$I$89,3,0)*0.475*44/12</f>
        <v>0.25284516316730876</v>
      </c>
      <c r="AC41" s="24">
        <f t="shared" si="3"/>
        <v>9.0747287365308438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5.2</v>
      </c>
      <c r="AI41" s="14">
        <f>IF('Données projet'!$A$62&gt;35,AI40+AH41-AQ40,IF(A41&lt;'Données projet'!$A$62,$AF$205^A41,IF(A41='Données projet'!$A$62,'Données projet'!$B$62,AI40+AH41-AQ40)))</f>
        <v>95.600000000000009</v>
      </c>
      <c r="AJ41" s="14">
        <f>AI41*VLOOKUP('Données projet'!$B$10,Paramètres!$A$1:$I$89,3,0)*VLOOKUP('Données projet'!$B$10,Paramètres!$A$1:$I$89,5,0)</f>
        <v>86.49888</v>
      </c>
      <c r="AK41" s="14">
        <f t="shared" si="35"/>
        <v>23.718899159460385</v>
      </c>
      <c r="AL41" s="22">
        <f t="shared" si="4"/>
        <v>191.96263203606017</v>
      </c>
      <c r="AM41" s="62">
        <f t="shared" si="5"/>
        <v>485.29596536939346</v>
      </c>
      <c r="AN41" s="62">
        <f ca="1">AVERAGE(OFFSET($AM$3,0,0,'Données projet'!$E$10+1,1))-AVERAGE(OFFSET($H$3,0,0,'Données projet'!$E$10+1,1))</f>
        <v>138.8931001150624</v>
      </c>
      <c r="AO41" s="62">
        <f t="shared" si="36"/>
        <v>48.964659354096625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5.2</v>
      </c>
      <c r="BD41" s="13">
        <f>IF('Données projet'!$A$88&gt;35,BD40+BC41-BL40,IF(A41&lt;'Données projet'!$A$88,$BA$205^A41,IF(A41='Données projet'!$A$88,'Données projet'!$B$88,BD40+BC41-BL40)))</f>
        <v>95.600000000000009</v>
      </c>
      <c r="BE41" s="14">
        <f>BD41*VLOOKUP('Données projet'!$B$11,Paramètres!$A$1:$I$89,3,0)*VLOOKUP('Données projet'!$B$11,Paramètres!$A$1:$I$89,5,0)</f>
        <v>92.464320000000015</v>
      </c>
      <c r="BF41" s="14">
        <f t="shared" si="37"/>
        <v>25.158622022619586</v>
      </c>
      <c r="BG41" s="22">
        <f t="shared" si="7"/>
        <v>204.85995735606244</v>
      </c>
      <c r="BH41" s="62">
        <f t="shared" si="8"/>
        <v>498.19329068939578</v>
      </c>
      <c r="BI41" s="62">
        <f ca="1">AVERAGE(OFFSET($BH$3,0,0,'Données projet'!$E$11+1,1))-AVERAGE(OFFSET($H$3,0,0,'Données projet'!$E$11+1,1))</f>
        <v>154.93882427988234</v>
      </c>
      <c r="BJ41" s="62">
        <f t="shared" si="38"/>
        <v>56.347130462109817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5.2</v>
      </c>
      <c r="BY41" s="13">
        <f>IF('Données projet'!$A$114&gt;35,BY40+BX41-CG40,IF(A41&lt;'Données projet'!$A$114,$BV$205^A41,IF(A41='Données projet'!$A$114,'Données projet'!$B$114,BY40+BX41-CG40)))</f>
        <v>95.600000000000009</v>
      </c>
      <c r="BZ41" s="14">
        <f>BY41*VLOOKUP('Données projet'!$B$12,Paramètres!$A$1:$I$89,3,0)*VLOOKUP('Données projet'!$B$12,Paramètres!$A$1:$I$89,5,0)</f>
        <v>102.90384</v>
      </c>
      <c r="CA41" s="14">
        <f t="shared" si="39"/>
        <v>27.652640663041698</v>
      </c>
      <c r="CB41" s="22">
        <f t="shared" si="10"/>
        <v>227.38587048813096</v>
      </c>
      <c r="CC41" s="62">
        <f t="shared" si="11"/>
        <v>520.71920382146425</v>
      </c>
      <c r="CD41" s="62">
        <f ca="1">AVERAGE(OFFSET($CC$3,0,0,'Données projet'!$E$12+1,1))-AVERAGE(OFFSET($H$3,0,0,'Données projet'!$E$12+1,1))</f>
        <v>185.13448991941385</v>
      </c>
      <c r="CE41" s="62">
        <f t="shared" si="40"/>
        <v>69.239647548491234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372.15343449123395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204.99999999999994</v>
      </c>
      <c r="O42" s="14">
        <f>N42*VLOOKUP('Données projet'!$B$9,Paramètres!$A$1:$I$89,3,0)*VLOOKUP('Données projet'!$B$9,Paramètres!$A$1:$I$89,5,0)</f>
        <v>122.58999999999997</v>
      </c>
      <c r="P42" s="14">
        <f t="shared" si="33"/>
        <v>32.278321478706822</v>
      </c>
      <c r="Q42" s="22">
        <f t="shared" si="53"/>
        <v>269.728993242081</v>
      </c>
      <c r="R42" s="62">
        <f t="shared" si="0"/>
        <v>563.06232657541432</v>
      </c>
      <c r="S42" s="62">
        <f ca="1">AVERAGE(OFFSET($R$3,0,0,'Données projet'!$E$9+1,1))-AVERAGE(OFFSET($H$3,0,0,'Données projet'!$E$9+1,1))</f>
        <v>117.54638373164624</v>
      </c>
      <c r="T42" s="62">
        <f t="shared" si="34"/>
        <v>133.0740262536583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1.8511262851969232</v>
      </c>
      <c r="AA42" s="23">
        <f>EXP(-LN(2)/25)*AA41+(1-EXP(-LN(2)/25))/(LN(2)/25)*Calculateur!V42*Calculateur!X42*VLOOKUP('Données projet'!$B$9,Paramètres!$A$1:$I$89,3,0)*0.475*44/12</f>
        <v>6.7441285229795085</v>
      </c>
      <c r="AB42" s="23">
        <f>EXP(-LN(2)/2)*AB41+(1-EXP(-LN(2)/2))/(LN(2)/2)*V42*Y42*VLOOKUP('Données projet'!$B$9,Paramètres!$A$1:$I$89,3,0)*0.475*44/12</f>
        <v>0.1787885294658231</v>
      </c>
      <c r="AC42" s="24">
        <f t="shared" si="3"/>
        <v>8.7740433376422544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5.2</v>
      </c>
      <c r="AI42" s="14">
        <f>IF('Données projet'!$A$62&gt;35,AI41+AH42-AQ41,IF(A42&lt;'Données projet'!$A$62,$AF$205^A42,IF(A42='Données projet'!$A$62,'Données projet'!$B$62,AI41+AH42-AQ41)))</f>
        <v>100.80000000000001</v>
      </c>
      <c r="AJ42" s="14">
        <f>AI42*VLOOKUP('Données projet'!$B$10,Paramètres!$A$1:$I$89,3,0)*VLOOKUP('Données projet'!$B$10,Paramètres!$A$1:$I$89,5,0)</f>
        <v>91.203840000000014</v>
      </c>
      <c r="AK42" s="14">
        <f t="shared" si="35"/>
        <v>24.855337308022524</v>
      </c>
      <c r="AL42" s="22">
        <f t="shared" si="4"/>
        <v>202.13640047813922</v>
      </c>
      <c r="AM42" s="62">
        <f t="shared" si="5"/>
        <v>495.46973381147257</v>
      </c>
      <c r="AN42" s="62">
        <f ca="1">AVERAGE(OFFSET($AM$3,0,0,'Données projet'!$E$10+1,1))-AVERAGE(OFFSET($H$3,0,0,'Données projet'!$E$10+1,1))</f>
        <v>138.8931001150624</v>
      </c>
      <c r="AO42" s="62">
        <f t="shared" si="36"/>
        <v>48.964659354096625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5.2</v>
      </c>
      <c r="BD42" s="13">
        <f>IF('Données projet'!$A$88&gt;35,BD41+BC42-BL41,IF(A42&lt;'Données projet'!$A$88,$BA$205^A42,IF(A42='Données projet'!$A$88,'Données projet'!$B$88,BD41+BC42-BL41)))</f>
        <v>100.80000000000001</v>
      </c>
      <c r="BE42" s="14">
        <f>BD42*VLOOKUP('Données projet'!$B$11,Paramètres!$A$1:$I$89,3,0)*VLOOKUP('Données projet'!$B$11,Paramètres!$A$1:$I$89,5,0)</f>
        <v>97.493760000000023</v>
      </c>
      <c r="BF42" s="14">
        <f t="shared" si="37"/>
        <v>26.364041280888873</v>
      </c>
      <c r="BG42" s="22">
        <f t="shared" si="7"/>
        <v>215.71900389754816</v>
      </c>
      <c r="BH42" s="62">
        <f t="shared" si="8"/>
        <v>509.05233723088145</v>
      </c>
      <c r="BI42" s="62">
        <f ca="1">AVERAGE(OFFSET($BH$3,0,0,'Données projet'!$E$11+1,1))-AVERAGE(OFFSET($H$3,0,0,'Données projet'!$E$11+1,1))</f>
        <v>154.93882427988234</v>
      </c>
      <c r="BJ42" s="62">
        <f t="shared" si="38"/>
        <v>56.347130462109817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5.2</v>
      </c>
      <c r="BY42" s="13">
        <f>IF('Données projet'!$A$114&gt;35,BY41+BX42-CG41,IF(A42&lt;'Données projet'!$A$114,$BV$205^A42,IF(A42='Données projet'!$A$114,'Données projet'!$B$114,BY41+BX42-CG41)))</f>
        <v>100.80000000000001</v>
      </c>
      <c r="BZ42" s="14">
        <f>BY42*VLOOKUP('Données projet'!$B$12,Paramètres!$A$1:$I$89,3,0)*VLOOKUP('Données projet'!$B$12,Paramètres!$A$1:$I$89,5,0)</f>
        <v>108.50112000000001</v>
      </c>
      <c r="CA42" s="14">
        <f t="shared" si="39"/>
        <v>28.977555261594119</v>
      </c>
      <c r="CB42" s="22">
        <f t="shared" si="10"/>
        <v>239.44202608060974</v>
      </c>
      <c r="CC42" s="62">
        <f t="shared" si="11"/>
        <v>532.77535941394308</v>
      </c>
      <c r="CD42" s="62">
        <f ca="1">AVERAGE(OFFSET($CC$3,0,0,'Données projet'!$E$12+1,1))-AVERAGE(OFFSET($H$3,0,0,'Données projet'!$E$12+1,1))</f>
        <v>185.13448991941385</v>
      </c>
      <c r="CE42" s="62">
        <f t="shared" si="40"/>
        <v>69.239647548491234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374.11886559244715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215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214.99999999999994</v>
      </c>
      <c r="O43" s="14">
        <f>N43*VLOOKUP('Données projet'!$B$9,Paramètres!$A$1:$I$89,3,0)*VLOOKUP('Données projet'!$B$9,Paramètres!$A$1:$I$89,5,0)</f>
        <v>128.56999999999996</v>
      </c>
      <c r="P43" s="14">
        <f t="shared" si="33"/>
        <v>33.665715905233249</v>
      </c>
      <c r="Q43" s="22">
        <f t="shared" si="53"/>
        <v>282.5605385349478</v>
      </c>
      <c r="R43" s="62">
        <f t="shared" si="0"/>
        <v>575.89387186828117</v>
      </c>
      <c r="S43" s="62">
        <f ca="1">AVERAGE(OFFSET($R$3,0,0,'Données projet'!$E$9+1,1))-AVERAGE(OFFSET($H$3,0,0,'Données projet'!$E$9+1,1))</f>
        <v>117.54638373164624</v>
      </c>
      <c r="T43" s="62">
        <f t="shared" si="34"/>
        <v>133.0740262536583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31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1.8148268278197586</v>
      </c>
      <c r="AA43" s="23">
        <f>EXP(-LN(2)/25)*AA42+(1-EXP(-LN(2)/25))/(LN(2)/25)*Calculateur!V43*Calculateur!X43*VLOOKUP('Données projet'!$B$9,Paramètres!$A$1:$I$89,3,0)*0.475*44/12</f>
        <v>6.5597099738603291</v>
      </c>
      <c r="AB43" s="23">
        <f>EXP(-LN(2)/2)*AB42+(1-EXP(-LN(2)/2))/(LN(2)/2)*V43*Y43*VLOOKUP('Données projet'!$B$9,Paramètres!$A$1:$I$89,3,0)*0.475*44/12</f>
        <v>0.12642258158365438</v>
      </c>
      <c r="AC43" s="24">
        <f t="shared" si="3"/>
        <v>8.5009593832637407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106</v>
      </c>
      <c r="AG43" s="13">
        <f>VLOOKUP(A43,'Données projet'!$A$61:$I$81,9,0)</f>
        <v>5.2</v>
      </c>
      <c r="AH43" s="13">
        <f t="array" ref="AH43">INDEX(AG:AG,MIN(IF(ISNUMBER(AG43:AG239),ROW(AG43:AG239),"")))</f>
        <v>5.2</v>
      </c>
      <c r="AI43" s="14">
        <f>IF('Données projet'!$A$62&gt;35,AI42+AH43-AQ42,IF(A43&lt;'Données projet'!$A$62,$AF$205^A43,IF(A43='Données projet'!$A$62,'Données projet'!$B$62,AI42+AH43-AQ42)))</f>
        <v>106.00000000000001</v>
      </c>
      <c r="AJ43" s="14">
        <f>AI43*VLOOKUP('Données projet'!$B$10,Paramètres!$A$1:$I$89,3,0)*VLOOKUP('Données projet'!$B$10,Paramètres!$A$1:$I$89,5,0)</f>
        <v>95.908800000000014</v>
      </c>
      <c r="AK43" s="14">
        <f t="shared" si="35"/>
        <v>25.984968676228355</v>
      </c>
      <c r="AL43" s="22">
        <f t="shared" si="4"/>
        <v>212.29831377776441</v>
      </c>
      <c r="AM43" s="62">
        <f t="shared" si="5"/>
        <v>505.63164711109772</v>
      </c>
      <c r="AN43" s="62">
        <f ca="1">AVERAGE(OFFSET($AM$3,0,0,'Données projet'!$E$10+1,1))-AVERAGE(OFFSET($H$3,0,0,'Données projet'!$E$10+1,1))</f>
        <v>138.8931001150624</v>
      </c>
      <c r="AO43" s="62">
        <f t="shared" si="36"/>
        <v>48.964659354096625</v>
      </c>
      <c r="AP43" s="16">
        <f>IF(ISNA(VLOOKUP(A43,'Données projet'!$A$61:$I$81,3,0)),0,VLOOKUP(A43,'Données projet'!$A$61:$I$81,3,0))</f>
        <v>1</v>
      </c>
      <c r="AQ43" s="16">
        <f>IF(ISNA(VLOOKUP(A43,'Données projet'!$A$61:$I$81,4,0)),0,VLOOKUP(A43,'Données projet'!$A$61:$I$81,4,0))</f>
        <v>27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106</v>
      </c>
      <c r="BB43" s="13">
        <f>VLOOKUP(A43,'Données projet'!$A$87:$I$107,9,0)</f>
        <v>5.2</v>
      </c>
      <c r="BC43" s="13">
        <f t="array" ref="BC43">INDEX(BB:BB,MIN(IF(ISNUMBER(BB43:BB239),ROW(BB43:BB239),"")))</f>
        <v>5.2</v>
      </c>
      <c r="BD43" s="13">
        <f>IF('Données projet'!$A$88&gt;35,BD42+BC43-BL42,IF(A43&lt;'Données projet'!$A$88,$BA$205^A43,IF(A43='Données projet'!$A$88,'Données projet'!$B$88,BD42+BC43-BL42)))</f>
        <v>106.00000000000001</v>
      </c>
      <c r="BE43" s="14">
        <f>BD43*VLOOKUP('Données projet'!$B$11,Paramètres!$A$1:$I$89,3,0)*VLOOKUP('Données projet'!$B$11,Paramètres!$A$1:$I$89,5,0)</f>
        <v>102.52320000000002</v>
      </c>
      <c r="BF43" s="14">
        <f t="shared" si="37"/>
        <v>27.562240591342476</v>
      </c>
      <c r="BG43" s="22">
        <f t="shared" si="7"/>
        <v>226.56547569658815</v>
      </c>
      <c r="BH43" s="62">
        <f t="shared" si="8"/>
        <v>519.89880902992149</v>
      </c>
      <c r="BI43" s="62">
        <f ca="1">AVERAGE(OFFSET($BH$3,0,0,'Données projet'!$E$11+1,1))-AVERAGE(OFFSET($H$3,0,0,'Données projet'!$E$11+1,1))</f>
        <v>154.93882427988234</v>
      </c>
      <c r="BJ43" s="62">
        <f t="shared" si="38"/>
        <v>56.347130462109817</v>
      </c>
      <c r="BK43" s="16">
        <f>IF(ISNA(VLOOKUP(A43,'Données projet'!$A$87:$I$107,3,0)),0,VLOOKUP(A43,'Données projet'!$A$87:$I$107,3,0))</f>
        <v>1</v>
      </c>
      <c r="BL43" s="16">
        <f>IF(ISNA(VLOOKUP(A43,'Données projet'!$A$87:$I$107,4,0)),0,VLOOKUP(A43,'Données projet'!$A$87:$I$107,4,0))</f>
        <v>27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106</v>
      </c>
      <c r="BW43" s="13">
        <f>VLOOKUP(A43,'Données projet'!$A$113:$I$133,9,0)</f>
        <v>5.2</v>
      </c>
      <c r="BX43" s="13">
        <f t="array" ref="BX43">INDEX(BW:BW,MIN(IF(ISNUMBER(BW43:BW239),ROW(BW43:BW239),"")))</f>
        <v>5.2</v>
      </c>
      <c r="BY43" s="13">
        <f>IF('Données projet'!$A$114&gt;35,BY42+BX43-CG42,IF(A43&lt;'Données projet'!$A$114,$BV$205^A43,IF(A43='Données projet'!$A$114,'Données projet'!$B$114,BY42+BX43-CG42)))</f>
        <v>106.00000000000001</v>
      </c>
      <c r="BZ43" s="14">
        <f>BY43*VLOOKUP('Données projet'!$B$12,Paramètres!$A$1:$I$89,3,0)*VLOOKUP('Données projet'!$B$12,Paramètres!$A$1:$I$89,5,0)</f>
        <v>114.0984</v>
      </c>
      <c r="CA43" s="14">
        <f t="shared" si="39"/>
        <v>30.294534186150837</v>
      </c>
      <c r="CB43" s="22">
        <f t="shared" si="10"/>
        <v>251.48436037421268</v>
      </c>
      <c r="CC43" s="62">
        <f t="shared" si="11"/>
        <v>544.81769370754603</v>
      </c>
      <c r="CD43" s="62">
        <f ca="1">AVERAGE(OFFSET($CC$3,0,0,'Données projet'!$E$12+1,1))-AVERAGE(OFFSET($H$3,0,0,'Données projet'!$E$12+1,1))</f>
        <v>185.13448991941385</v>
      </c>
      <c r="CE43" s="62">
        <f t="shared" si="40"/>
        <v>69.239647548491234</v>
      </c>
      <c r="CF43" s="16">
        <f>IF(ISNA(VLOOKUP(A43,'Données projet'!$A$113:$I$133,3,0)),0,VLOOKUP(A43,'Données projet'!$A$113:$I$133,3,0))</f>
        <v>1</v>
      </c>
      <c r="CG43" s="16">
        <f>IF(ISNA(VLOOKUP(A43,'Données projet'!$A$113:$I$133,4,0)),0,VLOOKUP(A43,'Données projet'!$A$113:$I$133,4,0))</f>
        <v>27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376.08308560652495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7.333333333333333</v>
      </c>
      <c r="N44" s="14">
        <f>IF('Données projet'!$A$36&gt;35,N43+M44-V43,IF(A44&lt;'Données projet'!$A$36,$K$205^A44,IF(A44='Données projet'!$A$36,'Données projet'!$B$36,N43+M44-V43)))</f>
        <v>191.33333333333329</v>
      </c>
      <c r="O44" s="14">
        <f>N44*VLOOKUP('Données projet'!$B$9,Paramètres!$A$1:$I$89,3,0)*VLOOKUP('Données projet'!$B$9,Paramètres!$A$1:$I$89,5,0)</f>
        <v>114.41733333333332</v>
      </c>
      <c r="P44" s="14">
        <f t="shared" si="33"/>
        <v>30.36934592669316</v>
      </c>
      <c r="Q44" s="22">
        <f t="shared" si="53"/>
        <v>252.17013304454611</v>
      </c>
      <c r="R44" s="62">
        <f t="shared" si="0"/>
        <v>545.50346637787948</v>
      </c>
      <c r="S44" s="62">
        <f ca="1">AVERAGE(OFFSET($R$3,0,0,'Données projet'!$E$9+1,1))-AVERAGE(OFFSET($H$3,0,0,'Données projet'!$E$9+1,1))</f>
        <v>117.54638373164624</v>
      </c>
      <c r="T44" s="62">
        <f t="shared" si="34"/>
        <v>133.0740262536583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1.7792391806612773</v>
      </c>
      <c r="AA44" s="23">
        <f>EXP(-LN(2)/25)*AA43+(1-EXP(-LN(2)/25))/(LN(2)/25)*Calculateur!V44*Calculateur!X44*VLOOKUP('Données projet'!$B$9,Paramètres!$A$1:$I$89,3,0)*0.475*44/12</f>
        <v>6.3803343596649631</v>
      </c>
      <c r="AB44" s="23">
        <f>EXP(-LN(2)/2)*AB43+(1-EXP(-LN(2)/2))/(LN(2)/2)*V44*Y44*VLOOKUP('Données projet'!$B$9,Paramètres!$A$1:$I$89,3,0)*0.475*44/12</f>
        <v>8.9394264732911552E-2</v>
      </c>
      <c r="AC44" s="24">
        <f t="shared" si="3"/>
        <v>8.2489678050591522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84.600000000000009</v>
      </c>
      <c r="AJ44" s="14">
        <f>AI44*VLOOKUP('Données projet'!$B$10,Paramètres!$A$1:$I$89,3,0)*VLOOKUP('Données projet'!$B$10,Paramètres!$A$1:$I$89,5,0)</f>
        <v>76.546080000000003</v>
      </c>
      <c r="AK44" s="14">
        <f t="shared" si="35"/>
        <v>21.290525837973497</v>
      </c>
      <c r="AL44" s="22">
        <f t="shared" si="4"/>
        <v>170.39875516780384</v>
      </c>
      <c r="AM44" s="62">
        <f t="shared" si="5"/>
        <v>463.73208850113713</v>
      </c>
      <c r="AN44" s="62">
        <f ca="1">AVERAGE(OFFSET($AM$3,0,0,'Données projet'!$E$10+1,1))-AVERAGE(OFFSET($H$3,0,0,'Données projet'!$E$10+1,1))</f>
        <v>138.8931001150624</v>
      </c>
      <c r="AO44" s="62">
        <f t="shared" si="36"/>
        <v>48.964659354096625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4.2</v>
      </c>
      <c r="BD44" s="13">
        <f>IF('Données projet'!$A$88&gt;35,BD43+BC44-BL43,IF(A44&lt;'Données projet'!$A$88,$BA$205^A44,IF(A44='Données projet'!$A$88,'Données projet'!$B$88,BD43+BC44-BL43)))</f>
        <v>83.200000000000017</v>
      </c>
      <c r="BE44" s="14">
        <f>BD44*VLOOKUP('Données projet'!$B$11,Paramètres!$A$1:$I$89,3,0)*VLOOKUP('Données projet'!$B$11,Paramètres!$A$1:$I$89,5,0)</f>
        <v>80.471040000000016</v>
      </c>
      <c r="BF44" s="14">
        <f t="shared" si="37"/>
        <v>22.25231647643426</v>
      </c>
      <c r="BG44" s="22">
        <f t="shared" si="7"/>
        <v>178.90984586312302</v>
      </c>
      <c r="BH44" s="62">
        <f t="shared" si="8"/>
        <v>472.24317919645637</v>
      </c>
      <c r="BI44" s="62">
        <f ca="1">AVERAGE(OFFSET($BH$3,0,0,'Données projet'!$E$11+1,1))-AVERAGE(OFFSET($H$3,0,0,'Données projet'!$E$11+1,1))</f>
        <v>154.93882427988234</v>
      </c>
      <c r="BJ44" s="62">
        <f t="shared" si="38"/>
        <v>56.347130462109817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4.2</v>
      </c>
      <c r="BY44" s="13">
        <f>IF('Données projet'!$A$114&gt;35,BY43+BX44-CG43,IF(A44&lt;'Données projet'!$A$114,$BV$205^A44,IF(A44='Données projet'!$A$114,'Données projet'!$B$114,BY43+BX44-CG43)))</f>
        <v>83.200000000000017</v>
      </c>
      <c r="BZ44" s="14">
        <f>BY44*VLOOKUP('Données projet'!$B$12,Paramètres!$A$1:$I$89,3,0)*VLOOKUP('Données projet'!$B$12,Paramètres!$A$1:$I$89,5,0)</f>
        <v>89.556480000000022</v>
      </c>
      <c r="CA44" s="14">
        <f t="shared" si="39"/>
        <v>24.458227914465439</v>
      </c>
      <c r="CB44" s="22">
        <f t="shared" si="10"/>
        <v>198.57561628436065</v>
      </c>
      <c r="CC44" s="62">
        <f t="shared" si="11"/>
        <v>491.90894961769396</v>
      </c>
      <c r="CD44" s="62">
        <f ca="1">AVERAGE(OFFSET($CC$3,0,0,'Données projet'!$E$12+1,1))-AVERAGE(OFFSET($H$3,0,0,'Données projet'!$E$12+1,1))</f>
        <v>185.13448991941385</v>
      </c>
      <c r="CE44" s="62">
        <f t="shared" si="40"/>
        <v>69.239647548491234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378.04612747032132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7.333333333333333</v>
      </c>
      <c r="N45" s="14">
        <f>IF('Données projet'!$A$36&gt;35,N44+M45-V44,IF(A45&lt;'Données projet'!$A$36,$K$205^A45,IF(A45='Données projet'!$A$36,'Données projet'!$B$36,N44+M45-V44)))</f>
        <v>198.66666666666663</v>
      </c>
      <c r="O45" s="14">
        <f>N45*VLOOKUP('Données projet'!$B$9,Paramètres!$A$1:$I$89,3,0)*VLOOKUP('Données projet'!$B$9,Paramètres!$A$1:$I$89,5,0)</f>
        <v>118.80266666666665</v>
      </c>
      <c r="P45" s="14">
        <f t="shared" si="33"/>
        <v>31.395578184054404</v>
      </c>
      <c r="Q45" s="22">
        <f t="shared" si="53"/>
        <v>261.59527644833923</v>
      </c>
      <c r="R45" s="62">
        <f t="shared" si="0"/>
        <v>554.92860978167255</v>
      </c>
      <c r="S45" s="62">
        <f ca="1">AVERAGE(OFFSET($R$3,0,0,'Données projet'!$E$9+1,1))-AVERAGE(OFFSET($H$3,0,0,'Données projet'!$E$9+1,1))</f>
        <v>117.54638373164624</v>
      </c>
      <c r="T45" s="62">
        <f t="shared" si="34"/>
        <v>133.0740262536583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1.7443493855572525</v>
      </c>
      <c r="AA45" s="23">
        <f>EXP(-LN(2)/25)*AA44+(1-EXP(-LN(2)/25))/(LN(2)/25)*Calculateur!V45*Calculateur!X45*VLOOKUP('Données projet'!$B$9,Paramètres!$A$1:$I$89,3,0)*0.475*44/12</f>
        <v>6.2058637810727229</v>
      </c>
      <c r="AB45" s="23">
        <f>EXP(-LN(2)/2)*AB44+(1-EXP(-LN(2)/2))/(LN(2)/2)*V45*Y45*VLOOKUP('Données projet'!$B$9,Paramètres!$A$1:$I$89,3,0)*0.475*44/12</f>
        <v>6.321129079182719E-2</v>
      </c>
      <c r="AC45" s="24">
        <f t="shared" si="3"/>
        <v>8.0134244574218023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90.2</v>
      </c>
      <c r="AJ45" s="14">
        <f>AI45*VLOOKUP('Données projet'!$B$10,Paramètres!$A$1:$I$89,3,0)*VLOOKUP('Données projet'!$B$10,Paramètres!$A$1:$I$89,5,0)</f>
        <v>81.612960000000001</v>
      </c>
      <c r="AK45" s="14">
        <f t="shared" si="35"/>
        <v>22.531101896247538</v>
      </c>
      <c r="AL45" s="22">
        <f t="shared" si="4"/>
        <v>181.38424113596443</v>
      </c>
      <c r="AM45" s="62">
        <f t="shared" si="5"/>
        <v>474.71757446929774</v>
      </c>
      <c r="AN45" s="62">
        <f ca="1">AVERAGE(OFFSET($AM$3,0,0,'Données projet'!$E$10+1,1))-AVERAGE(OFFSET($H$3,0,0,'Données projet'!$E$10+1,1))</f>
        <v>138.8931001150624</v>
      </c>
      <c r="AO45" s="62">
        <f t="shared" si="36"/>
        <v>48.964659354096625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4.2</v>
      </c>
      <c r="BD45" s="13">
        <f>IF('Données projet'!$A$88&gt;35,BD44+BC45-BL44,IF(A45&lt;'Données projet'!$A$88,$BA$205^A45,IF(A45='Données projet'!$A$88,'Données projet'!$B$88,BD44+BC45-BL44)))</f>
        <v>87.40000000000002</v>
      </c>
      <c r="BE45" s="14">
        <f>BD45*VLOOKUP('Données projet'!$B$11,Paramètres!$A$1:$I$89,3,0)*VLOOKUP('Données projet'!$B$11,Paramètres!$A$1:$I$89,5,0)</f>
        <v>84.533280000000019</v>
      </c>
      <c r="BF45" s="14">
        <f t="shared" si="37"/>
        <v>23.242014012893971</v>
      </c>
      <c r="BG45" s="22">
        <f t="shared" si="7"/>
        <v>187.70863707245704</v>
      </c>
      <c r="BH45" s="62">
        <f t="shared" si="8"/>
        <v>481.04197040579038</v>
      </c>
      <c r="BI45" s="62">
        <f ca="1">AVERAGE(OFFSET($BH$3,0,0,'Données projet'!$E$11+1,1))-AVERAGE(OFFSET($H$3,0,0,'Données projet'!$E$11+1,1))</f>
        <v>154.93882427988234</v>
      </c>
      <c r="BJ45" s="62">
        <f t="shared" si="38"/>
        <v>56.347130462109817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4.2</v>
      </c>
      <c r="BY45" s="13">
        <f>IF('Données projet'!$A$114&gt;35,BY44+BX45-CG44,IF(A45&lt;'Données projet'!$A$114,$BV$205^A45,IF(A45='Données projet'!$A$114,'Données projet'!$B$114,BY44+BX45-CG44)))</f>
        <v>87.40000000000002</v>
      </c>
      <c r="BZ45" s="14">
        <f>BY45*VLOOKUP('Données projet'!$B$12,Paramètres!$A$1:$I$89,3,0)*VLOOKUP('Données projet'!$B$12,Paramètres!$A$1:$I$89,5,0)</f>
        <v>94.077360000000027</v>
      </c>
      <c r="CA45" s="14">
        <f t="shared" si="39"/>
        <v>25.546035915881891</v>
      </c>
      <c r="CB45" s="22">
        <f t="shared" si="10"/>
        <v>208.344081220161</v>
      </c>
      <c r="CC45" s="62">
        <f t="shared" si="11"/>
        <v>501.67741455349432</v>
      </c>
      <c r="CD45" s="62">
        <f ca="1">AVERAGE(OFFSET($CC$3,0,0,'Données projet'!$E$12+1,1))-AVERAGE(OFFSET($H$3,0,0,'Données projet'!$E$12+1,1))</f>
        <v>185.13448991941385</v>
      </c>
      <c r="CE45" s="62">
        <f t="shared" si="40"/>
        <v>69.239647548491234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380.00802246281268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7.333333333333333</v>
      </c>
      <c r="N46" s="14">
        <f>IF('Données projet'!$A$36&gt;35,N45+M46-V45,IF(A46&lt;'Données projet'!$A$36,$K$205^A46,IF(A46='Données projet'!$A$36,'Données projet'!$B$36,N45+M46-V45)))</f>
        <v>205.99999999999997</v>
      </c>
      <c r="O46" s="14">
        <f>N46*VLOOKUP('Données projet'!$B$9,Paramètres!$A$1:$I$89,3,0)*VLOOKUP('Données projet'!$B$9,Paramètres!$A$1:$I$89,5,0)</f>
        <v>123.18799999999999</v>
      </c>
      <c r="P46" s="14">
        <f t="shared" si="33"/>
        <v>32.417409489939047</v>
      </c>
      <c r="Q46" s="22">
        <f t="shared" si="53"/>
        <v>271.01275486164383</v>
      </c>
      <c r="R46" s="62">
        <f t="shared" si="0"/>
        <v>564.34608819497714</v>
      </c>
      <c r="S46" s="62">
        <f ca="1">AVERAGE(OFFSET($R$3,0,0,'Données projet'!$E$9+1,1))-AVERAGE(OFFSET($H$3,0,0,'Données projet'!$E$9+1,1))</f>
        <v>117.54638373164624</v>
      </c>
      <c r="T46" s="62">
        <f t="shared" si="34"/>
        <v>133.0740262536583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1.7101437580545438</v>
      </c>
      <c r="AA46" s="23">
        <f>EXP(-LN(2)/25)*AA45+(1-EXP(-LN(2)/25))/(LN(2)/25)*Calculateur!V46*Calculateur!X46*VLOOKUP('Données projet'!$B$9,Paramètres!$A$1:$I$89,3,0)*0.475*44/12</f>
        <v>6.036164109627097</v>
      </c>
      <c r="AB46" s="23">
        <f>EXP(-LN(2)/2)*AB45+(1-EXP(-LN(2)/2))/(LN(2)/2)*V46*Y46*VLOOKUP('Données projet'!$B$9,Paramètres!$A$1:$I$89,3,0)*0.475*44/12</f>
        <v>4.4697132366455776E-2</v>
      </c>
      <c r="AC46" s="24">
        <f t="shared" si="3"/>
        <v>7.7910050000480968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95.8</v>
      </c>
      <c r="AJ46" s="14">
        <f>AI46*VLOOKUP('Données projet'!$B$10,Paramètres!$A$1:$I$89,3,0)*VLOOKUP('Données projet'!$B$10,Paramètres!$A$1:$I$89,5,0)</f>
        <v>86.679839999999999</v>
      </c>
      <c r="AK46" s="14">
        <f t="shared" si="35"/>
        <v>23.762739053789723</v>
      </c>
      <c r="AL46" s="22">
        <f t="shared" si="4"/>
        <v>192.35415851868379</v>
      </c>
      <c r="AM46" s="62">
        <f t="shared" si="5"/>
        <v>485.6874918520171</v>
      </c>
      <c r="AN46" s="62">
        <f ca="1">AVERAGE(OFFSET($AM$3,0,0,'Données projet'!$E$10+1,1))-AVERAGE(OFFSET($H$3,0,0,'Données projet'!$E$10+1,1))</f>
        <v>138.8931001150624</v>
      </c>
      <c r="AO46" s="62">
        <f t="shared" si="36"/>
        <v>48.964659354096625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4.2</v>
      </c>
      <c r="BD46" s="13">
        <f>IF('Données projet'!$A$88&gt;35,BD45+BC46-BL45,IF(A46&lt;'Données projet'!$A$88,$BA$205^A46,IF(A46='Données projet'!$A$88,'Données projet'!$B$88,BD45+BC46-BL45)))</f>
        <v>91.600000000000023</v>
      </c>
      <c r="BE46" s="14">
        <f>BD46*VLOOKUP('Données projet'!$B$11,Paramètres!$A$1:$I$89,3,0)*VLOOKUP('Données projet'!$B$11,Paramètres!$A$1:$I$89,5,0)</f>
        <v>88.595520000000022</v>
      </c>
      <c r="BF46" s="14">
        <f t="shared" si="37"/>
        <v>24.226188794324088</v>
      </c>
      <c r="BG46" s="22">
        <f t="shared" si="7"/>
        <v>196.49780948344781</v>
      </c>
      <c r="BH46" s="62">
        <f t="shared" si="8"/>
        <v>489.83114281678115</v>
      </c>
      <c r="BI46" s="62">
        <f ca="1">AVERAGE(OFFSET($BH$3,0,0,'Données projet'!$E$11+1,1))-AVERAGE(OFFSET($H$3,0,0,'Données projet'!$E$11+1,1))</f>
        <v>154.93882427988234</v>
      </c>
      <c r="BJ46" s="62">
        <f t="shared" si="38"/>
        <v>56.347130462109817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4.2</v>
      </c>
      <c r="BY46" s="13">
        <f>IF('Données projet'!$A$114&gt;35,BY45+BX46-CG45,IF(A46&lt;'Données projet'!$A$114,$BV$205^A46,IF(A46='Données projet'!$A$114,'Données projet'!$B$114,BY45+BX46-CG45)))</f>
        <v>91.600000000000023</v>
      </c>
      <c r="BZ46" s="14">
        <f>BY46*VLOOKUP('Données projet'!$B$12,Paramètres!$A$1:$I$89,3,0)*VLOOKUP('Données projet'!$B$12,Paramètres!$A$1:$I$89,5,0)</f>
        <v>98.598240000000018</v>
      </c>
      <c r="CA46" s="14">
        <f t="shared" si="39"/>
        <v>26.627773681807483</v>
      </c>
      <c r="CB46" s="22">
        <f t="shared" si="10"/>
        <v>218.10197382914805</v>
      </c>
      <c r="CC46" s="62">
        <f t="shared" si="11"/>
        <v>511.43530716248137</v>
      </c>
      <c r="CD46" s="62">
        <f ca="1">AVERAGE(OFFSET($CC$3,0,0,'Données projet'!$E$12+1,1))-AVERAGE(OFFSET($H$3,0,0,'Données projet'!$E$12+1,1))</f>
        <v>185.13448991941385</v>
      </c>
      <c r="CE46" s="62">
        <f t="shared" si="40"/>
        <v>69.239647548491234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381.96880032513235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7.333333333333333</v>
      </c>
      <c r="N47" s="14">
        <f>IF('Données projet'!$A$36&gt;35,N46+M47-V46,IF(A47&lt;'Données projet'!$A$36,$K$205^A47,IF(A47='Données projet'!$A$36,'Données projet'!$B$36,N46+M47-V46)))</f>
        <v>213.33333333333331</v>
      </c>
      <c r="O47" s="14">
        <f>N47*VLOOKUP('Données projet'!$B$9,Paramètres!$A$1:$I$89,3,0)*VLOOKUP('Données projet'!$B$9,Paramètres!$A$1:$I$89,5,0)</f>
        <v>127.57333333333332</v>
      </c>
      <c r="P47" s="14">
        <f t="shared" si="33"/>
        <v>33.435014461818334</v>
      </c>
      <c r="Q47" s="22">
        <f t="shared" si="53"/>
        <v>280.42287240988907</v>
      </c>
      <c r="R47" s="62">
        <f t="shared" si="0"/>
        <v>573.75620574322238</v>
      </c>
      <c r="S47" s="62">
        <f ca="1">AVERAGE(OFFSET($R$3,0,0,'Données projet'!$E$9+1,1))-AVERAGE(OFFSET($H$3,0,0,'Données projet'!$E$9+1,1))</f>
        <v>117.54638373164624</v>
      </c>
      <c r="T47" s="62">
        <f t="shared" si="34"/>
        <v>133.0740262536583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1.6766088820437905</v>
      </c>
      <c r="AA47" s="23">
        <f>EXP(-LN(2)/25)*AA46+(1-EXP(-LN(2)/25))/(LN(2)/25)*Calculateur!V47*Calculateur!X47*VLOOKUP('Données projet'!$B$9,Paramètres!$A$1:$I$89,3,0)*0.475*44/12</f>
        <v>5.8711048846212694</v>
      </c>
      <c r="AB47" s="23">
        <f>EXP(-LN(2)/2)*AB46+(1-EXP(-LN(2)/2))/(LN(2)/2)*V47*Y47*VLOOKUP('Données projet'!$B$9,Paramètres!$A$1:$I$89,3,0)*0.475*44/12</f>
        <v>3.1605645395913595E-2</v>
      </c>
      <c r="AC47" s="24">
        <f t="shared" si="3"/>
        <v>7.5793194120609737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101.39999999999999</v>
      </c>
      <c r="AJ47" s="14">
        <f>AI47*VLOOKUP('Données projet'!$B$10,Paramètres!$A$1:$I$89,3,0)*VLOOKUP('Données projet'!$B$10,Paramètres!$A$1:$I$89,5,0)</f>
        <v>91.746719999999982</v>
      </c>
      <c r="AK47" s="14">
        <f t="shared" si="35"/>
        <v>24.986019358738364</v>
      </c>
      <c r="AL47" s="22">
        <f t="shared" si="4"/>
        <v>203.30952104980258</v>
      </c>
      <c r="AM47" s="62">
        <f t="shared" si="5"/>
        <v>496.6428543831359</v>
      </c>
      <c r="AN47" s="62">
        <f ca="1">AVERAGE(OFFSET($AM$3,0,0,'Données projet'!$E$10+1,1))-AVERAGE(OFFSET($H$3,0,0,'Données projet'!$E$10+1,1))</f>
        <v>138.8931001150624</v>
      </c>
      <c r="AO47" s="62">
        <f t="shared" si="36"/>
        <v>48.964659354096625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4.2</v>
      </c>
      <c r="BD47" s="13">
        <f>IF('Données projet'!$A$88&gt;35,BD46+BC47-BL46,IF(A47&lt;'Données projet'!$A$88,$BA$205^A47,IF(A47='Données projet'!$A$88,'Données projet'!$B$88,BD46+BC47-BL46)))</f>
        <v>95.800000000000026</v>
      </c>
      <c r="BE47" s="14">
        <f>BD47*VLOOKUP('Données projet'!$B$11,Paramètres!$A$1:$I$89,3,0)*VLOOKUP('Données projet'!$B$11,Paramètres!$A$1:$I$89,5,0)</f>
        <v>92.657760000000025</v>
      </c>
      <c r="BF47" s="14">
        <f t="shared" si="37"/>
        <v>25.205122972074633</v>
      </c>
      <c r="BG47" s="22">
        <f t="shared" si="7"/>
        <v>205.27785450969668</v>
      </c>
      <c r="BH47" s="62">
        <f t="shared" si="8"/>
        <v>498.61118784303</v>
      </c>
      <c r="BI47" s="62">
        <f ca="1">AVERAGE(OFFSET($BH$3,0,0,'Données projet'!$E$11+1,1))-AVERAGE(OFFSET($H$3,0,0,'Données projet'!$E$11+1,1))</f>
        <v>154.93882427988234</v>
      </c>
      <c r="BJ47" s="62">
        <f t="shared" si="38"/>
        <v>56.347130462109817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4.2</v>
      </c>
      <c r="BY47" s="13">
        <f>IF('Données projet'!$A$114&gt;35,BY46+BX47-CG46,IF(A47&lt;'Données projet'!$A$114,$BV$205^A47,IF(A47='Données projet'!$A$114,'Données projet'!$B$114,BY46+BX47-CG46)))</f>
        <v>95.800000000000026</v>
      </c>
      <c r="BZ47" s="14">
        <f>BY47*VLOOKUP('Données projet'!$B$12,Paramètres!$A$1:$I$89,3,0)*VLOOKUP('Données projet'!$B$12,Paramètres!$A$1:$I$89,5,0)</f>
        <v>103.11912000000004</v>
      </c>
      <c r="CA47" s="14">
        <f t="shared" si="39"/>
        <v>27.703751333753903</v>
      </c>
      <c r="CB47" s="22">
        <f t="shared" si="10"/>
        <v>227.8498342396214</v>
      </c>
      <c r="CC47" s="62">
        <f t="shared" si="11"/>
        <v>521.18316757295474</v>
      </c>
      <c r="CD47" s="62">
        <f ca="1">AVERAGE(OFFSET($CC$3,0,0,'Données projet'!$E$12+1,1))-AVERAGE(OFFSET($H$3,0,0,'Données projet'!$E$12+1,1))</f>
        <v>185.13448991941385</v>
      </c>
      <c r="CE47" s="62">
        <f t="shared" si="40"/>
        <v>69.239647548491234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383.92848936938583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7.333333333333333</v>
      </c>
      <c r="N48" s="14">
        <f>IF('Données projet'!$A$36&gt;35,N47+M48-V47,IF(A48&lt;'Données projet'!$A$36,$K$205^A48,IF(A48='Données projet'!$A$36,'Données projet'!$B$36,N47+M48-V47)))</f>
        <v>220.66666666666666</v>
      </c>
      <c r="O48" s="14">
        <f>N48*VLOOKUP('Données projet'!$B$9,Paramètres!$A$1:$I$89,3,0)*VLOOKUP('Données projet'!$B$9,Paramètres!$A$1:$I$89,5,0)</f>
        <v>131.95866666666666</v>
      </c>
      <c r="P48" s="14">
        <f t="shared" si="33"/>
        <v>34.448555031300216</v>
      </c>
      <c r="Q48" s="22">
        <f t="shared" si="53"/>
        <v>289.82591112395897</v>
      </c>
      <c r="R48" s="62">
        <f t="shared" si="0"/>
        <v>583.15924445729229</v>
      </c>
      <c r="S48" s="62">
        <f ca="1">AVERAGE(OFFSET($R$3,0,0,'Données projet'!$E$9+1,1))-AVERAGE(OFFSET($H$3,0,0,'Données projet'!$E$9+1,1))</f>
        <v>117.54638373164624</v>
      </c>
      <c r="T48" s="62">
        <f t="shared" si="34"/>
        <v>133.0740262536583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1.6437316044973536</v>
      </c>
      <c r="AA48" s="23">
        <f>EXP(-LN(2)/25)*AA47+(1-EXP(-LN(2)/25))/(LN(2)/25)*Calculateur!V48*Calculateur!X48*VLOOKUP('Données projet'!$B$9,Paramètres!$A$1:$I$89,3,0)*0.475*44/12</f>
        <v>5.7105592128033136</v>
      </c>
      <c r="AB48" s="23">
        <f>EXP(-LN(2)/2)*AB47+(1-EXP(-LN(2)/2))/(LN(2)/2)*V48*Y48*VLOOKUP('Données projet'!$B$9,Paramètres!$A$1:$I$89,3,0)*0.475*44/12</f>
        <v>2.2348566183227888E-2</v>
      </c>
      <c r="AC48" s="24">
        <f t="shared" si="3"/>
        <v>7.3766393834838944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106.99999999999999</v>
      </c>
      <c r="AJ48" s="14">
        <f>AI48*VLOOKUP('Données projet'!$B$10,Paramètres!$A$1:$I$89,3,0)*VLOOKUP('Données projet'!$B$10,Paramètres!$A$1:$I$89,5,0)</f>
        <v>96.81359999999998</v>
      </c>
      <c r="AK48" s="14">
        <f t="shared" si="35"/>
        <v>26.201456938925315</v>
      </c>
      <c r="AL48" s="22">
        <f t="shared" si="4"/>
        <v>214.25122416862823</v>
      </c>
      <c r="AM48" s="62">
        <f t="shared" si="5"/>
        <v>507.58455750196151</v>
      </c>
      <c r="AN48" s="62">
        <f ca="1">AVERAGE(OFFSET($AM$3,0,0,'Données projet'!$E$10+1,1))-AVERAGE(OFFSET($H$3,0,0,'Données projet'!$E$10+1,1))</f>
        <v>138.8931001150624</v>
      </c>
      <c r="AO48" s="62">
        <f t="shared" si="36"/>
        <v>48.964659354096625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4.2</v>
      </c>
      <c r="BD48" s="13">
        <f>IF('Données projet'!$A$88&gt;35,BD47+BC48-BL47,IF(A48&lt;'Données projet'!$A$88,$BA$205^A48,IF(A48='Données projet'!$A$88,'Données projet'!$B$88,BD47+BC48-BL47)))</f>
        <v>100.00000000000003</v>
      </c>
      <c r="BE48" s="14">
        <f>BD48*VLOOKUP('Données projet'!$B$11,Paramètres!$A$1:$I$89,3,0)*VLOOKUP('Données projet'!$B$11,Paramètres!$A$1:$I$89,5,0)</f>
        <v>96.720000000000027</v>
      </c>
      <c r="BF48" s="14">
        <f t="shared" si="37"/>
        <v>26.179072558792161</v>
      </c>
      <c r="BG48" s="22">
        <f t="shared" si="7"/>
        <v>214.04921803989637</v>
      </c>
      <c r="BH48" s="62">
        <f t="shared" si="8"/>
        <v>507.38255137322972</v>
      </c>
      <c r="BI48" s="62">
        <f ca="1">AVERAGE(OFFSET($BH$3,0,0,'Données projet'!$E$11+1,1))-AVERAGE(OFFSET($H$3,0,0,'Données projet'!$E$11+1,1))</f>
        <v>154.93882427988234</v>
      </c>
      <c r="BJ48" s="62">
        <f t="shared" si="38"/>
        <v>56.347130462109817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4.2</v>
      </c>
      <c r="BY48" s="13">
        <f>IF('Données projet'!$A$114&gt;35,BY47+BX48-CG47,IF(A48&lt;'Données projet'!$A$114,$BV$205^A48,IF(A48='Données projet'!$A$114,'Données projet'!$B$114,BY47+BX48-CG47)))</f>
        <v>100.00000000000003</v>
      </c>
      <c r="BZ48" s="14">
        <f>BY48*VLOOKUP('Données projet'!$B$12,Paramètres!$A$1:$I$89,3,0)*VLOOKUP('Données projet'!$B$12,Paramètres!$A$1:$I$89,5,0)</f>
        <v>107.64000000000003</v>
      </c>
      <c r="CA48" s="14">
        <f t="shared" si="39"/>
        <v>28.774250263353583</v>
      </c>
      <c r="CB48" s="22">
        <f t="shared" si="10"/>
        <v>237.58815254200752</v>
      </c>
      <c r="CC48" s="62">
        <f t="shared" si="11"/>
        <v>530.92148587534086</v>
      </c>
      <c r="CD48" s="62">
        <f ca="1">AVERAGE(OFFSET($CC$3,0,0,'Données projet'!$E$12+1,1))-AVERAGE(OFFSET($H$3,0,0,'Données projet'!$E$12+1,1))</f>
        <v>185.13448991941385</v>
      </c>
      <c r="CE48" s="62">
        <f t="shared" si="40"/>
        <v>69.239647548491234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385.88711657752037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>
        <f>VLOOKUP(A49,'Données projet'!$A$35:$I$55,2,0)</f>
        <v>228</v>
      </c>
      <c r="L49" s="13">
        <f>VLOOKUP(A49,'Données projet'!$A$35:$I$55,9,0)</f>
        <v>7.333333333333333</v>
      </c>
      <c r="M49" s="13">
        <f t="array" ref="M49">INDEX(L:L,MIN(IF(ISNUMBER(L49:L245),ROW(L49:L245),"")))</f>
        <v>7.333333333333333</v>
      </c>
      <c r="N49" s="14">
        <f>IF('Données projet'!$A$36&gt;35,N48+M49-V48,IF(A49&lt;'Données projet'!$A$36,$K$205^A49,IF(A49='Données projet'!$A$36,'Données projet'!$B$36,N48+M49-V48)))</f>
        <v>228</v>
      </c>
      <c r="O49" s="14">
        <f>N49*VLOOKUP('Données projet'!$B$9,Paramètres!$A$1:$I$89,3,0)*VLOOKUP('Données projet'!$B$9,Paramètres!$A$1:$I$89,5,0)</f>
        <v>136.34400000000002</v>
      </c>
      <c r="P49" s="14">
        <f t="shared" si="33"/>
        <v>35.458181756405082</v>
      </c>
      <c r="Q49" s="22">
        <f t="shared" si="53"/>
        <v>299.2221332257389</v>
      </c>
      <c r="R49" s="62">
        <f t="shared" si="0"/>
        <v>592.55546655907222</v>
      </c>
      <c r="S49" s="62">
        <f ca="1">AVERAGE(OFFSET($R$3,0,0,'Données projet'!$E$9+1,1))-AVERAGE(OFFSET($H$3,0,0,'Données projet'!$E$9+1,1))</f>
        <v>117.54638373164624</v>
      </c>
      <c r="T49" s="62">
        <f t="shared" si="34"/>
        <v>133.0740262536583</v>
      </c>
      <c r="U49" s="16">
        <f>IF(ISNA(VLOOKUP(A49,'Données projet'!$A$35:$I$55,3,0)),0,VLOOKUP(A49,'Données projet'!$A$35:$I$55,3,0))</f>
        <v>7</v>
      </c>
      <c r="V49" s="16">
        <f>IF(ISNA(VLOOKUP(A49,'Données projet'!$A$35:$I$55,4,0)),0,VLOOKUP(A49,'Données projet'!$A$35:$I$55,4,0))</f>
        <v>23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1.6114990303104428</v>
      </c>
      <c r="AA49" s="23">
        <f>EXP(-LN(2)/25)*AA48+(1-EXP(-LN(2)/25))/(LN(2)/25)*Calculateur!V49*Calculateur!X49*VLOOKUP('Données projet'!$B$9,Paramètres!$A$1:$I$89,3,0)*0.475*44/12</f>
        <v>5.5544036708239499</v>
      </c>
      <c r="AB49" s="23">
        <f>EXP(-LN(2)/2)*AB48+(1-EXP(-LN(2)/2))/(LN(2)/2)*V49*Y49*VLOOKUP('Données projet'!$B$9,Paramètres!$A$1:$I$89,3,0)*0.475*44/12</f>
        <v>1.5802822697956798E-2</v>
      </c>
      <c r="AC49" s="24">
        <f t="shared" si="3"/>
        <v>7.1817055238323491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112.59999999999998</v>
      </c>
      <c r="AJ49" s="14">
        <f>AI49*VLOOKUP('Données projet'!$B$10,Paramètres!$A$1:$I$89,3,0)*VLOOKUP('Données projet'!$B$10,Paramètres!$A$1:$I$89,5,0)</f>
        <v>101.88047999999996</v>
      </c>
      <c r="AK49" s="14">
        <f t="shared" si="35"/>
        <v>27.409509067425631</v>
      </c>
      <c r="AL49" s="22">
        <f t="shared" si="4"/>
        <v>225.18006429243292</v>
      </c>
      <c r="AM49" s="62">
        <f t="shared" si="5"/>
        <v>518.51339762576617</v>
      </c>
      <c r="AN49" s="62">
        <f ca="1">AVERAGE(OFFSET($AM$3,0,0,'Données projet'!$E$10+1,1))-AVERAGE(OFFSET($H$3,0,0,'Données projet'!$E$10+1,1))</f>
        <v>138.8931001150624</v>
      </c>
      <c r="AO49" s="62">
        <f t="shared" si="36"/>
        <v>48.964659354096625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4.2</v>
      </c>
      <c r="BD49" s="13">
        <f>IF('Données projet'!$A$88&gt;35,BD48+BC49-BL48,IF(A49&lt;'Données projet'!$A$88,$BA$205^A49,IF(A49='Données projet'!$A$88,'Données projet'!$B$88,BD48+BC49-BL48)))</f>
        <v>104.20000000000003</v>
      </c>
      <c r="BE49" s="14">
        <f>BD49*VLOOKUP('Données projet'!$B$11,Paramètres!$A$1:$I$89,3,0)*VLOOKUP('Données projet'!$B$11,Paramètres!$A$1:$I$89,5,0)</f>
        <v>100.78224000000003</v>
      </c>
      <c r="BF49" s="14">
        <f t="shared" si="37"/>
        <v>27.148270845500655</v>
      </c>
      <c r="BG49" s="22">
        <f t="shared" si="7"/>
        <v>222.81230638924703</v>
      </c>
      <c r="BH49" s="62">
        <f t="shared" si="8"/>
        <v>516.14563972258031</v>
      </c>
      <c r="BI49" s="62">
        <f ca="1">AVERAGE(OFFSET($BH$3,0,0,'Données projet'!$E$11+1,1))-AVERAGE(OFFSET($H$3,0,0,'Données projet'!$E$11+1,1))</f>
        <v>154.93882427988234</v>
      </c>
      <c r="BJ49" s="62">
        <f t="shared" si="38"/>
        <v>56.347130462109817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4.2</v>
      </c>
      <c r="BY49" s="13">
        <f>IF('Données projet'!$A$114&gt;35,BY48+BX49-CG48,IF(A49&lt;'Données projet'!$A$114,$BV$205^A49,IF(A49='Données projet'!$A$114,'Données projet'!$B$114,BY48+BX49-CG48)))</f>
        <v>104.20000000000003</v>
      </c>
      <c r="BZ49" s="14">
        <f>BY49*VLOOKUP('Données projet'!$B$12,Paramètres!$A$1:$I$89,3,0)*VLOOKUP('Données projet'!$B$12,Paramètres!$A$1:$I$89,5,0)</f>
        <v>112.16088000000002</v>
      </c>
      <c r="CA49" s="14">
        <f t="shared" si="39"/>
        <v>29.839526888181876</v>
      </c>
      <c r="CB49" s="22">
        <f t="shared" si="10"/>
        <v>247.31737533025012</v>
      </c>
      <c r="CC49" s="62">
        <f t="shared" si="11"/>
        <v>540.65070866358337</v>
      </c>
      <c r="CD49" s="62">
        <f ca="1">AVERAGE(OFFSET($CC$3,0,0,'Données projet'!$E$12+1,1))-AVERAGE(OFFSET($H$3,0,0,'Données projet'!$E$12+1,1))</f>
        <v>185.13448991941385</v>
      </c>
      <c r="CE49" s="62">
        <f t="shared" si="40"/>
        <v>69.239647548491234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387.84470769135481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5.125</v>
      </c>
      <c r="N50" s="14">
        <f>IF('Données projet'!$A$36&gt;35,N49+M50-V49,IF(A50&lt;'Données projet'!$A$36,$K$205^A50,IF(A50='Données projet'!$A$36,'Données projet'!$B$36,N49+M50-V49)))</f>
        <v>210.125</v>
      </c>
      <c r="O50" s="14">
        <f>N50*VLOOKUP('Données projet'!$B$9,Paramètres!$A$1:$I$89,3,0)*VLOOKUP('Données projet'!$B$9,Paramètres!$A$1:$I$89,5,0)</f>
        <v>125.65475000000001</v>
      </c>
      <c r="P50" s="14">
        <f t="shared" si="33"/>
        <v>32.990321670339604</v>
      </c>
      <c r="Q50" s="22">
        <f t="shared" si="53"/>
        <v>276.3068331591748</v>
      </c>
      <c r="R50" s="62">
        <f t="shared" si="0"/>
        <v>569.64016649250811</v>
      </c>
      <c r="S50" s="62">
        <f ca="1">AVERAGE(OFFSET($R$3,0,0,'Données projet'!$E$9+1,1))-AVERAGE(OFFSET($H$3,0,0,'Données projet'!$E$9+1,1))</f>
        <v>117.54638373164624</v>
      </c>
      <c r="T50" s="62">
        <f t="shared" si="34"/>
        <v>133.0740262536583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1.5798985172434086</v>
      </c>
      <c r="AA50" s="23">
        <f>EXP(-LN(2)/25)*AA49+(1-EXP(-LN(2)/25))/(LN(2)/25)*Calculateur!V50*Calculateur!X50*VLOOKUP('Données projet'!$B$9,Paramètres!$A$1:$I$89,3,0)*0.475*44/12</f>
        <v>5.4025182103518743</v>
      </c>
      <c r="AB50" s="23">
        <f>EXP(-LN(2)/2)*AB49+(1-EXP(-LN(2)/2))/(LN(2)/2)*V50*Y50*VLOOKUP('Données projet'!$B$9,Paramètres!$A$1:$I$89,3,0)*0.475*44/12</f>
        <v>1.1174283091613944E-2</v>
      </c>
      <c r="AC50" s="24">
        <f t="shared" si="3"/>
        <v>6.9935910106868961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118.19999999999997</v>
      </c>
      <c r="AJ50" s="14">
        <f>AI50*VLOOKUP('Données projet'!$B$10,Paramètres!$A$1:$I$89,3,0)*VLOOKUP('Données projet'!$B$10,Paramètres!$A$1:$I$89,5,0)</f>
        <v>106.94735999999997</v>
      </c>
      <c r="AK50" s="14">
        <f t="shared" si="35"/>
        <v>28.61058496425451</v>
      </c>
      <c r="AL50" s="22">
        <f t="shared" si="4"/>
        <v>236.09675414607656</v>
      </c>
      <c r="AM50" s="62">
        <f t="shared" si="5"/>
        <v>529.43008747940985</v>
      </c>
      <c r="AN50" s="62">
        <f ca="1">AVERAGE(OFFSET($AM$3,0,0,'Données projet'!$E$10+1,1))-AVERAGE(OFFSET($H$3,0,0,'Données projet'!$E$10+1,1))</f>
        <v>138.8931001150624</v>
      </c>
      <c r="AO50" s="62">
        <f t="shared" si="36"/>
        <v>48.964659354096625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4.2</v>
      </c>
      <c r="BD50" s="13">
        <f>IF('Données projet'!$A$88&gt;35,BD49+BC50-BL49,IF(A50&lt;'Données projet'!$A$88,$BA$205^A50,IF(A50='Données projet'!$A$88,'Données projet'!$B$88,BD49+BC50-BL49)))</f>
        <v>108.40000000000003</v>
      </c>
      <c r="BE50" s="14">
        <f>BD50*VLOOKUP('Données projet'!$B$11,Paramètres!$A$1:$I$89,3,0)*VLOOKUP('Données projet'!$B$11,Paramètres!$A$1:$I$89,5,0)</f>
        <v>104.84448000000005</v>
      </c>
      <c r="BF50" s="14">
        <f t="shared" si="37"/>
        <v>28.112931252241342</v>
      </c>
      <c r="BG50" s="22">
        <f t="shared" si="7"/>
        <v>231.56749126432044</v>
      </c>
      <c r="BH50" s="62">
        <f t="shared" si="8"/>
        <v>524.90082459765381</v>
      </c>
      <c r="BI50" s="62">
        <f ca="1">AVERAGE(OFFSET($BH$3,0,0,'Données projet'!$E$11+1,1))-AVERAGE(OFFSET($H$3,0,0,'Données projet'!$E$11+1,1))</f>
        <v>154.93882427988234</v>
      </c>
      <c r="BJ50" s="62">
        <f t="shared" si="38"/>
        <v>56.347130462109817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4.2</v>
      </c>
      <c r="BY50" s="13">
        <f>IF('Données projet'!$A$114&gt;35,BY49+BX50-CG49,IF(A50&lt;'Données projet'!$A$114,$BV$205^A50,IF(A50='Données projet'!$A$114,'Données projet'!$B$114,BY49+BX50-CG49)))</f>
        <v>108.40000000000003</v>
      </c>
      <c r="BZ50" s="14">
        <f>BY50*VLOOKUP('Données projet'!$B$12,Paramètres!$A$1:$I$89,3,0)*VLOOKUP('Données projet'!$B$12,Paramètres!$A$1:$I$89,5,0)</f>
        <v>116.68176000000004</v>
      </c>
      <c r="CA50" s="14">
        <f t="shared" si="39"/>
        <v>30.89981578498552</v>
      </c>
      <c r="CB50" s="22">
        <f t="shared" si="10"/>
        <v>257.03791115884979</v>
      </c>
      <c r="CC50" s="62">
        <f t="shared" si="11"/>
        <v>550.37124449218311</v>
      </c>
      <c r="CD50" s="62">
        <f ca="1">AVERAGE(OFFSET($CC$3,0,0,'Données projet'!$E$12+1,1))-AVERAGE(OFFSET($H$3,0,0,'Données projet'!$E$12+1,1))</f>
        <v>185.13448991941385</v>
      </c>
      <c r="CE50" s="62">
        <f t="shared" si="40"/>
        <v>69.239647548491234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389.80128729473108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5.125</v>
      </c>
      <c r="N51" s="14">
        <f>IF('Données projet'!$A$36&gt;35,N50+M51-V50,IF(A51&lt;'Données projet'!$A$36,$K$205^A51,IF(A51='Données projet'!$A$36,'Données projet'!$B$36,N50+M51-V50)))</f>
        <v>215.25</v>
      </c>
      <c r="O51" s="14">
        <f>N51*VLOOKUP('Données projet'!$B$9,Paramètres!$A$1:$I$89,3,0)*VLOOKUP('Données projet'!$B$9,Paramètres!$A$1:$I$89,5,0)</f>
        <v>128.71950000000001</v>
      </c>
      <c r="P51" s="14">
        <f t="shared" si="33"/>
        <v>33.700303131200371</v>
      </c>
      <c r="Q51" s="22">
        <f t="shared" si="53"/>
        <v>282.88115712017401</v>
      </c>
      <c r="R51" s="62">
        <f t="shared" si="0"/>
        <v>576.21449045350732</v>
      </c>
      <c r="S51" s="62">
        <f ca="1">AVERAGE(OFFSET($R$3,0,0,'Données projet'!$E$9+1,1))-AVERAGE(OFFSET($H$3,0,0,'Données projet'!$E$9+1,1))</f>
        <v>117.54638373164624</v>
      </c>
      <c r="T51" s="62">
        <f t="shared" si="34"/>
        <v>133.0740262536583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1.5489176709632091</v>
      </c>
      <c r="AA51" s="23">
        <f>EXP(-LN(2)/25)*AA50+(1-EXP(-LN(2)/25))/(LN(2)/25)*Calculateur!V51*Calculateur!X51*VLOOKUP('Données projet'!$B$9,Paramètres!$A$1:$I$89,3,0)*0.475*44/12</f>
        <v>5.2547860657837173</v>
      </c>
      <c r="AB51" s="23">
        <f>EXP(-LN(2)/2)*AB50+(1-EXP(-LN(2)/2))/(LN(2)/2)*V51*Y51*VLOOKUP('Données projet'!$B$9,Paramètres!$A$1:$I$89,3,0)*0.475*44/12</f>
        <v>7.9014113489783988E-3</v>
      </c>
      <c r="AC51" s="24">
        <f t="shared" si="3"/>
        <v>6.8116051480959046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123.79999999999997</v>
      </c>
      <c r="AJ51" s="14">
        <f>AI51*VLOOKUP('Données projet'!$B$10,Paramètres!$A$1:$I$89,3,0)*VLOOKUP('Données projet'!$B$10,Paramètres!$A$1:$I$89,5,0)</f>
        <v>112.01423999999996</v>
      </c>
      <c r="AK51" s="14">
        <f t="shared" si="35"/>
        <v>29.805052882814007</v>
      </c>
      <c r="AL51" s="22">
        <f t="shared" si="4"/>
        <v>247.00193510423426</v>
      </c>
      <c r="AM51" s="62">
        <f t="shared" si="5"/>
        <v>540.33526843756761</v>
      </c>
      <c r="AN51" s="62">
        <f ca="1">AVERAGE(OFFSET($AM$3,0,0,'Données projet'!$E$10+1,1))-AVERAGE(OFFSET($H$3,0,0,'Données projet'!$E$10+1,1))</f>
        <v>138.8931001150624</v>
      </c>
      <c r="AO51" s="62">
        <f t="shared" si="36"/>
        <v>48.964659354096625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4.2</v>
      </c>
      <c r="BD51" s="13">
        <f>IF('Données projet'!$A$88&gt;35,BD50+BC51-BL50,IF(A51&lt;'Données projet'!$A$88,$BA$205^A51,IF(A51='Données projet'!$A$88,'Données projet'!$B$88,BD50+BC51-BL50)))</f>
        <v>112.60000000000004</v>
      </c>
      <c r="BE51" s="14">
        <f>BD51*VLOOKUP('Données projet'!$B$11,Paramètres!$A$1:$I$89,3,0)*VLOOKUP('Données projet'!$B$11,Paramètres!$A$1:$I$89,5,0)</f>
        <v>108.90672000000005</v>
      </c>
      <c r="BF51" s="14">
        <f t="shared" si="37"/>
        <v>29.073249724487372</v>
      </c>
      <c r="BG51" s="22">
        <f t="shared" si="7"/>
        <v>240.31511393681561</v>
      </c>
      <c r="BH51" s="62">
        <f t="shared" si="8"/>
        <v>533.64844727014895</v>
      </c>
      <c r="BI51" s="62">
        <f ca="1">AVERAGE(OFFSET($BH$3,0,0,'Données projet'!$E$11+1,1))-AVERAGE(OFFSET($H$3,0,0,'Données projet'!$E$11+1,1))</f>
        <v>154.93882427988234</v>
      </c>
      <c r="BJ51" s="62">
        <f t="shared" si="38"/>
        <v>56.347130462109817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4.2</v>
      </c>
      <c r="BY51" s="13">
        <f>IF('Données projet'!$A$114&gt;35,BY50+BX51-CG50,IF(A51&lt;'Données projet'!$A$114,$BV$205^A51,IF(A51='Données projet'!$A$114,'Données projet'!$B$114,BY50+BX51-CG50)))</f>
        <v>112.60000000000004</v>
      </c>
      <c r="BZ51" s="14">
        <f>BY51*VLOOKUP('Données projet'!$B$12,Paramètres!$A$1:$I$89,3,0)*VLOOKUP('Données projet'!$B$12,Paramètres!$A$1:$I$89,5,0)</f>
        <v>121.20264000000003</v>
      </c>
      <c r="CA51" s="14">
        <f t="shared" si="39"/>
        <v>31.955332323658666</v>
      </c>
      <c r="CB51" s="22">
        <f t="shared" si="10"/>
        <v>266.75013513037226</v>
      </c>
      <c r="CC51" s="62">
        <f t="shared" si="11"/>
        <v>560.08346846370557</v>
      </c>
      <c r="CD51" s="62">
        <f ca="1">AVERAGE(OFFSET($CC$3,0,0,'Données projet'!$E$12+1,1))-AVERAGE(OFFSET($H$3,0,0,'Données projet'!$E$12+1,1))</f>
        <v>185.13448991941385</v>
      </c>
      <c r="CE51" s="62">
        <f t="shared" si="40"/>
        <v>69.239647548491234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391.75687888862672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5.125</v>
      </c>
      <c r="N52" s="14">
        <f>IF('Données projet'!$A$36&gt;35,N51+M52-V51,IF(A52&lt;'Données projet'!$A$36,$K$205^A52,IF(A52='Données projet'!$A$36,'Données projet'!$B$36,N51+M52-V51)))</f>
        <v>220.375</v>
      </c>
      <c r="O52" s="14">
        <f>N52*VLOOKUP('Données projet'!$B$9,Paramètres!$A$1:$I$89,3,0)*VLOOKUP('Données projet'!$B$9,Paramètres!$A$1:$I$89,5,0)</f>
        <v>131.78425000000001</v>
      </c>
      <c r="P52" s="14">
        <f t="shared" si="33"/>
        <v>34.408319457025534</v>
      </c>
      <c r="Q52" s="22">
        <f t="shared" si="53"/>
        <v>289.45205847098617</v>
      </c>
      <c r="R52" s="62">
        <f t="shared" si="0"/>
        <v>582.78539180431949</v>
      </c>
      <c r="S52" s="62">
        <f ca="1">AVERAGE(OFFSET($R$3,0,0,'Données projet'!$E$9+1,1))-AVERAGE(OFFSET($H$3,0,0,'Données projet'!$E$9+1,1))</f>
        <v>117.54638373164624</v>
      </c>
      <c r="T52" s="62">
        <f t="shared" si="34"/>
        <v>133.0740262536583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1.5185443401821139</v>
      </c>
      <c r="AA52" s="23">
        <f>EXP(-LN(2)/25)*AA51+(1-EXP(-LN(2)/25))/(LN(2)/25)*Calculateur!V52*Calculateur!X52*VLOOKUP('Données projet'!$B$9,Paramètres!$A$1:$I$89,3,0)*0.475*44/12</f>
        <v>5.1110936644776723</v>
      </c>
      <c r="AB52" s="23">
        <f>EXP(-LN(2)/2)*AB51+(1-EXP(-LN(2)/2))/(LN(2)/2)*V52*Y52*VLOOKUP('Données projet'!$B$9,Paramètres!$A$1:$I$89,3,0)*0.475*44/12</f>
        <v>5.587141545806972E-3</v>
      </c>
      <c r="AC52" s="24">
        <f t="shared" si="3"/>
        <v>6.6352251462055936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129.39999999999998</v>
      </c>
      <c r="AJ52" s="14">
        <f>AI52*VLOOKUP('Données projet'!$B$10,Paramètres!$A$1:$I$89,3,0)*VLOOKUP('Données projet'!$B$10,Paramètres!$A$1:$I$89,5,0)</f>
        <v>117.08111999999997</v>
      </c>
      <c r="AK52" s="14">
        <f t="shared" si="35"/>
        <v>30.993245877902094</v>
      </c>
      <c r="AL52" s="22">
        <f t="shared" si="4"/>
        <v>257.89618723734606</v>
      </c>
      <c r="AM52" s="62">
        <f t="shared" si="5"/>
        <v>551.22952057067937</v>
      </c>
      <c r="AN52" s="62">
        <f ca="1">AVERAGE(OFFSET($AM$3,0,0,'Données projet'!$E$10+1,1))-AVERAGE(OFFSET($H$3,0,0,'Données projet'!$E$10+1,1))</f>
        <v>138.8931001150624</v>
      </c>
      <c r="AO52" s="62">
        <f t="shared" si="36"/>
        <v>48.964659354096625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4.2</v>
      </c>
      <c r="BD52" s="13">
        <f>IF('Données projet'!$A$88&gt;35,BD51+BC52-BL51,IF(A52&lt;'Données projet'!$A$88,$BA$205^A52,IF(A52='Données projet'!$A$88,'Données projet'!$B$88,BD51+BC52-BL51)))</f>
        <v>116.80000000000004</v>
      </c>
      <c r="BE52" s="14">
        <f>BD52*VLOOKUP('Données projet'!$B$11,Paramètres!$A$1:$I$89,3,0)*VLOOKUP('Données projet'!$B$11,Paramètres!$A$1:$I$89,5,0)</f>
        <v>112.96896000000004</v>
      </c>
      <c r="BF52" s="14">
        <f t="shared" si="37"/>
        <v>30.029406761960193</v>
      </c>
      <c r="BG52" s="22">
        <f t="shared" si="7"/>
        <v>249.05548877708074</v>
      </c>
      <c r="BH52" s="62">
        <f t="shared" si="8"/>
        <v>542.38882211041403</v>
      </c>
      <c r="BI52" s="62">
        <f ca="1">AVERAGE(OFFSET($BH$3,0,0,'Données projet'!$E$11+1,1))-AVERAGE(OFFSET($H$3,0,0,'Données projet'!$E$11+1,1))</f>
        <v>154.93882427988234</v>
      </c>
      <c r="BJ52" s="62">
        <f t="shared" si="38"/>
        <v>56.347130462109817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4.2</v>
      </c>
      <c r="BY52" s="13">
        <f>IF('Données projet'!$A$114&gt;35,BY51+BX52-CG51,IF(A52&lt;'Données projet'!$A$114,$BV$205^A52,IF(A52='Données projet'!$A$114,'Données projet'!$B$114,BY51+BX52-CG51)))</f>
        <v>116.80000000000004</v>
      </c>
      <c r="BZ52" s="14">
        <f>BY52*VLOOKUP('Données projet'!$B$12,Paramètres!$A$1:$I$89,3,0)*VLOOKUP('Données projet'!$B$12,Paramètres!$A$1:$I$89,5,0)</f>
        <v>125.72352000000005</v>
      </c>
      <c r="CA52" s="14">
        <f t="shared" si="39"/>
        <v>33.006274897178891</v>
      </c>
      <c r="CB52" s="22">
        <f t="shared" si="10"/>
        <v>276.45439277925328</v>
      </c>
      <c r="CC52" s="62">
        <f t="shared" si="11"/>
        <v>569.7877261125866</v>
      </c>
      <c r="CD52" s="62">
        <f ca="1">AVERAGE(OFFSET($CC$3,0,0,'Données projet'!$E$12+1,1))-AVERAGE(OFFSET($H$3,0,0,'Données projet'!$E$12+1,1))</f>
        <v>185.13448991941385</v>
      </c>
      <c r="CE52" s="62">
        <f t="shared" si="40"/>
        <v>69.239647548491234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393.71150495996233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5.125</v>
      </c>
      <c r="N53" s="14">
        <f>IF('Données projet'!$A$36&gt;35,N52+M53-V52,IF(A53&lt;'Données projet'!$A$36,$K$205^A53,IF(A53='Données projet'!$A$36,'Données projet'!$B$36,N52+M53-V52)))</f>
        <v>225.5</v>
      </c>
      <c r="O53" s="14">
        <f>N53*VLOOKUP('Données projet'!$B$9,Paramètres!$A$1:$I$89,3,0)*VLOOKUP('Données projet'!$B$9,Paramètres!$A$1:$I$89,5,0)</f>
        <v>134.84900000000002</v>
      </c>
      <c r="P53" s="14">
        <f t="shared" si="33"/>
        <v>35.114421608496684</v>
      </c>
      <c r="Q53" s="22">
        <f t="shared" si="53"/>
        <v>296.01962596813172</v>
      </c>
      <c r="R53" s="62">
        <f t="shared" si="0"/>
        <v>589.35295930146503</v>
      </c>
      <c r="S53" s="62">
        <f ca="1">AVERAGE(OFFSET($R$3,0,0,'Données projet'!$E$9+1,1))-AVERAGE(OFFSET($H$3,0,0,'Données projet'!$E$9+1,1))</f>
        <v>117.54638373164624</v>
      </c>
      <c r="T53" s="62">
        <f t="shared" si="34"/>
        <v>133.0740262536583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1.4887666118917335</v>
      </c>
      <c r="AA53" s="23">
        <f>EXP(-LN(2)/25)*AA52+(1-EXP(-LN(2)/25))/(LN(2)/25)*Calculateur!V53*Calculateur!X53*VLOOKUP('Données projet'!$B$9,Paramètres!$A$1:$I$89,3,0)*0.475*44/12</f>
        <v>4.9713305394417961</v>
      </c>
      <c r="AB53" s="23">
        <f>EXP(-LN(2)/2)*AB52+(1-EXP(-LN(2)/2))/(LN(2)/2)*V53*Y53*VLOOKUP('Données projet'!$B$9,Paramètres!$A$1:$I$89,3,0)*0.475*44/12</f>
        <v>3.9507056744891994E-3</v>
      </c>
      <c r="AC53" s="24">
        <f t="shared" si="3"/>
        <v>6.4640478570080191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135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134.99999999999997</v>
      </c>
      <c r="AJ53" s="14">
        <f>AI53*VLOOKUP('Données projet'!$B$10,Paramètres!$A$1:$I$89,3,0)*VLOOKUP('Données projet'!$B$10,Paramètres!$A$1:$I$89,5,0)</f>
        <v>122.14799999999998</v>
      </c>
      <c r="AK53" s="14">
        <f t="shared" si="35"/>
        <v>32.175466547071615</v>
      </c>
      <c r="AL53" s="22">
        <f t="shared" si="4"/>
        <v>268.78003756948306</v>
      </c>
      <c r="AM53" s="62">
        <f t="shared" si="5"/>
        <v>562.11337090281631</v>
      </c>
      <c r="AN53" s="62">
        <f ca="1">AVERAGE(OFFSET($AM$3,0,0,'Données projet'!$E$10+1,1))-AVERAGE(OFFSET($H$3,0,0,'Données projet'!$E$10+1,1))</f>
        <v>138.8931001150624</v>
      </c>
      <c r="AO53" s="62">
        <f t="shared" si="36"/>
        <v>48.964659354096625</v>
      </c>
      <c r="AP53" s="16">
        <f>IF(ISNA(VLOOKUP(A53,'Données projet'!$A$61:$I$81,3,0)),0,VLOOKUP(A53,'Données projet'!$A$61:$I$81,3,0))</f>
        <v>2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121</v>
      </c>
      <c r="BB53" s="13">
        <f>VLOOKUP(A53,'Données projet'!$A$87:$I$107,9,0)</f>
        <v>4.2</v>
      </c>
      <c r="BC53" s="13">
        <f t="array" ref="BC53">INDEX(BB:BB,MIN(IF(ISNUMBER(BB53:BB249),ROW(BB53:BB249),"")))</f>
        <v>4.2</v>
      </c>
      <c r="BD53" s="13">
        <f>IF('Données projet'!$A$88&gt;35,BD52+BC53-BL52,IF(A53&lt;'Données projet'!$A$88,$BA$205^A53,IF(A53='Données projet'!$A$88,'Données projet'!$B$88,BD52+BC53-BL52)))</f>
        <v>121.00000000000004</v>
      </c>
      <c r="BE53" s="14">
        <f>BD53*VLOOKUP('Données projet'!$B$11,Paramètres!$A$1:$I$89,3,0)*VLOOKUP('Données projet'!$B$11,Paramètres!$A$1:$I$89,5,0)</f>
        <v>117.03120000000004</v>
      </c>
      <c r="BF53" s="14">
        <f t="shared" si="37"/>
        <v>30.981569147428555</v>
      </c>
      <c r="BG53" s="22">
        <f t="shared" si="7"/>
        <v>257.7889062651048</v>
      </c>
      <c r="BH53" s="62">
        <f t="shared" si="8"/>
        <v>551.12223959843811</v>
      </c>
      <c r="BI53" s="62">
        <f ca="1">AVERAGE(OFFSET($BH$3,0,0,'Données projet'!$E$11+1,1))-AVERAGE(OFFSET($H$3,0,0,'Données projet'!$E$11+1,1))</f>
        <v>154.93882427988234</v>
      </c>
      <c r="BJ53" s="62">
        <f t="shared" si="38"/>
        <v>56.347130462109817</v>
      </c>
      <c r="BK53" s="16">
        <f>IF(ISNA(VLOOKUP(A53,'Données projet'!$A$87:$I$107,3,0)),0,VLOOKUP(A53,'Données projet'!$A$87:$I$107,3,0))</f>
        <v>2</v>
      </c>
      <c r="BL53" s="16">
        <f>IF(ISNA(VLOOKUP(A53,'Données projet'!$A$87:$I$107,4,0)),0,VLOOKUP(A53,'Données projet'!$A$87:$I$107,4,0))</f>
        <v>14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121</v>
      </c>
      <c r="BW53" s="13">
        <f>VLOOKUP(A53,'Données projet'!$A$113:$I$133,9,0)</f>
        <v>4.2</v>
      </c>
      <c r="BX53" s="13">
        <f t="array" ref="BX53">INDEX(BW:BW,MIN(IF(ISNUMBER(BW53:BW249),ROW(BW53:BW249),"")))</f>
        <v>4.2</v>
      </c>
      <c r="BY53" s="13">
        <f>IF('Données projet'!$A$114&gt;35,BY52+BX53-CG52,IF(A53&lt;'Données projet'!$A$114,$BV$205^A53,IF(A53='Données projet'!$A$114,'Données projet'!$B$114,BY52+BX53-CG52)))</f>
        <v>121.00000000000004</v>
      </c>
      <c r="BZ53" s="14">
        <f>BY53*VLOOKUP('Données projet'!$B$12,Paramètres!$A$1:$I$89,3,0)*VLOOKUP('Données projet'!$B$12,Paramètres!$A$1:$I$89,5,0)</f>
        <v>130.24440000000004</v>
      </c>
      <c r="CA53" s="14">
        <f t="shared" si="39"/>
        <v>34.052826821785409</v>
      </c>
      <c r="CB53" s="22">
        <f t="shared" si="10"/>
        <v>286.15100338127627</v>
      </c>
      <c r="CC53" s="62">
        <f t="shared" si="11"/>
        <v>579.48433671460953</v>
      </c>
      <c r="CD53" s="62">
        <f ca="1">AVERAGE(OFFSET($CC$3,0,0,'Données projet'!$E$12+1,1))-AVERAGE(OFFSET($H$3,0,0,'Données projet'!$E$12+1,1))</f>
        <v>185.13448991941385</v>
      </c>
      <c r="CE53" s="62">
        <f t="shared" si="40"/>
        <v>69.239647548491234</v>
      </c>
      <c r="CF53" s="16">
        <f>IF(ISNA(VLOOKUP(A53,'Données projet'!$A$113:$I$133,3,0)),0,VLOOKUP(A53,'Données projet'!$A$113:$I$133,3,0))</f>
        <v>2</v>
      </c>
      <c r="CG53" s="16">
        <f>IF(ISNA(VLOOKUP(A53,'Données projet'!$A$113:$I$133,4,0)),0,VLOOKUP(A53,'Données projet'!$A$113:$I$133,4,0))</f>
        <v>14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395.66518704474902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5.125</v>
      </c>
      <c r="N54" s="14">
        <f>IF('Données projet'!$A$36&gt;35,N53+M54-V53,IF(A54&lt;'Données projet'!$A$36,$K$205^A54,IF(A54='Données projet'!$A$36,'Données projet'!$B$36,N53+M54-V53)))</f>
        <v>230.625</v>
      </c>
      <c r="O54" s="14">
        <f>N54*VLOOKUP('Données projet'!$B$9,Paramètres!$A$1:$I$89,3,0)*VLOOKUP('Données projet'!$B$9,Paramètres!$A$1:$I$89,5,0)</f>
        <v>137.91375000000002</v>
      </c>
      <c r="P54" s="14">
        <f t="shared" si="33"/>
        <v>35.818658097691937</v>
      </c>
      <c r="Q54" s="22">
        <f t="shared" si="53"/>
        <v>302.58394410348018</v>
      </c>
      <c r="R54" s="62">
        <f t="shared" si="0"/>
        <v>595.91727743681349</v>
      </c>
      <c r="S54" s="62">
        <f ca="1">AVERAGE(OFFSET($R$3,0,0,'Données projet'!$E$9+1,1))-AVERAGE(OFFSET($H$3,0,0,'Données projet'!$E$9+1,1))</f>
        <v>117.54638373164624</v>
      </c>
      <c r="T54" s="62">
        <f t="shared" si="34"/>
        <v>133.0740262536583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1.4595728066905067</v>
      </c>
      <c r="AA54" s="23">
        <f>EXP(-LN(2)/25)*AA53+(1-EXP(-LN(2)/25))/(LN(2)/25)*Calculateur!V54*Calculateur!X54*VLOOKUP('Données projet'!$B$9,Paramètres!$A$1:$I$89,3,0)*0.475*44/12</f>
        <v>4.835389244409849</v>
      </c>
      <c r="AB54" s="23">
        <f>EXP(-LN(2)/2)*AB53+(1-EXP(-LN(2)/2))/(LN(2)/2)*V54*Y54*VLOOKUP('Données projet'!$B$9,Paramètres!$A$1:$I$89,3,0)*0.475*44/12</f>
        <v>2.793570772903486E-3</v>
      </c>
      <c r="AC54" s="24">
        <f t="shared" si="3"/>
        <v>6.2977556218732591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5.5</v>
      </c>
      <c r="AI54" s="14">
        <f>IF('Données projet'!$A$62&gt;35,AI53+AH54-AQ53,IF(A54&lt;'Données projet'!$A$62,$AF$205^A54,IF(A54='Données projet'!$A$62,'Données projet'!$B$62,AI53+AH54-AQ53)))</f>
        <v>112.49999999999997</v>
      </c>
      <c r="AJ54" s="14">
        <f>AI54*VLOOKUP('Données projet'!$B$10,Paramètres!$A$1:$I$89,3,0)*VLOOKUP('Données projet'!$B$10,Paramètres!$A$1:$I$89,5,0)</f>
        <v>101.78999999999998</v>
      </c>
      <c r="AK54" s="14">
        <f t="shared" si="35"/>
        <v>27.38799903683508</v>
      </c>
      <c r="AL54" s="22">
        <f t="shared" si="4"/>
        <v>224.98501498915437</v>
      </c>
      <c r="AM54" s="62">
        <f t="shared" si="5"/>
        <v>518.31834832248774</v>
      </c>
      <c r="AN54" s="62">
        <f ca="1">AVERAGE(OFFSET($AM$3,0,0,'Données projet'!$E$10+1,1))-AVERAGE(OFFSET($H$3,0,0,'Données projet'!$E$10+1,1))</f>
        <v>138.8931001150624</v>
      </c>
      <c r="AO54" s="62">
        <f t="shared" si="36"/>
        <v>48.964659354096625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5.5</v>
      </c>
      <c r="BD54" s="13">
        <f>IF('Données projet'!$A$88&gt;35,BD53+BC54-BL53,IF(A54&lt;'Données projet'!$A$88,$BA$205^A54,IF(A54='Données projet'!$A$88,'Données projet'!$B$88,BD53+BC54-BL53)))</f>
        <v>112.50000000000004</v>
      </c>
      <c r="BE54" s="14">
        <f>BD54*VLOOKUP('Données projet'!$B$11,Paramètres!$A$1:$I$89,3,0)*VLOOKUP('Données projet'!$B$11,Paramètres!$A$1:$I$89,5,0)</f>
        <v>108.81000000000004</v>
      </c>
      <c r="BF54" s="14">
        <f t="shared" si="37"/>
        <v>29.05043404802263</v>
      </c>
      <c r="BG54" s="22">
        <f t="shared" si="7"/>
        <v>240.10692263363947</v>
      </c>
      <c r="BH54" s="62">
        <f t="shared" si="8"/>
        <v>533.44025596697281</v>
      </c>
      <c r="BI54" s="62">
        <f ca="1">AVERAGE(OFFSET($BH$3,0,0,'Données projet'!$E$11+1,1))-AVERAGE(OFFSET($H$3,0,0,'Données projet'!$E$11+1,1))</f>
        <v>154.93882427988234</v>
      </c>
      <c r="BJ54" s="62">
        <f t="shared" si="38"/>
        <v>56.347130462109817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5.5</v>
      </c>
      <c r="BY54" s="13">
        <f>IF('Données projet'!$A$114&gt;35,BY53+BX54-CG53,IF(A54&lt;'Données projet'!$A$114,$BV$205^A54,IF(A54='Données projet'!$A$114,'Données projet'!$B$114,BY53+BX54-CG53)))</f>
        <v>112.50000000000004</v>
      </c>
      <c r="BZ54" s="14">
        <f>BY54*VLOOKUP('Données projet'!$B$12,Paramètres!$A$1:$I$89,3,0)*VLOOKUP('Données projet'!$B$12,Paramètres!$A$1:$I$89,5,0)</f>
        <v>121.09500000000004</v>
      </c>
      <c r="CA54" s="14">
        <f t="shared" si="39"/>
        <v>31.930254888885127</v>
      </c>
      <c r="CB54" s="22">
        <f t="shared" si="10"/>
        <v>266.51898559814168</v>
      </c>
      <c r="CC54" s="62">
        <f t="shared" si="11"/>
        <v>559.852318931475</v>
      </c>
      <c r="CD54" s="62">
        <f ca="1">AVERAGE(OFFSET($CC$3,0,0,'Données projet'!$E$12+1,1))-AVERAGE(OFFSET($H$3,0,0,'Données projet'!$E$12+1,1))</f>
        <v>185.13448991941385</v>
      </c>
      <c r="CE54" s="62">
        <f t="shared" si="40"/>
        <v>69.239647548491234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397.61794578614325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5.125</v>
      </c>
      <c r="N55" s="14">
        <f>IF('Données projet'!$A$36&gt;35,N54+M55-V54,IF(A55&lt;'Données projet'!$A$36,$K$205^A55,IF(A55='Données projet'!$A$36,'Données projet'!$B$36,N54+M55-V54)))</f>
        <v>235.75</v>
      </c>
      <c r="O55" s="14">
        <f>N55*VLOOKUP('Données projet'!$B$9,Paramètres!$A$1:$I$89,3,0)*VLOOKUP('Données projet'!$B$9,Paramètres!$A$1:$I$89,5,0)</f>
        <v>140.97850000000003</v>
      </c>
      <c r="P55" s="14">
        <f t="shared" si="33"/>
        <v>36.521075157496767</v>
      </c>
      <c r="Q55" s="22">
        <f t="shared" si="53"/>
        <v>309.14509339930686</v>
      </c>
      <c r="R55" s="62">
        <f t="shared" si="0"/>
        <v>602.47842673264017</v>
      </c>
      <c r="S55" s="62">
        <f ca="1">AVERAGE(OFFSET($R$3,0,0,'Données projet'!$E$9+1,1))-AVERAGE(OFFSET($H$3,0,0,'Données projet'!$E$9+1,1))</f>
        <v>117.54638373164624</v>
      </c>
      <c r="T55" s="62">
        <f t="shared" si="34"/>
        <v>133.0740262536583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1.4309514742028129</v>
      </c>
      <c r="AA55" s="23">
        <f>EXP(-LN(2)/25)*AA54+(1-EXP(-LN(2)/25))/(LN(2)/25)*Calculateur!V55*Calculateur!X55*VLOOKUP('Données projet'!$B$9,Paramètres!$A$1:$I$89,3,0)*0.475*44/12</f>
        <v>4.703165271239393</v>
      </c>
      <c r="AB55" s="23">
        <f>EXP(-LN(2)/2)*AB54+(1-EXP(-LN(2)/2))/(LN(2)/2)*V55*Y55*VLOOKUP('Données projet'!$B$9,Paramètres!$A$1:$I$89,3,0)*0.475*44/12</f>
        <v>1.9753528372445997E-3</v>
      </c>
      <c r="AC55" s="24">
        <f t="shared" si="3"/>
        <v>6.1360920982794509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5.5</v>
      </c>
      <c r="AI55" s="14">
        <f>IF('Données projet'!$A$62&gt;35,AI54+AH55-AQ54,IF(A55&lt;'Données projet'!$A$62,$AF$205^A55,IF(A55='Données projet'!$A$62,'Données projet'!$B$62,AI54+AH55-AQ54)))</f>
        <v>117.99999999999997</v>
      </c>
      <c r="AJ55" s="14">
        <f>AI55*VLOOKUP('Données projet'!$B$10,Paramètres!$A$1:$I$89,3,0)*VLOOKUP('Données projet'!$B$10,Paramètres!$A$1:$I$89,5,0)</f>
        <v>106.76639999999998</v>
      </c>
      <c r="AK55" s="14">
        <f t="shared" si="35"/>
        <v>28.5678052620942</v>
      </c>
      <c r="AL55" s="22">
        <f t="shared" si="4"/>
        <v>235.707074164814</v>
      </c>
      <c r="AM55" s="62">
        <f t="shared" si="5"/>
        <v>529.04040749814726</v>
      </c>
      <c r="AN55" s="62">
        <f ca="1">AVERAGE(OFFSET($AM$3,0,0,'Données projet'!$E$10+1,1))-AVERAGE(OFFSET($H$3,0,0,'Données projet'!$E$10+1,1))</f>
        <v>138.8931001150624</v>
      </c>
      <c r="AO55" s="62">
        <f t="shared" si="36"/>
        <v>48.964659354096625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5.5</v>
      </c>
      <c r="BD55" s="13">
        <f>IF('Données projet'!$A$88&gt;35,BD54+BC55-BL54,IF(A55&lt;'Données projet'!$A$88,$BA$205^A55,IF(A55='Données projet'!$A$88,'Données projet'!$B$88,BD54+BC55-BL54)))</f>
        <v>118.00000000000004</v>
      </c>
      <c r="BE55" s="14">
        <f>BD55*VLOOKUP('Données projet'!$B$11,Paramètres!$A$1:$I$89,3,0)*VLOOKUP('Données projet'!$B$11,Paramètres!$A$1:$I$89,5,0)</f>
        <v>114.12960000000004</v>
      </c>
      <c r="BF55" s="14">
        <f t="shared" si="37"/>
        <v>30.301853799069086</v>
      </c>
      <c r="BG55" s="22">
        <f t="shared" si="7"/>
        <v>251.55144870004537</v>
      </c>
      <c r="BH55" s="62">
        <f t="shared" si="8"/>
        <v>544.88478203337866</v>
      </c>
      <c r="BI55" s="62">
        <f ca="1">AVERAGE(OFFSET($BH$3,0,0,'Données projet'!$E$11+1,1))-AVERAGE(OFFSET($H$3,0,0,'Données projet'!$E$11+1,1))</f>
        <v>154.93882427988234</v>
      </c>
      <c r="BJ55" s="62">
        <f t="shared" si="38"/>
        <v>56.347130462109817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5.5</v>
      </c>
      <c r="BY55" s="13">
        <f>IF('Données projet'!$A$114&gt;35,BY54+BX55-CG54,IF(A55&lt;'Données projet'!$A$114,$BV$205^A55,IF(A55='Données projet'!$A$114,'Données projet'!$B$114,BY54+BX55-CG54)))</f>
        <v>118.00000000000004</v>
      </c>
      <c r="BZ55" s="14">
        <f>BY55*VLOOKUP('Données projet'!$B$12,Paramètres!$A$1:$I$89,3,0)*VLOOKUP('Données projet'!$B$12,Paramètres!$A$1:$I$89,5,0)</f>
        <v>127.01520000000005</v>
      </c>
      <c r="CA55" s="14">
        <f t="shared" si="39"/>
        <v>33.305730090317383</v>
      </c>
      <c r="CB55" s="22">
        <f t="shared" si="10"/>
        <v>279.22561990730281</v>
      </c>
      <c r="CC55" s="62">
        <f t="shared" si="11"/>
        <v>572.55895324063613</v>
      </c>
      <c r="CD55" s="62">
        <f ca="1">AVERAGE(OFFSET($CC$3,0,0,'Données projet'!$E$12+1,1))-AVERAGE(OFFSET($H$3,0,0,'Données projet'!$E$12+1,1))</f>
        <v>185.13448991941385</v>
      </c>
      <c r="CE55" s="62">
        <f t="shared" si="40"/>
        <v>69.239647548491234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399.56980098790956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5.125</v>
      </c>
      <c r="N56" s="14">
        <f>IF('Données projet'!$A$36&gt;35,N55+M56-V55,IF(A56&lt;'Données projet'!$A$36,$K$205^A56,IF(A56='Données projet'!$A$36,'Données projet'!$B$36,N55+M56-V55)))</f>
        <v>240.875</v>
      </c>
      <c r="O56" s="14">
        <f>N56*VLOOKUP('Données projet'!$B$9,Paramètres!$A$1:$I$89,3,0)*VLOOKUP('Données projet'!$B$9,Paramètres!$A$1:$I$89,5,0)</f>
        <v>144.04325000000003</v>
      </c>
      <c r="P56" s="14">
        <f t="shared" si="33"/>
        <v>37.221716895868184</v>
      </c>
      <c r="Q56" s="22">
        <f t="shared" si="53"/>
        <v>315.70315067697044</v>
      </c>
      <c r="R56" s="62">
        <f t="shared" si="0"/>
        <v>609.03648401030375</v>
      </c>
      <c r="S56" s="62">
        <f ca="1">AVERAGE(OFFSET($R$3,0,0,'Données projet'!$E$9+1,1))-AVERAGE(OFFSET($H$3,0,0,'Données projet'!$E$9+1,1))</f>
        <v>117.54638373164624</v>
      </c>
      <c r="T56" s="62">
        <f t="shared" si="34"/>
        <v>133.0740262536583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1.4028913885879137</v>
      </c>
      <c r="AA56" s="23">
        <f>EXP(-LN(2)/25)*AA55+(1-EXP(-LN(2)/25))/(LN(2)/25)*Calculateur!V56*Calculateur!X56*VLOOKUP('Données projet'!$B$9,Paramètres!$A$1:$I$89,3,0)*0.475*44/12</f>
        <v>4.574556969568639</v>
      </c>
      <c r="AB56" s="23">
        <f>EXP(-LN(2)/2)*AB55+(1-EXP(-LN(2)/2))/(LN(2)/2)*V56*Y56*VLOOKUP('Données projet'!$B$9,Paramètres!$A$1:$I$89,3,0)*0.475*44/12</f>
        <v>1.396785386451743E-3</v>
      </c>
      <c r="AC56" s="24">
        <f t="shared" si="3"/>
        <v>5.9788451435430039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5.5</v>
      </c>
      <c r="AI56" s="14">
        <f>IF('Données projet'!$A$62&gt;35,AI55+AH56-AQ55,IF(A56&lt;'Données projet'!$A$62,$AF$205^A56,IF(A56='Données projet'!$A$62,'Données projet'!$B$62,AI55+AH56-AQ55)))</f>
        <v>123.49999999999997</v>
      </c>
      <c r="AJ56" s="14">
        <f>AI56*VLOOKUP('Données projet'!$B$10,Paramètres!$A$1:$I$89,3,0)*VLOOKUP('Données projet'!$B$10,Paramètres!$A$1:$I$89,5,0)</f>
        <v>111.74279999999997</v>
      </c>
      <c r="AK56" s="14">
        <f t="shared" si="35"/>
        <v>29.741225429709573</v>
      </c>
      <c r="AL56" s="22">
        <f t="shared" si="4"/>
        <v>246.4180109567441</v>
      </c>
      <c r="AM56" s="62">
        <f t="shared" si="5"/>
        <v>539.75134429007744</v>
      </c>
      <c r="AN56" s="62">
        <f ca="1">AVERAGE(OFFSET($AM$3,0,0,'Données projet'!$E$10+1,1))-AVERAGE(OFFSET($H$3,0,0,'Données projet'!$E$10+1,1))</f>
        <v>138.8931001150624</v>
      </c>
      <c r="AO56" s="62">
        <f t="shared" si="36"/>
        <v>48.964659354096625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5.5</v>
      </c>
      <c r="BD56" s="13">
        <f>IF('Données projet'!$A$88&gt;35,BD55+BC56-BL55,IF(A56&lt;'Données projet'!$A$88,$BA$205^A56,IF(A56='Données projet'!$A$88,'Données projet'!$B$88,BD55+BC56-BL55)))</f>
        <v>123.50000000000004</v>
      </c>
      <c r="BE56" s="14">
        <f>BD56*VLOOKUP('Données projet'!$B$11,Paramètres!$A$1:$I$89,3,0)*VLOOKUP('Données projet'!$B$11,Paramètres!$A$1:$I$89,5,0)</f>
        <v>119.44920000000003</v>
      </c>
      <c r="BF56" s="14">
        <f t="shared" si="37"/>
        <v>31.54649986262719</v>
      </c>
      <c r="BG56" s="22">
        <f t="shared" si="7"/>
        <v>262.9841772607424</v>
      </c>
      <c r="BH56" s="62">
        <f t="shared" si="8"/>
        <v>556.31751059407566</v>
      </c>
      <c r="BI56" s="62">
        <f ca="1">AVERAGE(OFFSET($BH$3,0,0,'Données projet'!$E$11+1,1))-AVERAGE(OFFSET($H$3,0,0,'Données projet'!$E$11+1,1))</f>
        <v>154.93882427988234</v>
      </c>
      <c r="BJ56" s="62">
        <f t="shared" si="38"/>
        <v>56.347130462109817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5.5</v>
      </c>
      <c r="BY56" s="13">
        <f>IF('Données projet'!$A$114&gt;35,BY55+BX56-CG55,IF(A56&lt;'Données projet'!$A$114,$BV$205^A56,IF(A56='Données projet'!$A$114,'Données projet'!$B$114,BY55+BX56-CG55)))</f>
        <v>123.50000000000004</v>
      </c>
      <c r="BZ56" s="14">
        <f>BY56*VLOOKUP('Données projet'!$B$12,Paramètres!$A$1:$I$89,3,0)*VLOOKUP('Données projet'!$B$12,Paramètres!$A$1:$I$89,5,0)</f>
        <v>132.93540000000004</v>
      </c>
      <c r="CA56" s="14">
        <f t="shared" si="39"/>
        <v>34.673760116655764</v>
      </c>
      <c r="CB56" s="22">
        <f t="shared" si="10"/>
        <v>291.91928720317554</v>
      </c>
      <c r="CC56" s="62">
        <f t="shared" si="11"/>
        <v>585.25262053650886</v>
      </c>
      <c r="CD56" s="62">
        <f ca="1">AVERAGE(OFFSET($CC$3,0,0,'Données projet'!$E$12+1,1))-AVERAGE(OFFSET($H$3,0,0,'Données projet'!$E$12+1,1))</f>
        <v>185.13448991941385</v>
      </c>
      <c r="CE56" s="62">
        <f t="shared" si="40"/>
        <v>69.239647548491234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401.52077166373437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>
        <f>VLOOKUP(A57,'Données projet'!$A$35:$I$55,2,0)</f>
        <v>246</v>
      </c>
      <c r="L57" s="13">
        <f>VLOOKUP(A57,'Données projet'!$A$35:$I$55,9,0)</f>
        <v>5.125</v>
      </c>
      <c r="M57" s="13">
        <f t="array" ref="M57">INDEX(L:L,MIN(IF(ISNUMBER(L57:L253),ROW(L57:L253),"")))</f>
        <v>5.125</v>
      </c>
      <c r="N57" s="14">
        <f>IF('Données projet'!$A$36&gt;35,N56+M57-V56,IF(A57&lt;'Données projet'!$A$36,$K$205^A57,IF(A57='Données projet'!$A$36,'Données projet'!$B$36,N56+M57-V56)))</f>
        <v>246</v>
      </c>
      <c r="O57" s="14">
        <f>N57*VLOOKUP('Données projet'!$B$9,Paramètres!$A$1:$I$89,3,0)*VLOOKUP('Données projet'!$B$9,Paramètres!$A$1:$I$89,5,0)</f>
        <v>147.10800000000003</v>
      </c>
      <c r="P57" s="14">
        <f t="shared" si="33"/>
        <v>37.920625436598897</v>
      </c>
      <c r="Q57" s="22">
        <f t="shared" si="53"/>
        <v>322.25818930207646</v>
      </c>
      <c r="R57" s="62">
        <f t="shared" si="0"/>
        <v>615.59152263540977</v>
      </c>
      <c r="S57" s="62">
        <f ca="1">AVERAGE(OFFSET($R$3,0,0,'Données projet'!$E$9+1,1))-AVERAGE(OFFSET($H$3,0,0,'Données projet'!$E$9+1,1))</f>
        <v>117.54638373164624</v>
      </c>
      <c r="T57" s="62">
        <f t="shared" si="34"/>
        <v>133.0740262536583</v>
      </c>
      <c r="U57" s="16">
        <f>IF(ISNA(VLOOKUP(A57,'Données projet'!$A$35:$I$55,3,0)),0,VLOOKUP(A57,'Données projet'!$A$35:$I$55,3,0))</f>
        <v>8</v>
      </c>
      <c r="V57" s="16">
        <f>IF(ISNA(VLOOKUP(A57,'Données projet'!$A$35:$I$55,4,0)),0,VLOOKUP(A57,'Données projet'!$A$35:$I$55,4,0))</f>
        <v>22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1.3753815441369606</v>
      </c>
      <c r="AA57" s="23">
        <f>EXP(-LN(2)/25)*AA56+(1-EXP(-LN(2)/25))/(LN(2)/25)*Calculateur!V57*Calculateur!X57*VLOOKUP('Données projet'!$B$9,Paramètres!$A$1:$I$89,3,0)*0.475*44/12</f>
        <v>4.4494654686702892</v>
      </c>
      <c r="AB57" s="23">
        <f>EXP(-LN(2)/2)*AB56+(1-EXP(-LN(2)/2))/(LN(2)/2)*V57*Y57*VLOOKUP('Données projet'!$B$9,Paramètres!$A$1:$I$89,3,0)*0.475*44/12</f>
        <v>9.8767641862229985E-4</v>
      </c>
      <c r="AC57" s="24">
        <f t="shared" si="3"/>
        <v>5.8258346892258723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5.5</v>
      </c>
      <c r="AI57" s="14">
        <f>IF('Données projet'!$A$62&gt;35,AI56+AH57-AQ56,IF(A57&lt;'Données projet'!$A$62,$AF$205^A57,IF(A57='Données projet'!$A$62,'Données projet'!$B$62,AI56+AH57-AQ56)))</f>
        <v>128.99999999999997</v>
      </c>
      <c r="AJ57" s="14">
        <f>AI57*VLOOKUP('Données projet'!$B$10,Paramètres!$A$1:$I$89,3,0)*VLOOKUP('Données projet'!$B$10,Paramètres!$A$1:$I$89,5,0)</f>
        <v>116.71919999999997</v>
      </c>
      <c r="AK57" s="14">
        <f t="shared" si="35"/>
        <v>30.908576435525887</v>
      </c>
      <c r="AL57" s="22">
        <f t="shared" si="4"/>
        <v>257.11837729187414</v>
      </c>
      <c r="AM57" s="62">
        <f t="shared" si="5"/>
        <v>550.4517106252074</v>
      </c>
      <c r="AN57" s="62">
        <f ca="1">AVERAGE(OFFSET($AM$3,0,0,'Données projet'!$E$10+1,1))-AVERAGE(OFFSET($H$3,0,0,'Données projet'!$E$10+1,1))</f>
        <v>138.8931001150624</v>
      </c>
      <c r="AO57" s="62">
        <f t="shared" si="36"/>
        <v>48.964659354096625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5.5</v>
      </c>
      <c r="BD57" s="13">
        <f>IF('Données projet'!$A$88&gt;35,BD56+BC57-BL56,IF(A57&lt;'Données projet'!$A$88,$BA$205^A57,IF(A57='Données projet'!$A$88,'Données projet'!$B$88,BD56+BC57-BL56)))</f>
        <v>129.00000000000006</v>
      </c>
      <c r="BE57" s="14">
        <f>BD57*VLOOKUP('Données projet'!$B$11,Paramètres!$A$1:$I$89,3,0)*VLOOKUP('Données projet'!$B$11,Paramètres!$A$1:$I$89,5,0)</f>
        <v>124.76880000000006</v>
      </c>
      <c r="BF57" s="14">
        <f t="shared" si="37"/>
        <v>32.784708369928126</v>
      </c>
      <c r="BG57" s="22">
        <f t="shared" si="7"/>
        <v>274.40569374429157</v>
      </c>
      <c r="BH57" s="62">
        <f t="shared" si="8"/>
        <v>567.73902707762488</v>
      </c>
      <c r="BI57" s="62">
        <f ca="1">AVERAGE(OFFSET($BH$3,0,0,'Données projet'!$E$11+1,1))-AVERAGE(OFFSET($H$3,0,0,'Données projet'!$E$11+1,1))</f>
        <v>154.93882427988234</v>
      </c>
      <c r="BJ57" s="62">
        <f t="shared" si="38"/>
        <v>56.347130462109817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5.5</v>
      </c>
      <c r="BY57" s="13">
        <f>IF('Données projet'!$A$114&gt;35,BY56+BX57-CG56,IF(A57&lt;'Données projet'!$A$114,$BV$205^A57,IF(A57='Données projet'!$A$114,'Données projet'!$B$114,BY56+BX57-CG56)))</f>
        <v>129.00000000000006</v>
      </c>
      <c r="BZ57" s="14">
        <f>BY57*VLOOKUP('Données projet'!$B$12,Paramètres!$A$1:$I$89,3,0)*VLOOKUP('Données projet'!$B$12,Paramètres!$A$1:$I$89,5,0)</f>
        <v>138.85560000000007</v>
      </c>
      <c r="CA57" s="14">
        <f t="shared" si="39"/>
        <v>36.034714420414154</v>
      </c>
      <c r="CB57" s="22">
        <f t="shared" si="10"/>
        <v>304.60063094888807</v>
      </c>
      <c r="CC57" s="62">
        <f t="shared" si="11"/>
        <v>597.93396428222138</v>
      </c>
      <c r="CD57" s="62">
        <f ca="1">AVERAGE(OFFSET($CC$3,0,0,'Données projet'!$E$12+1,1))-AVERAGE(OFFSET($H$3,0,0,'Données projet'!$E$12+1,1))</f>
        <v>185.13448991941385</v>
      </c>
      <c r="CE57" s="62">
        <f t="shared" si="40"/>
        <v>69.239647548491234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403.47087608278355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2.125</v>
      </c>
      <c r="N58" s="14">
        <f>IF('Données projet'!$A$36&gt;35,N57+M58-V57,IF(A58&lt;'Données projet'!$A$36,$K$205^A58,IF(A58='Données projet'!$A$36,'Données projet'!$B$36,N57+M58-V57)))</f>
        <v>226.125</v>
      </c>
      <c r="O58" s="14">
        <f>N58*VLOOKUP('Données projet'!$B$9,Paramètres!$A$1:$I$89,3,0)*VLOOKUP('Données projet'!$B$9,Paramètres!$A$1:$I$89,5,0)</f>
        <v>135.22274999999999</v>
      </c>
      <c r="P58" s="14">
        <f t="shared" si="33"/>
        <v>35.200403047414646</v>
      </c>
      <c r="Q58" s="22">
        <f t="shared" si="53"/>
        <v>296.82032489091381</v>
      </c>
      <c r="R58" s="62">
        <f t="shared" si="0"/>
        <v>590.15365822424712</v>
      </c>
      <c r="S58" s="62">
        <f ca="1">AVERAGE(OFFSET($R$3,0,0,'Données projet'!$E$9+1,1))-AVERAGE(OFFSET($H$3,0,0,'Données projet'!$E$9+1,1))</f>
        <v>117.54638373164624</v>
      </c>
      <c r="T58" s="62">
        <f t="shared" si="34"/>
        <v>133.0740262536583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1.3484111509563421</v>
      </c>
      <c r="AA58" s="23">
        <f>EXP(-LN(2)/25)*AA57+(1-EXP(-LN(2)/25))/(LN(2)/25)*Calculateur!V58*Calculateur!X58*VLOOKUP('Données projet'!$B$9,Paramètres!$A$1:$I$89,3,0)*0.475*44/12</f>
        <v>4.3277946014422808</v>
      </c>
      <c r="AB58" s="23">
        <f>EXP(-LN(2)/2)*AB57+(1-EXP(-LN(2)/2))/(LN(2)/2)*V58*Y58*VLOOKUP('Données projet'!$B$9,Paramètres!$A$1:$I$89,3,0)*0.475*44/12</f>
        <v>6.983926932258715E-4</v>
      </c>
      <c r="AC58" s="24">
        <f t="shared" si="3"/>
        <v>5.6769041450918492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5.5</v>
      </c>
      <c r="AI58" s="14">
        <f>IF('Données projet'!$A$62&gt;35,AI57+AH58-AQ57,IF(A58&lt;'Données projet'!$A$62,$AF$205^A58,IF(A58='Données projet'!$A$62,'Données projet'!$B$62,AI57+AH58-AQ57)))</f>
        <v>134.49999999999997</v>
      </c>
      <c r="AJ58" s="14">
        <f>AI58*VLOOKUP('Données projet'!$B$10,Paramètres!$A$1:$I$89,3,0)*VLOOKUP('Données projet'!$B$10,Paramètres!$A$1:$I$89,5,0)</f>
        <v>121.69559999999997</v>
      </c>
      <c r="AK58" s="14">
        <f t="shared" si="35"/>
        <v>32.070146624846785</v>
      </c>
      <c r="AL58" s="22">
        <f t="shared" si="4"/>
        <v>267.8086753716081</v>
      </c>
      <c r="AM58" s="62">
        <f t="shared" si="5"/>
        <v>561.14200870494142</v>
      </c>
      <c r="AN58" s="62">
        <f ca="1">AVERAGE(OFFSET($AM$3,0,0,'Données projet'!$E$10+1,1))-AVERAGE(OFFSET($H$3,0,0,'Données projet'!$E$10+1,1))</f>
        <v>138.8931001150624</v>
      </c>
      <c r="AO58" s="62">
        <f t="shared" si="36"/>
        <v>48.964659354096625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5.5</v>
      </c>
      <c r="BD58" s="13">
        <f>IF('Données projet'!$A$88&gt;35,BD57+BC58-BL57,IF(A58&lt;'Données projet'!$A$88,$BA$205^A58,IF(A58='Données projet'!$A$88,'Données projet'!$B$88,BD57+BC58-BL57)))</f>
        <v>134.50000000000006</v>
      </c>
      <c r="BE58" s="14">
        <f>BD58*VLOOKUP('Données projet'!$B$11,Paramètres!$A$1:$I$89,3,0)*VLOOKUP('Données projet'!$B$11,Paramètres!$A$1:$I$89,5,0)</f>
        <v>130.08840000000004</v>
      </c>
      <c r="BF58" s="14">
        <f t="shared" si="37"/>
        <v>34.016785168661507</v>
      </c>
      <c r="BG58" s="22">
        <f t="shared" si="7"/>
        <v>285.81653083541886</v>
      </c>
      <c r="BH58" s="62">
        <f t="shared" si="8"/>
        <v>579.14986416875217</v>
      </c>
      <c r="BI58" s="62">
        <f ca="1">AVERAGE(OFFSET($BH$3,0,0,'Données projet'!$E$11+1,1))-AVERAGE(OFFSET($H$3,0,0,'Données projet'!$E$11+1,1))</f>
        <v>154.93882427988234</v>
      </c>
      <c r="BJ58" s="62">
        <f t="shared" si="38"/>
        <v>56.347130462109817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5.5</v>
      </c>
      <c r="BY58" s="13">
        <f>IF('Données projet'!$A$114&gt;35,BY57+BX58-CG57,IF(A58&lt;'Données projet'!$A$114,$BV$205^A58,IF(A58='Données projet'!$A$114,'Données projet'!$B$114,BY57+BX58-CG57)))</f>
        <v>134.50000000000006</v>
      </c>
      <c r="BZ58" s="14">
        <f>BY58*VLOOKUP('Données projet'!$B$12,Paramètres!$A$1:$I$89,3,0)*VLOOKUP('Données projet'!$B$12,Paramètres!$A$1:$I$89,5,0)</f>
        <v>144.77580000000006</v>
      </c>
      <c r="CA58" s="14">
        <f t="shared" si="39"/>
        <v>37.388929168503786</v>
      </c>
      <c r="CB58" s="22">
        <f t="shared" si="10"/>
        <v>317.27023663514416</v>
      </c>
      <c r="CC58" s="62">
        <f t="shared" si="11"/>
        <v>610.60356996847747</v>
      </c>
      <c r="CD58" s="62">
        <f ca="1">AVERAGE(OFFSET($CC$3,0,0,'Données projet'!$E$12+1,1))-AVERAGE(OFFSET($H$3,0,0,'Données projet'!$E$12+1,1))</f>
        <v>185.13448991941385</v>
      </c>
      <c r="CE58" s="62">
        <f t="shared" si="40"/>
        <v>69.239647548491234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405.42013181185314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2.125</v>
      </c>
      <c r="N59" s="14">
        <f>IF('Données projet'!$A$36&gt;35,N58+M59-V58,IF(A59&lt;'Données projet'!$A$36,$K$205^A59,IF(A59='Données projet'!$A$36,'Données projet'!$B$36,N58+M59-V58)))</f>
        <v>228.25</v>
      </c>
      <c r="O59" s="14">
        <f>N59*VLOOKUP('Données projet'!$B$9,Paramètres!$A$1:$I$89,3,0)*VLOOKUP('Données projet'!$B$9,Paramètres!$A$1:$I$89,5,0)</f>
        <v>136.49350000000001</v>
      </c>
      <c r="P59" s="14">
        <f t="shared" si="33"/>
        <v>35.492533566506438</v>
      </c>
      <c r="Q59" s="22">
        <f t="shared" si="53"/>
        <v>299.54234179499872</v>
      </c>
      <c r="R59" s="62">
        <f t="shared" si="0"/>
        <v>592.87567512833198</v>
      </c>
      <c r="S59" s="62">
        <f ca="1">AVERAGE(OFFSET($R$3,0,0,'Données projet'!$E$9+1,1))-AVERAGE(OFFSET($H$3,0,0,'Données projet'!$E$9+1,1))</f>
        <v>117.54638373164624</v>
      </c>
      <c r="T59" s="62">
        <f t="shared" si="34"/>
        <v>133.0740262536583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1.3219696307356801</v>
      </c>
      <c r="AA59" s="23">
        <f>EXP(-LN(2)/25)*AA58+(1-EXP(-LN(2)/25))/(LN(2)/25)*Calculateur!V59*Calculateur!X59*VLOOKUP('Données projet'!$B$9,Paramètres!$A$1:$I$89,3,0)*0.475*44/12</f>
        <v>4.2094508304770146</v>
      </c>
      <c r="AB59" s="23">
        <f>EXP(-LN(2)/2)*AB58+(1-EXP(-LN(2)/2))/(LN(2)/2)*V59*Y59*VLOOKUP('Données projet'!$B$9,Paramètres!$A$1:$I$89,3,0)*0.475*44/12</f>
        <v>4.9383820931114993E-4</v>
      </c>
      <c r="AC59" s="24">
        <f t="shared" si="3"/>
        <v>5.5319142994220059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5.5</v>
      </c>
      <c r="AI59" s="14">
        <f>IF('Données projet'!$A$62&gt;35,AI58+AH59-AQ58,IF(A59&lt;'Données projet'!$A$62,$AF$205^A59,IF(A59='Données projet'!$A$62,'Données projet'!$B$62,AI58+AH59-AQ58)))</f>
        <v>139.99999999999997</v>
      </c>
      <c r="AJ59" s="14">
        <f>AI59*VLOOKUP('Données projet'!$B$10,Paramètres!$A$1:$I$89,3,0)*VLOOKUP('Données projet'!$B$10,Paramètres!$A$1:$I$89,5,0)</f>
        <v>126.67199999999997</v>
      </c>
      <c r="AK59" s="14">
        <f t="shared" si="35"/>
        <v>33.226199426361319</v>
      </c>
      <c r="AL59" s="22">
        <f t="shared" si="4"/>
        <v>278.48936400091259</v>
      </c>
      <c r="AM59" s="62">
        <f t="shared" si="5"/>
        <v>571.82269733424596</v>
      </c>
      <c r="AN59" s="62">
        <f ca="1">AVERAGE(OFFSET($AM$3,0,0,'Données projet'!$E$10+1,1))-AVERAGE(OFFSET($H$3,0,0,'Données projet'!$E$10+1,1))</f>
        <v>138.8931001150624</v>
      </c>
      <c r="AO59" s="62">
        <f t="shared" si="36"/>
        <v>48.964659354096625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5.5</v>
      </c>
      <c r="BD59" s="13">
        <f>IF('Données projet'!$A$88&gt;35,BD58+BC59-BL58,IF(A59&lt;'Données projet'!$A$88,$BA$205^A59,IF(A59='Données projet'!$A$88,'Données projet'!$B$88,BD58+BC59-BL58)))</f>
        <v>140.00000000000006</v>
      </c>
      <c r="BE59" s="14">
        <f>BD59*VLOOKUP('Données projet'!$B$11,Paramètres!$A$1:$I$89,3,0)*VLOOKUP('Données projet'!$B$11,Paramètres!$A$1:$I$89,5,0)</f>
        <v>135.40800000000007</v>
      </c>
      <c r="BF59" s="14">
        <f t="shared" si="37"/>
        <v>35.243009677478732</v>
      </c>
      <c r="BG59" s="22">
        <f t="shared" si="7"/>
        <v>297.21717518827558</v>
      </c>
      <c r="BH59" s="62">
        <f t="shared" si="8"/>
        <v>590.55050852160889</v>
      </c>
      <c r="BI59" s="62">
        <f ca="1">AVERAGE(OFFSET($BH$3,0,0,'Données projet'!$E$11+1,1))-AVERAGE(OFFSET($H$3,0,0,'Données projet'!$E$11+1,1))</f>
        <v>154.93882427988234</v>
      </c>
      <c r="BJ59" s="62">
        <f t="shared" si="38"/>
        <v>56.347130462109817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5.5</v>
      </c>
      <c r="BY59" s="13">
        <f>IF('Données projet'!$A$114&gt;35,BY58+BX59-CG58,IF(A59&lt;'Données projet'!$A$114,$BV$205^A59,IF(A59='Données projet'!$A$114,'Données projet'!$B$114,BY58+BX59-CG58)))</f>
        <v>140.00000000000006</v>
      </c>
      <c r="BZ59" s="14">
        <f>BY59*VLOOKUP('Données projet'!$B$12,Paramètres!$A$1:$I$89,3,0)*VLOOKUP('Données projet'!$B$12,Paramètres!$A$1:$I$89,5,0)</f>
        <v>150.69600000000005</v>
      </c>
      <c r="CA59" s="14">
        <f t="shared" si="39"/>
        <v>38.736711478840633</v>
      </c>
      <c r="CB59" s="22">
        <f t="shared" si="10"/>
        <v>329.92863915898084</v>
      </c>
      <c r="CC59" s="62">
        <f t="shared" si="11"/>
        <v>623.26197249231416</v>
      </c>
      <c r="CD59" s="62">
        <f ca="1">AVERAGE(OFFSET($CC$3,0,0,'Données projet'!$E$12+1,1))-AVERAGE(OFFSET($H$3,0,0,'Données projet'!$E$12+1,1))</f>
        <v>185.13448991941385</v>
      </c>
      <c r="CE59" s="62">
        <f t="shared" si="40"/>
        <v>69.239647548491234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407.3685557544236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2.125</v>
      </c>
      <c r="N60" s="14">
        <f>IF('Données projet'!$A$36&gt;35,N59+M60-V59,IF(A60&lt;'Données projet'!$A$36,$K$205^A60,IF(A60='Données projet'!$A$36,'Données projet'!$B$36,N59+M60-V59)))</f>
        <v>230.375</v>
      </c>
      <c r="O60" s="14">
        <f>N60*VLOOKUP('Données projet'!$B$9,Paramètres!$A$1:$I$89,3,0)*VLOOKUP('Données projet'!$B$9,Paramètres!$A$1:$I$89,5,0)</f>
        <v>137.76425000000003</v>
      </c>
      <c r="P60" s="14">
        <f t="shared" si="33"/>
        <v>35.784347676183451</v>
      </c>
      <c r="Q60" s="22">
        <f t="shared" si="53"/>
        <v>302.26380761935292</v>
      </c>
      <c r="R60" s="62">
        <f t="shared" si="0"/>
        <v>595.59714095268623</v>
      </c>
      <c r="S60" s="62">
        <f ca="1">AVERAGE(OFFSET($R$3,0,0,'Données projet'!$E$9+1,1))-AVERAGE(OFFSET($H$3,0,0,'Données projet'!$E$9+1,1))</f>
        <v>117.54638373164624</v>
      </c>
      <c r="T60" s="62">
        <f t="shared" si="34"/>
        <v>133.0740262536583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1.2960466125988104</v>
      </c>
      <c r="AA60" s="23">
        <f>EXP(-LN(2)/25)*AA59+(1-EXP(-LN(2)/25))/(LN(2)/25)*Calculateur!V60*Calculateur!X60*VLOOKUP('Données projet'!$B$9,Paramètres!$A$1:$I$89,3,0)*0.475*44/12</f>
        <v>4.094343176152222</v>
      </c>
      <c r="AB60" s="23">
        <f>EXP(-LN(2)/2)*AB59+(1-EXP(-LN(2)/2))/(LN(2)/2)*V60*Y60*VLOOKUP('Données projet'!$B$9,Paramètres!$A$1:$I$89,3,0)*0.475*44/12</f>
        <v>3.4919634661293575E-4</v>
      </c>
      <c r="AC60" s="24">
        <f t="shared" si="3"/>
        <v>5.390738985097645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5.5</v>
      </c>
      <c r="AI60" s="14">
        <f>IF('Données projet'!$A$62&gt;35,AI59+AH60-AQ59,IF(A60&lt;'Données projet'!$A$62,$AF$205^A60,IF(A60='Données projet'!$A$62,'Données projet'!$B$62,AI59+AH60-AQ59)))</f>
        <v>145.49999999999997</v>
      </c>
      <c r="AJ60" s="14">
        <f>AI60*VLOOKUP('Données projet'!$B$10,Paramètres!$A$1:$I$89,3,0)*VLOOKUP('Données projet'!$B$10,Paramètres!$A$1:$I$89,5,0)</f>
        <v>131.64839999999995</v>
      </c>
      <c r="AK60" s="14">
        <f t="shared" si="35"/>
        <v>34.376976398956401</v>
      </c>
      <c r="AL60" s="22">
        <f t="shared" si="4"/>
        <v>289.16086389484894</v>
      </c>
      <c r="AM60" s="62">
        <f t="shared" si="5"/>
        <v>582.4941972281822</v>
      </c>
      <c r="AN60" s="62">
        <f ca="1">AVERAGE(OFFSET($AM$3,0,0,'Données projet'!$E$10+1,1))-AVERAGE(OFFSET($H$3,0,0,'Données projet'!$E$10+1,1))</f>
        <v>138.8931001150624</v>
      </c>
      <c r="AO60" s="62">
        <f t="shared" si="36"/>
        <v>48.964659354096625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5.5</v>
      </c>
      <c r="BD60" s="13">
        <f>IF('Données projet'!$A$88&gt;35,BD59+BC60-BL59,IF(A60&lt;'Données projet'!$A$88,$BA$205^A60,IF(A60='Données projet'!$A$88,'Données projet'!$B$88,BD59+BC60-BL59)))</f>
        <v>145.50000000000006</v>
      </c>
      <c r="BE60" s="14">
        <f>BD60*VLOOKUP('Données projet'!$B$11,Paramètres!$A$1:$I$89,3,0)*VLOOKUP('Données projet'!$B$11,Paramètres!$A$1:$I$89,5,0)</f>
        <v>140.72760000000005</v>
      </c>
      <c r="BF60" s="14">
        <f t="shared" si="37"/>
        <v>36.463638117745354</v>
      </c>
      <c r="BG60" s="22">
        <f t="shared" si="7"/>
        <v>308.60807305507319</v>
      </c>
      <c r="BH60" s="62">
        <f t="shared" si="8"/>
        <v>601.94140638840645</v>
      </c>
      <c r="BI60" s="62">
        <f ca="1">AVERAGE(OFFSET($BH$3,0,0,'Données projet'!$E$11+1,1))-AVERAGE(OFFSET($H$3,0,0,'Données projet'!$E$11+1,1))</f>
        <v>154.93882427988234</v>
      </c>
      <c r="BJ60" s="62">
        <f t="shared" si="38"/>
        <v>56.347130462109817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5.5</v>
      </c>
      <c r="BY60" s="13">
        <f>IF('Données projet'!$A$114&gt;35,BY59+BX60-CG59,IF(A60&lt;'Données projet'!$A$114,$BV$205^A60,IF(A60='Données projet'!$A$114,'Données projet'!$B$114,BY59+BX60-CG59)))</f>
        <v>145.50000000000006</v>
      </c>
      <c r="BZ60" s="14">
        <f>BY60*VLOOKUP('Données projet'!$B$12,Paramètres!$A$1:$I$89,3,0)*VLOOKUP('Données projet'!$B$12,Paramètres!$A$1:$I$89,5,0)</f>
        <v>156.61620000000005</v>
      </c>
      <c r="CA60" s="14">
        <f t="shared" si="39"/>
        <v>40.078342972466785</v>
      </c>
      <c r="CB60" s="22">
        <f t="shared" si="10"/>
        <v>342.57632901037965</v>
      </c>
      <c r="CC60" s="62">
        <f t="shared" si="11"/>
        <v>635.90966234371297</v>
      </c>
      <c r="CD60" s="62">
        <f ca="1">AVERAGE(OFFSET($CC$3,0,0,'Données projet'!$E$12+1,1))-AVERAGE(OFFSET($H$3,0,0,'Données projet'!$E$12+1,1))</f>
        <v>185.13448991941385</v>
      </c>
      <c r="CE60" s="62">
        <f t="shared" si="40"/>
        <v>69.239647548491234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409.31616418689623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2.125</v>
      </c>
      <c r="N61" s="14">
        <f>IF('Données projet'!$A$36&gt;35,N60+M61-V60,IF(A61&lt;'Données projet'!$A$36,$K$205^A61,IF(A61='Données projet'!$A$36,'Données projet'!$B$36,N60+M61-V60)))</f>
        <v>232.5</v>
      </c>
      <c r="O61" s="14">
        <f>N61*VLOOKUP('Données projet'!$B$9,Paramètres!$A$1:$I$89,3,0)*VLOOKUP('Données projet'!$B$9,Paramètres!$A$1:$I$89,5,0)</f>
        <v>139.035</v>
      </c>
      <c r="P61" s="14">
        <f t="shared" si="33"/>
        <v>36.0758486331029</v>
      </c>
      <c r="Q61" s="22">
        <f t="shared" si="53"/>
        <v>304.98472803598753</v>
      </c>
      <c r="R61" s="62">
        <f t="shared" si="0"/>
        <v>598.31806136932084</v>
      </c>
      <c r="S61" s="62">
        <f ca="1">AVERAGE(OFFSET($R$3,0,0,'Données projet'!$E$9+1,1))-AVERAGE(OFFSET($H$3,0,0,'Données projet'!$E$9+1,1))</f>
        <v>117.54638373164624</v>
      </c>
      <c r="T61" s="62">
        <f t="shared" si="34"/>
        <v>133.0740262536583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1.270631929036125</v>
      </c>
      <c r="AA61" s="23">
        <f>EXP(-LN(2)/25)*AA60+(1-EXP(-LN(2)/25))/(LN(2)/25)*Calculateur!V61*Calculateur!X61*VLOOKUP('Données projet'!$B$9,Paramètres!$A$1:$I$89,3,0)*0.475*44/12</f>
        <v>3.9823831466881896</v>
      </c>
      <c r="AB61" s="23">
        <f>EXP(-LN(2)/2)*AB60+(1-EXP(-LN(2)/2))/(LN(2)/2)*V61*Y61*VLOOKUP('Données projet'!$B$9,Paramètres!$A$1:$I$89,3,0)*0.475*44/12</f>
        <v>2.4691910465557496E-4</v>
      </c>
      <c r="AC61" s="24">
        <f t="shared" si="3"/>
        <v>5.2532619948289696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5.5</v>
      </c>
      <c r="AI61" s="14">
        <f>IF('Données projet'!$A$62&gt;35,AI60+AH61-AQ60,IF(A61&lt;'Données projet'!$A$62,$AF$205^A61,IF(A61='Données projet'!$A$62,'Données projet'!$B$62,AI60+AH61-AQ60)))</f>
        <v>150.99999999999997</v>
      </c>
      <c r="AJ61" s="14">
        <f>AI61*VLOOKUP('Données projet'!$B$10,Paramètres!$A$1:$I$89,3,0)*VLOOKUP('Données projet'!$B$10,Paramètres!$A$1:$I$89,5,0)</f>
        <v>136.62479999999999</v>
      </c>
      <c r="AK61" s="14">
        <f t="shared" si="35"/>
        <v>35.522699804888632</v>
      </c>
      <c r="AL61" s="22">
        <f t="shared" si="4"/>
        <v>299.82356216018104</v>
      </c>
      <c r="AM61" s="62">
        <f t="shared" si="5"/>
        <v>593.15689549351441</v>
      </c>
      <c r="AN61" s="62">
        <f ca="1">AVERAGE(OFFSET($AM$3,0,0,'Données projet'!$E$10+1,1))-AVERAGE(OFFSET($H$3,0,0,'Données projet'!$E$10+1,1))</f>
        <v>138.8931001150624</v>
      </c>
      <c r="AO61" s="62">
        <f t="shared" si="36"/>
        <v>48.964659354096625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5.5</v>
      </c>
      <c r="BD61" s="13">
        <f>IF('Données projet'!$A$88&gt;35,BD60+BC61-BL60,IF(A61&lt;'Données projet'!$A$88,$BA$205^A61,IF(A61='Données projet'!$A$88,'Données projet'!$B$88,BD60+BC61-BL60)))</f>
        <v>151.00000000000006</v>
      </c>
      <c r="BE61" s="14">
        <f>BD61*VLOOKUP('Données projet'!$B$11,Paramètres!$A$1:$I$89,3,0)*VLOOKUP('Données projet'!$B$11,Paramètres!$A$1:$I$89,5,0)</f>
        <v>146.04720000000006</v>
      </c>
      <c r="BF61" s="14">
        <f t="shared" si="37"/>
        <v>37.678906242902855</v>
      </c>
      <c r="BG61" s="22">
        <f t="shared" si="7"/>
        <v>319.9896350397226</v>
      </c>
      <c r="BH61" s="62">
        <f t="shared" si="8"/>
        <v>613.32296837305591</v>
      </c>
      <c r="BI61" s="62">
        <f ca="1">AVERAGE(OFFSET($BH$3,0,0,'Données projet'!$E$11+1,1))-AVERAGE(OFFSET($H$3,0,0,'Données projet'!$E$11+1,1))</f>
        <v>154.93882427988234</v>
      </c>
      <c r="BJ61" s="62">
        <f t="shared" si="38"/>
        <v>56.347130462109817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5.5</v>
      </c>
      <c r="BY61" s="13">
        <f>IF('Données projet'!$A$114&gt;35,BY60+BX61-CG60,IF(A61&lt;'Données projet'!$A$114,$BV$205^A61,IF(A61='Données projet'!$A$114,'Données projet'!$B$114,BY60+BX61-CG60)))</f>
        <v>151.00000000000006</v>
      </c>
      <c r="BZ61" s="14">
        <f>BY61*VLOOKUP('Données projet'!$B$12,Paramètres!$A$1:$I$89,3,0)*VLOOKUP('Données projet'!$B$12,Paramètres!$A$1:$I$89,5,0)</f>
        <v>162.53640000000004</v>
      </c>
      <c r="CA61" s="14">
        <f t="shared" si="39"/>
        <v>41.414082773478739</v>
      </c>
      <c r="CB61" s="22">
        <f t="shared" si="10"/>
        <v>355.21375749714224</v>
      </c>
      <c r="CC61" s="62">
        <f t="shared" si="11"/>
        <v>648.54709083047555</v>
      </c>
      <c r="CD61" s="62">
        <f ca="1">AVERAGE(OFFSET($CC$3,0,0,'Données projet'!$E$12+1,1))-AVERAGE(OFFSET($H$3,0,0,'Données projet'!$E$12+1,1))</f>
        <v>185.13448991941385</v>
      </c>
      <c r="CE61" s="62">
        <f t="shared" si="40"/>
        <v>69.239647548491234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411.26297279225986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2.125</v>
      </c>
      <c r="N62" s="14">
        <f>IF('Données projet'!$A$36&gt;35,N61+M62-V61,IF(A62&lt;'Données projet'!$A$36,$K$205^A62,IF(A62='Données projet'!$A$36,'Données projet'!$B$36,N61+M62-V61)))</f>
        <v>234.625</v>
      </c>
      <c r="O62" s="14">
        <f>N62*VLOOKUP('Données projet'!$B$9,Paramètres!$A$1:$I$89,3,0)*VLOOKUP('Données projet'!$B$9,Paramètres!$A$1:$I$89,5,0)</f>
        <v>140.30575000000002</v>
      </c>
      <c r="P62" s="14">
        <f t="shared" si="33"/>
        <v>36.367039630957962</v>
      </c>
      <c r="Q62" s="22">
        <f t="shared" si="53"/>
        <v>307.70510860725182</v>
      </c>
      <c r="R62" s="62">
        <f t="shared" si="0"/>
        <v>601.03844194058513</v>
      </c>
      <c r="S62" s="62">
        <f ca="1">AVERAGE(OFFSET($R$3,0,0,'Données projet'!$E$9+1,1))-AVERAGE(OFFSET($H$3,0,0,'Données projet'!$E$9+1,1))</f>
        <v>117.54638373164624</v>
      </c>
      <c r="T62" s="62">
        <f t="shared" si="34"/>
        <v>133.0740262536583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1.2457156119166775</v>
      </c>
      <c r="AA62" s="23">
        <f>EXP(-LN(2)/25)*AA61+(1-EXP(-LN(2)/25))/(LN(2)/25)*Calculateur!V62*Calculateur!X62*VLOOKUP('Données projet'!$B$9,Paramètres!$A$1:$I$89,3,0)*0.475*44/12</f>
        <v>3.8734846701175734</v>
      </c>
      <c r="AB62" s="23">
        <f>EXP(-LN(2)/2)*AB61+(1-EXP(-LN(2)/2))/(LN(2)/2)*V62*Y62*VLOOKUP('Données projet'!$B$9,Paramètres!$A$1:$I$89,3,0)*0.475*44/12</f>
        <v>1.7459817330646787E-4</v>
      </c>
      <c r="AC62" s="24">
        <f t="shared" si="3"/>
        <v>5.119374880207558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5.5</v>
      </c>
      <c r="AI62" s="14">
        <f>IF('Données projet'!$A$62&gt;35,AI61+AH62-AQ61,IF(A62&lt;'Données projet'!$A$62,$AF$205^A62,IF(A62='Données projet'!$A$62,'Données projet'!$B$62,AI61+AH62-AQ61)))</f>
        <v>156.49999999999997</v>
      </c>
      <c r="AJ62" s="14">
        <f>AI62*VLOOKUP('Données projet'!$B$10,Paramètres!$A$1:$I$89,3,0)*VLOOKUP('Données projet'!$B$10,Paramètres!$A$1:$I$89,5,0)</f>
        <v>141.60119999999998</v>
      </c>
      <c r="AK62" s="14">
        <f t="shared" si="35"/>
        <v>36.66357479752002</v>
      </c>
      <c r="AL62" s="22">
        <f t="shared" si="4"/>
        <v>310.47781610568063</v>
      </c>
      <c r="AM62" s="62">
        <f t="shared" si="5"/>
        <v>603.81114943901389</v>
      </c>
      <c r="AN62" s="62">
        <f ca="1">AVERAGE(OFFSET($AM$3,0,0,'Données projet'!$E$10+1,1))-AVERAGE(OFFSET($H$3,0,0,'Données projet'!$E$10+1,1))</f>
        <v>138.8931001150624</v>
      </c>
      <c r="AO62" s="62">
        <f t="shared" si="36"/>
        <v>48.964659354096625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5.5</v>
      </c>
      <c r="BD62" s="13">
        <f>IF('Données projet'!$A$88&gt;35,BD61+BC62-BL61,IF(A62&lt;'Données projet'!$A$88,$BA$205^A62,IF(A62='Données projet'!$A$88,'Données projet'!$B$88,BD61+BC62-BL61)))</f>
        <v>156.50000000000006</v>
      </c>
      <c r="BE62" s="14">
        <f>BD62*VLOOKUP('Données projet'!$B$11,Paramètres!$A$1:$I$89,3,0)*VLOOKUP('Données projet'!$B$11,Paramètres!$A$1:$I$89,5,0)</f>
        <v>151.36680000000004</v>
      </c>
      <c r="BF62" s="14">
        <f t="shared" si="37"/>
        <v>38.889031658998512</v>
      </c>
      <c r="BG62" s="22">
        <f t="shared" si="7"/>
        <v>331.36224013942245</v>
      </c>
      <c r="BH62" s="62">
        <f t="shared" si="8"/>
        <v>624.69557347275577</v>
      </c>
      <c r="BI62" s="62">
        <f ca="1">AVERAGE(OFFSET($BH$3,0,0,'Données projet'!$E$11+1,1))-AVERAGE(OFFSET($H$3,0,0,'Données projet'!$E$11+1,1))</f>
        <v>154.93882427988234</v>
      </c>
      <c r="BJ62" s="62">
        <f t="shared" si="38"/>
        <v>56.347130462109817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5.5</v>
      </c>
      <c r="BY62" s="13">
        <f>IF('Données projet'!$A$114&gt;35,BY61+BX62-CG61,IF(A62&lt;'Données projet'!$A$114,$BV$205^A62,IF(A62='Données projet'!$A$114,'Données projet'!$B$114,BY61+BX62-CG61)))</f>
        <v>156.50000000000006</v>
      </c>
      <c r="BZ62" s="14">
        <f>BY62*VLOOKUP('Données projet'!$B$12,Paramètres!$A$1:$I$89,3,0)*VLOOKUP('Données projet'!$B$12,Paramètres!$A$1:$I$89,5,0)</f>
        <v>168.45660000000004</v>
      </c>
      <c r="CA62" s="14">
        <f t="shared" si="39"/>
        <v>42.744170059595596</v>
      </c>
      <c r="CB62" s="22">
        <f t="shared" si="10"/>
        <v>367.84134118712905</v>
      </c>
      <c r="CC62" s="62">
        <f t="shared" si="11"/>
        <v>661.1746745204623</v>
      </c>
      <c r="CD62" s="62">
        <f ca="1">AVERAGE(OFFSET($CC$3,0,0,'Données projet'!$E$12+1,1))-AVERAGE(OFFSET($H$3,0,0,'Données projet'!$E$12+1,1))</f>
        <v>185.13448991941385</v>
      </c>
      <c r="CE62" s="62">
        <f t="shared" si="40"/>
        <v>69.239647548491234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413.20899669140988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2.125</v>
      </c>
      <c r="N63" s="14">
        <f>IF('Données projet'!$A$36&gt;35,N62+M63-V62,IF(A63&lt;'Données projet'!$A$36,$K$205^A63,IF(A63='Données projet'!$A$36,'Données projet'!$B$36,N62+M63-V62)))</f>
        <v>236.75</v>
      </c>
      <c r="O63" s="14">
        <f>N63*VLOOKUP('Données projet'!$B$9,Paramètres!$A$1:$I$89,3,0)*VLOOKUP('Données projet'!$B$9,Paramètres!$A$1:$I$89,5,0)</f>
        <v>141.57650000000001</v>
      </c>
      <c r="P63" s="14">
        <f t="shared" si="33"/>
        <v>36.657923802254089</v>
      </c>
      <c r="Q63" s="22">
        <f t="shared" si="53"/>
        <v>310.4249547889259</v>
      </c>
      <c r="R63" s="62">
        <f t="shared" si="0"/>
        <v>603.75828812225927</v>
      </c>
      <c r="S63" s="62">
        <f ca="1">AVERAGE(OFFSET($R$3,0,0,'Données projet'!$E$9+1,1))-AVERAGE(OFFSET($H$3,0,0,'Données projet'!$E$9+1,1))</f>
        <v>117.54638373164624</v>
      </c>
      <c r="T63" s="62">
        <f t="shared" si="34"/>
        <v>133.0740262536583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1.2212878885784895</v>
      </c>
      <c r="AA63" s="23">
        <f>EXP(-LN(2)/25)*AA62+(1-EXP(-LN(2)/25))/(LN(2)/25)*Calculateur!V63*Calculateur!X63*VLOOKUP('Données projet'!$B$9,Paramètres!$A$1:$I$89,3,0)*0.475*44/12</f>
        <v>3.7675640281155025</v>
      </c>
      <c r="AB63" s="23">
        <f>EXP(-LN(2)/2)*AB62+(1-EXP(-LN(2)/2))/(LN(2)/2)*V63*Y63*VLOOKUP('Données projet'!$B$9,Paramètres!$A$1:$I$89,3,0)*0.475*44/12</f>
        <v>1.2345955232778748E-4</v>
      </c>
      <c r="AC63" s="24">
        <f t="shared" si="3"/>
        <v>4.9889753762463203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162</v>
      </c>
      <c r="AG63" s="13">
        <f>VLOOKUP(A63,'Données projet'!$A$61:$I$81,9,0)</f>
        <v>5.5</v>
      </c>
      <c r="AH63" s="13">
        <f t="array" ref="AH63">INDEX(AG:AG,MIN(IF(ISNUMBER(AG63:AG259),ROW(AG63:AG259),"")))</f>
        <v>5.5</v>
      </c>
      <c r="AI63" s="14">
        <f>IF('Données projet'!$A$62&gt;35,AI62+AH63-AQ62,IF(A63&lt;'Données projet'!$A$62,$AF$205^A63,IF(A63='Données projet'!$A$62,'Données projet'!$B$62,AI62+AH63-AQ62)))</f>
        <v>161.99999999999997</v>
      </c>
      <c r="AJ63" s="14">
        <f>AI63*VLOOKUP('Données projet'!$B$10,Paramètres!$A$1:$I$89,3,0)*VLOOKUP('Données projet'!$B$10,Paramètres!$A$1:$I$89,5,0)</f>
        <v>146.57759999999996</v>
      </c>
      <c r="AK63" s="14">
        <f t="shared" si="35"/>
        <v>37.799791292871213</v>
      </c>
      <c r="AL63" s="22">
        <f t="shared" si="4"/>
        <v>321.12395650175063</v>
      </c>
      <c r="AM63" s="62">
        <f t="shared" si="5"/>
        <v>614.45728983508388</v>
      </c>
      <c r="AN63" s="62">
        <f ca="1">AVERAGE(OFFSET($AM$3,0,0,'Données projet'!$E$10+1,1))-AVERAGE(OFFSET($H$3,0,0,'Données projet'!$E$10+1,1))</f>
        <v>138.8931001150624</v>
      </c>
      <c r="AO63" s="62">
        <f t="shared" si="36"/>
        <v>48.964659354096625</v>
      </c>
      <c r="AP63" s="16">
        <f>IF(ISNA(VLOOKUP(A63,'Données projet'!$A$61:$I$81,3,0)),0,VLOOKUP(A63,'Données projet'!$A$61:$I$81,3,0))</f>
        <v>3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162</v>
      </c>
      <c r="BB63" s="13">
        <f>VLOOKUP(A63,'Données projet'!$A$87:$I$107,9,0)</f>
        <v>5.5</v>
      </c>
      <c r="BC63" s="13">
        <f t="array" ref="BC63">INDEX(BB:BB,MIN(IF(ISNUMBER(BB63:BB259),ROW(BB63:BB259),"")))</f>
        <v>5.5</v>
      </c>
      <c r="BD63" s="13">
        <f>IF('Données projet'!$A$88&gt;35,BD62+BC63-BL62,IF(A63&lt;'Données projet'!$A$88,$BA$205^A63,IF(A63='Données projet'!$A$88,'Données projet'!$B$88,BD62+BC63-BL62)))</f>
        <v>162.00000000000006</v>
      </c>
      <c r="BE63" s="14">
        <f>BD63*VLOOKUP('Données projet'!$B$11,Paramètres!$A$1:$I$89,3,0)*VLOOKUP('Données projet'!$B$11,Paramètres!$A$1:$I$89,5,0)</f>
        <v>156.68640000000008</v>
      </c>
      <c r="BF63" s="14">
        <f t="shared" si="37"/>
        <v>40.094215809840748</v>
      </c>
      <c r="BG63" s="22">
        <f t="shared" si="7"/>
        <v>342.72623920213937</v>
      </c>
      <c r="BH63" s="62">
        <f t="shared" si="8"/>
        <v>636.05957253547263</v>
      </c>
      <c r="BI63" s="62">
        <f ca="1">AVERAGE(OFFSET($BH$3,0,0,'Données projet'!$E$11+1,1))-AVERAGE(OFFSET($H$3,0,0,'Données projet'!$E$11+1,1))</f>
        <v>154.93882427988234</v>
      </c>
      <c r="BJ63" s="62">
        <f t="shared" si="38"/>
        <v>56.347130462109817</v>
      </c>
      <c r="BK63" s="16">
        <f>IF(ISNA(VLOOKUP(A63,'Données projet'!$A$87:$I$107,3,0)),0,VLOOKUP(A63,'Données projet'!$A$87:$I$107,3,0))</f>
        <v>3</v>
      </c>
      <c r="BL63" s="16">
        <f>IF(ISNA(VLOOKUP(A63,'Données projet'!$A$87:$I$107,4,0)),0,VLOOKUP(A63,'Données projet'!$A$87:$I$107,4,0))</f>
        <v>28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162</v>
      </c>
      <c r="BW63" s="13">
        <f>VLOOKUP(A63,'Données projet'!$A$113:$I$133,9,0)</f>
        <v>5.5</v>
      </c>
      <c r="BX63" s="13">
        <f t="array" ref="BX63">INDEX(BW:BW,MIN(IF(ISNUMBER(BW63:BW259),ROW(BW63:BW259),"")))</f>
        <v>5.5</v>
      </c>
      <c r="BY63" s="13">
        <f>IF('Données projet'!$A$114&gt;35,BY62+BX63-CG62,IF(A63&lt;'Données projet'!$A$114,$BV$205^A63,IF(A63='Données projet'!$A$114,'Données projet'!$B$114,BY62+BX63-CG62)))</f>
        <v>162.00000000000006</v>
      </c>
      <c r="BZ63" s="14">
        <f>BY63*VLOOKUP('Données projet'!$B$12,Paramètres!$A$1:$I$89,3,0)*VLOOKUP('Données projet'!$B$12,Paramètres!$A$1:$I$89,5,0)</f>
        <v>174.37680000000006</v>
      </c>
      <c r="CA63" s="14">
        <f t="shared" si="39"/>
        <v>44.06882624410639</v>
      </c>
      <c r="CB63" s="22">
        <f t="shared" si="10"/>
        <v>380.45946570848537</v>
      </c>
      <c r="CC63" s="62">
        <f t="shared" si="11"/>
        <v>673.79279904181863</v>
      </c>
      <c r="CD63" s="62">
        <f ca="1">AVERAGE(OFFSET($CC$3,0,0,'Données projet'!$E$12+1,1))-AVERAGE(OFFSET($H$3,0,0,'Données projet'!$E$12+1,1))</f>
        <v>185.13448991941385</v>
      </c>
      <c r="CE63" s="62">
        <f t="shared" si="40"/>
        <v>69.239647548491234</v>
      </c>
      <c r="CF63" s="16">
        <f>IF(ISNA(VLOOKUP(A63,'Données projet'!$A$113:$I$133,3,0)),0,VLOOKUP(A63,'Données projet'!$A$113:$I$133,3,0))</f>
        <v>3</v>
      </c>
      <c r="CG63" s="16">
        <f>IF(ISNA(VLOOKUP(A63,'Données projet'!$A$113:$I$133,4,0)),0,VLOOKUP(A63,'Données projet'!$A$113:$I$133,4,0))</f>
        <v>28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415.15425047232054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2.125</v>
      </c>
      <c r="N64" s="14">
        <f>IF('Données projet'!$A$36&gt;35,N63+M64-V63,IF(A64&lt;'Données projet'!$A$36,$K$205^A64,IF(A64='Données projet'!$A$36,'Données projet'!$B$36,N63+M64-V63)))</f>
        <v>238.875</v>
      </c>
      <c r="O64" s="14">
        <f>N64*VLOOKUP('Données projet'!$B$9,Paramètres!$A$1:$I$89,3,0)*VLOOKUP('Données projet'!$B$9,Paramètres!$A$1:$I$89,5,0)</f>
        <v>142.84725</v>
      </c>
      <c r="P64" s="14">
        <f t="shared" si="33"/>
        <v>36.948504220019856</v>
      </c>
      <c r="Q64" s="22">
        <f t="shared" si="53"/>
        <v>313.1442719332012</v>
      </c>
      <c r="R64" s="62">
        <f t="shared" si="0"/>
        <v>606.47760526653451</v>
      </c>
      <c r="S64" s="62">
        <f ca="1">AVERAGE(OFFSET($R$3,0,0,'Données projet'!$E$9+1,1))-AVERAGE(OFFSET($H$3,0,0,'Données projet'!$E$9+1,1))</f>
        <v>117.54638373164624</v>
      </c>
      <c r="T64" s="62">
        <f t="shared" si="34"/>
        <v>133.0740262536583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1.1973391779955234</v>
      </c>
      <c r="AA64" s="23">
        <f>EXP(-LN(2)/25)*AA63+(1-EXP(-LN(2)/25))/(LN(2)/25)*Calculateur!V64*Calculateur!X64*VLOOKUP('Données projet'!$B$9,Paramètres!$A$1:$I$89,3,0)*0.475*44/12</f>
        <v>3.6645397916391027</v>
      </c>
      <c r="AB64" s="23">
        <f>EXP(-LN(2)/2)*AB63+(1-EXP(-LN(2)/2))/(LN(2)/2)*V64*Y64*VLOOKUP('Données projet'!$B$9,Paramètres!$A$1:$I$89,3,0)*0.475*44/12</f>
        <v>8.7299086653233937E-5</v>
      </c>
      <c r="AC64" s="24">
        <f t="shared" si="3"/>
        <v>4.8619662687212788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139.19999999999996</v>
      </c>
      <c r="AJ64" s="14">
        <f>AI64*VLOOKUP('Données projet'!$B$10,Paramètres!$A$1:$I$89,3,0)*VLOOKUP('Données projet'!$B$10,Paramètres!$A$1:$I$89,5,0)</f>
        <v>125.94815999999997</v>
      </c>
      <c r="AK64" s="14">
        <f t="shared" si="35"/>
        <v>33.058379686398482</v>
      </c>
      <c r="AL64" s="22">
        <f t="shared" si="4"/>
        <v>276.93638995381065</v>
      </c>
      <c r="AM64" s="62">
        <f t="shared" si="5"/>
        <v>570.26972328714396</v>
      </c>
      <c r="AN64" s="62">
        <f ca="1">AVERAGE(OFFSET($AM$3,0,0,'Données projet'!$E$10+1,1))-AVERAGE(OFFSET($H$3,0,0,'Données projet'!$E$10+1,1))</f>
        <v>138.8931001150624</v>
      </c>
      <c r="AO64" s="62">
        <f t="shared" si="36"/>
        <v>48.964659354096625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139.20000000000005</v>
      </c>
      <c r="BE64" s="14">
        <f>BD64*VLOOKUP('Données projet'!$B$11,Paramètres!$A$1:$I$89,3,0)*VLOOKUP('Données projet'!$B$11,Paramètres!$A$1:$I$89,5,0)</f>
        <v>134.63424000000006</v>
      </c>
      <c r="BF64" s="14">
        <f t="shared" si="37"/>
        <v>35.065003380589729</v>
      </c>
      <c r="BG64" s="22">
        <f t="shared" si="7"/>
        <v>295.5595155545272</v>
      </c>
      <c r="BH64" s="62">
        <f t="shared" si="8"/>
        <v>588.89284888786051</v>
      </c>
      <c r="BI64" s="62">
        <f ca="1">AVERAGE(OFFSET($BH$3,0,0,'Données projet'!$E$11+1,1))-AVERAGE(OFFSET($H$3,0,0,'Données projet'!$E$11+1,1))</f>
        <v>154.93882427988234</v>
      </c>
      <c r="BJ64" s="62">
        <f t="shared" si="38"/>
        <v>56.347130462109817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IF('Données projet'!$A$114&gt;35,BY63+BX64-CG63,IF(A64&lt;'Données projet'!$A$114,$BV$205^A64,IF(A64='Données projet'!$A$114,'Données projet'!$B$114,BY63+BX64-CG63)))</f>
        <v>139.20000000000005</v>
      </c>
      <c r="BZ64" s="14">
        <f>BY64*VLOOKUP('Données projet'!$B$12,Paramètres!$A$1:$I$89,3,0)*VLOOKUP('Données projet'!$B$12,Paramètres!$A$1:$I$89,5,0)</f>
        <v>149.83488000000006</v>
      </c>
      <c r="CA64" s="14">
        <f t="shared" si="39"/>
        <v>38.541059103316854</v>
      </c>
      <c r="CB64" s="22">
        <f t="shared" si="10"/>
        <v>328.08809393827693</v>
      </c>
      <c r="CC64" s="62">
        <f t="shared" si="11"/>
        <v>621.42142727161024</v>
      </c>
      <c r="CD64" s="62">
        <f ca="1">AVERAGE(OFFSET($CC$3,0,0,'Données projet'!$E$12+1,1))-AVERAGE(OFFSET($H$3,0,0,'Données projet'!$E$12+1,1))</f>
        <v>185.13448991941385</v>
      </c>
      <c r="CE64" s="62">
        <f t="shared" si="40"/>
        <v>69.239647548491234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417.09874821725015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>
        <f>VLOOKUP(A65,'Données projet'!$A$35:$I$55,2,0)</f>
        <v>241</v>
      </c>
      <c r="L65" s="13">
        <f>VLOOKUP(A65,'Données projet'!$A$35:$I$55,9,0)</f>
        <v>2.125</v>
      </c>
      <c r="M65" s="13">
        <f t="array" ref="M65">INDEX(L:L,MIN(IF(ISNUMBER(L65:L261),ROW(L65:L261),"")))</f>
        <v>2.125</v>
      </c>
      <c r="N65" s="14">
        <f>IF('Données projet'!$A$36&gt;35,N64+M65-V64,IF(A65&lt;'Données projet'!$A$36,$K$205^A65,IF(A65='Données projet'!$A$36,'Données projet'!$B$36,N64+M65-V64)))</f>
        <v>241</v>
      </c>
      <c r="O65" s="14">
        <f>N65*VLOOKUP('Données projet'!$B$9,Paramètres!$A$1:$I$89,3,0)*VLOOKUP('Données projet'!$B$9,Paramètres!$A$1:$I$89,5,0)</f>
        <v>144.11799999999999</v>
      </c>
      <c r="P65" s="14">
        <f t="shared" si="33"/>
        <v>37.238783899454731</v>
      </c>
      <c r="Q65" s="22">
        <f t="shared" si="53"/>
        <v>315.8630652915503</v>
      </c>
      <c r="R65" s="62">
        <f t="shared" si="0"/>
        <v>609.19639862488361</v>
      </c>
      <c r="S65" s="62">
        <f ca="1">AVERAGE(OFFSET($R$3,0,0,'Données projet'!$E$9+1,1))-AVERAGE(OFFSET($H$3,0,0,'Données projet'!$E$9+1,1))</f>
        <v>117.54638373164624</v>
      </c>
      <c r="T65" s="62">
        <f t="shared" si="34"/>
        <v>133.0740262536583</v>
      </c>
      <c r="U65" s="16">
        <f>IF(ISNA(VLOOKUP(A65,'Données projet'!$A$35:$I$55,3,0)),0,VLOOKUP(A65,'Données projet'!$A$35:$I$55,3,0))</f>
        <v>9</v>
      </c>
      <c r="V65" s="16">
        <f>IF(ISNA(VLOOKUP(A65,'Données projet'!$A$35:$I$55,4,0)),0,VLOOKUP(A65,'Données projet'!$A$35:$I$55,4,0))</f>
        <v>241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1.1738600870198181</v>
      </c>
      <c r="AA65" s="23">
        <f>EXP(-LN(2)/25)*AA64+(1-EXP(-LN(2)/25))/(LN(2)/25)*Calculateur!V65*Calculateur!X65*VLOOKUP('Données projet'!$B$9,Paramètres!$A$1:$I$89,3,0)*0.475*44/12</f>
        <v>3.5643327583269593</v>
      </c>
      <c r="AB65" s="23">
        <f>EXP(-LN(2)/2)*AB64+(1-EXP(-LN(2)/2))/(LN(2)/2)*V65*Y65*VLOOKUP('Données projet'!$B$9,Paramètres!$A$1:$I$89,3,0)*0.475*44/12</f>
        <v>6.1729776163893741E-5</v>
      </c>
      <c r="AC65" s="24">
        <f t="shared" si="3"/>
        <v>4.7382545751229408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144.39999999999995</v>
      </c>
      <c r="AJ65" s="14">
        <f>AI65*VLOOKUP('Données projet'!$B$10,Paramètres!$A$1:$I$89,3,0)*VLOOKUP('Données projet'!$B$10,Paramètres!$A$1:$I$89,5,0)</f>
        <v>130.65311999999994</v>
      </c>
      <c r="AK65" s="14">
        <f t="shared" si="35"/>
        <v>34.147232142951147</v>
      </c>
      <c r="AL65" s="22">
        <f t="shared" si="4"/>
        <v>287.02727998230642</v>
      </c>
      <c r="AM65" s="62">
        <f t="shared" si="5"/>
        <v>580.36061331563974</v>
      </c>
      <c r="AN65" s="62">
        <f ca="1">AVERAGE(OFFSET($AM$3,0,0,'Données projet'!$E$10+1,1))-AVERAGE(OFFSET($H$3,0,0,'Données projet'!$E$10+1,1))</f>
        <v>138.8931001150624</v>
      </c>
      <c r="AO65" s="62">
        <f t="shared" si="36"/>
        <v>48.964659354096625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144.40000000000003</v>
      </c>
      <c r="BE65" s="14">
        <f>BD65*VLOOKUP('Données projet'!$B$11,Paramètres!$A$1:$I$89,3,0)*VLOOKUP('Données projet'!$B$11,Paramètres!$A$1:$I$89,5,0)</f>
        <v>139.66368000000003</v>
      </c>
      <c r="BF65" s="14">
        <f t="shared" si="37"/>
        <v>36.219948524065451</v>
      </c>
      <c r="BG65" s="22">
        <f t="shared" si="7"/>
        <v>306.33065301274729</v>
      </c>
      <c r="BH65" s="62">
        <f t="shared" si="8"/>
        <v>599.66398634608061</v>
      </c>
      <c r="BI65" s="62">
        <f ca="1">AVERAGE(OFFSET($BH$3,0,0,'Données projet'!$E$11+1,1))-AVERAGE(OFFSET($H$3,0,0,'Données projet'!$E$11+1,1))</f>
        <v>154.93882427988234</v>
      </c>
      <c r="BJ65" s="62">
        <f t="shared" si="38"/>
        <v>56.347130462109817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IF('Données projet'!$A$114&gt;35,BY64+BX65-CG64,IF(A65&lt;'Données projet'!$A$114,$BV$205^A65,IF(A65='Données projet'!$A$114,'Données projet'!$B$114,BY64+BX65-CG64)))</f>
        <v>144.40000000000003</v>
      </c>
      <c r="BZ65" s="14">
        <f>BY65*VLOOKUP('Données projet'!$B$12,Paramètres!$A$1:$I$89,3,0)*VLOOKUP('Données projet'!$B$12,Paramètres!$A$1:$I$89,5,0)</f>
        <v>155.43216000000001</v>
      </c>
      <c r="CA65" s="14">
        <f t="shared" si="39"/>
        <v>39.810495998920487</v>
      </c>
      <c r="CB65" s="22">
        <f t="shared" si="10"/>
        <v>340.04762586478648</v>
      </c>
      <c r="CC65" s="62">
        <f t="shared" si="11"/>
        <v>633.38095919811985</v>
      </c>
      <c r="CD65" s="62">
        <f ca="1">AVERAGE(OFFSET($CC$3,0,0,'Données projet'!$E$12+1,1))-AVERAGE(OFFSET($H$3,0,0,'Données projet'!$E$12+1,1))</f>
        <v>185.13448991941385</v>
      </c>
      <c r="CE65" s="62">
        <f t="shared" si="40"/>
        <v>69.239647548491234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419.04250352814091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117.54638373164624</v>
      </c>
      <c r="T66" s="62">
        <f t="shared" si="34"/>
        <v>133.0740262536583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1.1508414066973149</v>
      </c>
      <c r="AA66" s="23">
        <f>EXP(-LN(2)/25)*AA65+(1-EXP(-LN(2)/25))/(LN(2)/25)*Calculateur!V66*Calculateur!X66*VLOOKUP('Données projet'!$B$9,Paramètres!$A$1:$I$89,3,0)*0.475*44/12</f>
        <v>3.4668658916103952</v>
      </c>
      <c r="AB66" s="23">
        <f>EXP(-LN(2)/2)*AB65+(1-EXP(-LN(2)/2))/(LN(2)/2)*V66*Y66*VLOOKUP('Données projet'!$B$9,Paramètres!$A$1:$I$89,3,0)*0.475*44/12</f>
        <v>4.3649543326616969E-5</v>
      </c>
      <c r="AC66" s="24">
        <f t="shared" si="3"/>
        <v>4.6177509478510368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149.59999999999994</v>
      </c>
      <c r="AJ66" s="14">
        <f>AI66*VLOOKUP('Données projet'!$B$10,Paramètres!$A$1:$I$89,3,0)*VLOOKUP('Données projet'!$B$10,Paramètres!$A$1:$I$89,5,0)</f>
        <v>135.35807999999994</v>
      </c>
      <c r="AK66" s="14">
        <f t="shared" si="35"/>
        <v>35.231528980112806</v>
      </c>
      <c r="AL66" s="22">
        <f t="shared" si="4"/>
        <v>297.11023564036304</v>
      </c>
      <c r="AM66" s="62">
        <f t="shared" si="5"/>
        <v>590.4435689736963</v>
      </c>
      <c r="AN66" s="62">
        <f ca="1">AVERAGE(OFFSET($AM$3,0,0,'Données projet'!$E$10+1,1))-AVERAGE(OFFSET($H$3,0,0,'Données projet'!$E$10+1,1))</f>
        <v>138.8931001150624</v>
      </c>
      <c r="AO66" s="62">
        <f t="shared" si="36"/>
        <v>48.964659354096625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149.60000000000002</v>
      </c>
      <c r="BE66" s="14">
        <f>BD66*VLOOKUP('Données projet'!$B$11,Paramètres!$A$1:$I$89,3,0)*VLOOKUP('Données projet'!$B$11,Paramètres!$A$1:$I$89,5,0)</f>
        <v>144.69312000000002</v>
      </c>
      <c r="BF66" s="14">
        <f t="shared" si="37"/>
        <v>37.370061524802772</v>
      </c>
      <c r="BG66" s="22">
        <f t="shared" si="7"/>
        <v>317.09337448903148</v>
      </c>
      <c r="BH66" s="62">
        <f t="shared" si="8"/>
        <v>610.42670782236473</v>
      </c>
      <c r="BI66" s="62">
        <f ca="1">AVERAGE(OFFSET($BH$3,0,0,'Données projet'!$E$11+1,1))-AVERAGE(OFFSET($H$3,0,0,'Données projet'!$E$11+1,1))</f>
        <v>154.93882427988234</v>
      </c>
      <c r="BJ66" s="62">
        <f t="shared" si="38"/>
        <v>56.347130462109817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IF('Données projet'!$A$114&gt;35,BY65+BX66-CG65,IF(A66&lt;'Données projet'!$A$114,$BV$205^A66,IF(A66='Données projet'!$A$114,'Données projet'!$B$114,BY65+BX66-CG65)))</f>
        <v>149.60000000000002</v>
      </c>
      <c r="BZ66" s="14">
        <f>BY66*VLOOKUP('Données projet'!$B$12,Paramètres!$A$1:$I$89,3,0)*VLOOKUP('Données projet'!$B$12,Paramètres!$A$1:$I$89,5,0)</f>
        <v>161.02944000000002</v>
      </c>
      <c r="CA66" s="14">
        <f t="shared" si="39"/>
        <v>41.074621732940685</v>
      </c>
      <c r="CB66" s="22">
        <f t="shared" si="10"/>
        <v>351.99790751820501</v>
      </c>
      <c r="CC66" s="62">
        <f t="shared" si="11"/>
        <v>645.33124085153827</v>
      </c>
      <c r="CD66" s="62">
        <f ca="1">AVERAGE(OFFSET($CC$3,0,0,'Données projet'!$E$12+1,1))-AVERAGE(OFFSET($H$3,0,0,'Données projet'!$E$12+1,1))</f>
        <v>185.13448991941385</v>
      </c>
      <c r="CE66" s="62">
        <f t="shared" si="40"/>
        <v>69.239647548491234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420.98552955036087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117.54638373164624</v>
      </c>
      <c r="T67" s="62">
        <f t="shared" si="34"/>
        <v>133.0740262536583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1.1282741086559274</v>
      </c>
      <c r="AA67" s="23">
        <f>EXP(-LN(2)/25)*AA66+(1-EXP(-LN(2)/25))/(LN(2)/25)*Calculateur!V67*Calculateur!X67*VLOOKUP('Données projet'!$B$9,Paramètres!$A$1:$I$89,3,0)*0.475*44/12</f>
        <v>3.3720642614897551</v>
      </c>
      <c r="AB67" s="23">
        <f>EXP(-LN(2)/2)*AB66+(1-EXP(-LN(2)/2))/(LN(2)/2)*V67*Y67*VLOOKUP('Données projet'!$B$9,Paramètres!$A$1:$I$89,3,0)*0.475*44/12</f>
        <v>3.086488808194687E-5</v>
      </c>
      <c r="AC67" s="24">
        <f t="shared" si="3"/>
        <v>4.5003692350337641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154.79999999999993</v>
      </c>
      <c r="AJ67" s="14">
        <f>AI67*VLOOKUP('Données projet'!$B$10,Paramètres!$A$1:$I$89,3,0)*VLOOKUP('Données projet'!$B$10,Paramètres!$A$1:$I$89,5,0)</f>
        <v>140.06303999999992</v>
      </c>
      <c r="AK67" s="14">
        <f t="shared" si="35"/>
        <v>36.311446695369504</v>
      </c>
      <c r="AL67" s="22">
        <f t="shared" si="4"/>
        <v>307.18556432776842</v>
      </c>
      <c r="AM67" s="62">
        <f t="shared" si="5"/>
        <v>600.51889766110173</v>
      </c>
      <c r="AN67" s="62">
        <f ca="1">AVERAGE(OFFSET($AM$3,0,0,'Données projet'!$E$10+1,1))-AVERAGE(OFFSET($H$3,0,0,'Données projet'!$E$10+1,1))</f>
        <v>138.8931001150624</v>
      </c>
      <c r="AO67" s="62">
        <f t="shared" si="36"/>
        <v>48.964659354096625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154.80000000000001</v>
      </c>
      <c r="BE67" s="14">
        <f>BD67*VLOOKUP('Données projet'!$B$11,Paramètres!$A$1:$I$89,3,0)*VLOOKUP('Données projet'!$B$11,Paramètres!$A$1:$I$89,5,0)</f>
        <v>149.72256000000002</v>
      </c>
      <c r="BF67" s="14">
        <f t="shared" si="37"/>
        <v>38.515529593578506</v>
      </c>
      <c r="BG67" s="22">
        <f t="shared" si="7"/>
        <v>327.84800604214928</v>
      </c>
      <c r="BH67" s="62">
        <f t="shared" si="8"/>
        <v>621.18133937548259</v>
      </c>
      <c r="BI67" s="62">
        <f ca="1">AVERAGE(OFFSET($BH$3,0,0,'Données projet'!$E$11+1,1))-AVERAGE(OFFSET($H$3,0,0,'Données projet'!$E$11+1,1))</f>
        <v>154.93882427988234</v>
      </c>
      <c r="BJ67" s="62">
        <f t="shared" si="38"/>
        <v>56.347130462109817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IF('Données projet'!$A$114&gt;35,BY66+BX67-CG66,IF(A67&lt;'Données projet'!$A$114,$BV$205^A67,IF(A67='Données projet'!$A$114,'Données projet'!$B$114,BY66+BX67-CG66)))</f>
        <v>154.80000000000001</v>
      </c>
      <c r="BZ67" s="14">
        <f>BY67*VLOOKUP('Données projet'!$B$12,Paramètres!$A$1:$I$89,3,0)*VLOOKUP('Données projet'!$B$12,Paramètres!$A$1:$I$89,5,0)</f>
        <v>166.62672000000001</v>
      </c>
      <c r="CA67" s="14">
        <f t="shared" si="39"/>
        <v>42.333642074689422</v>
      </c>
      <c r="CB67" s="22">
        <f t="shared" si="10"/>
        <v>363.93929728008408</v>
      </c>
      <c r="CC67" s="62">
        <f t="shared" si="11"/>
        <v>657.27263061341739</v>
      </c>
      <c r="CD67" s="62">
        <f ca="1">AVERAGE(OFFSET($CC$3,0,0,'Données projet'!$E$12+1,1))-AVERAGE(OFFSET($H$3,0,0,'Données projet'!$E$12+1,1))</f>
        <v>185.13448991941385</v>
      </c>
      <c r="CE67" s="62">
        <f t="shared" si="40"/>
        <v>69.239647548491234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422.92783899491928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117.54638373164624</v>
      </c>
      <c r="T68" s="62">
        <f t="shared" si="34"/>
        <v>133.0740262536583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1.1061493415644388</v>
      </c>
      <c r="AA68" s="23">
        <f>EXP(-LN(2)/25)*AA67+(1-EXP(-LN(2)/25))/(LN(2)/25)*Calculateur!V68*Calculateur!X68*VLOOKUP('Données projet'!$B$9,Paramètres!$A$1:$I$89,3,0)*0.475*44/12</f>
        <v>3.2798549869301654</v>
      </c>
      <c r="AB68" s="23">
        <f>EXP(-LN(2)/2)*AB67+(1-EXP(-LN(2)/2))/(LN(2)/2)*V68*Y68*VLOOKUP('Données projet'!$B$9,Paramètres!$A$1:$I$89,3,0)*0.475*44/12</f>
        <v>2.1824771663308484E-5</v>
      </c>
      <c r="AC68" s="24">
        <f t="shared" ref="AC68:AC131" si="57">SUM(Z68:AB68)</f>
        <v>4.3860261532662674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159.99999999999991</v>
      </c>
      <c r="AJ68" s="14">
        <f>AI68*VLOOKUP('Données projet'!$B$10,Paramètres!$A$1:$I$89,3,0)*VLOOKUP('Données projet'!$B$10,Paramètres!$A$1:$I$89,5,0)</f>
        <v>144.76799999999992</v>
      </c>
      <c r="AK68" s="14">
        <f t="shared" si="35"/>
        <v>37.387149255707826</v>
      </c>
      <c r="AL68" s="22">
        <f t="shared" ref="AL68:AL131" si="58">(AJ68+AK68)*0.475*44/12</f>
        <v>317.2535516203576</v>
      </c>
      <c r="AM68" s="62">
        <f t="shared" ref="AM68:AM131" si="59">AL68+(AD68+AE68)*44/12</f>
        <v>610.58688495369097</v>
      </c>
      <c r="AN68" s="62">
        <f ca="1">AVERAGE(OFFSET($AM$3,0,0,'Données projet'!$E$10+1,1))-AVERAGE(OFFSET($H$3,0,0,'Données projet'!$E$10+1,1))</f>
        <v>138.8931001150624</v>
      </c>
      <c r="AO68" s="62">
        <f t="shared" si="36"/>
        <v>48.964659354096625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160</v>
      </c>
      <c r="BE68" s="14">
        <f>BD68*VLOOKUP('Données projet'!$B$11,Paramètres!$A$1:$I$89,3,0)*VLOOKUP('Données projet'!$B$11,Paramètres!$A$1:$I$89,5,0)</f>
        <v>154.75200000000001</v>
      </c>
      <c r="BF68" s="14">
        <f t="shared" si="37"/>
        <v>39.656526650076415</v>
      </c>
      <c r="BG68" s="22">
        <f t="shared" ref="BG68:BG131" si="61">(BE68+BF68)*0.475*44/12</f>
        <v>338.59485058221645</v>
      </c>
      <c r="BH68" s="62">
        <f t="shared" ref="BH68:BH131" si="62">BG68+(AY68+AZ68)*44/12</f>
        <v>631.92818391554977</v>
      </c>
      <c r="BI68" s="62">
        <f ca="1">AVERAGE(OFFSET($BH$3,0,0,'Données projet'!$E$11+1,1))-AVERAGE(OFFSET($H$3,0,0,'Données projet'!$E$11+1,1))</f>
        <v>154.93882427988234</v>
      </c>
      <c r="BJ68" s="62">
        <f t="shared" si="38"/>
        <v>56.347130462109817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5.2</v>
      </c>
      <c r="BY68" s="13">
        <f>IF('Données projet'!$A$114&gt;35,BY67+BX68-CG67,IF(A68&lt;'Données projet'!$A$114,$BV$205^A68,IF(A68='Données projet'!$A$114,'Données projet'!$B$114,BY67+BX68-CG67)))</f>
        <v>160</v>
      </c>
      <c r="BZ68" s="14">
        <f>BY68*VLOOKUP('Données projet'!$B$12,Paramètres!$A$1:$I$89,3,0)*VLOOKUP('Données projet'!$B$12,Paramètres!$A$1:$I$89,5,0)</f>
        <v>172.22399999999999</v>
      </c>
      <c r="CA68" s="14">
        <f t="shared" si="39"/>
        <v>43.587748184815709</v>
      </c>
      <c r="CB68" s="22">
        <f t="shared" ref="CB68:CB131" si="64">(BZ68+CA68)*0.475*44/12</f>
        <v>375.87212808855401</v>
      </c>
      <c r="CC68" s="62">
        <f t="shared" ref="CC68:CC131" si="65">CB68+(BT68+BU68)*44/12</f>
        <v>669.20546142188732</v>
      </c>
      <c r="CD68" s="62">
        <f ca="1">AVERAGE(OFFSET($CC$3,0,0,'Données projet'!$E$12+1,1))-AVERAGE(OFFSET($H$3,0,0,'Données projet'!$E$12+1,1))</f>
        <v>185.13448991941385</v>
      </c>
      <c r="CE68" s="62">
        <f t="shared" si="40"/>
        <v>69.239647548491234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424.86944415927678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117.54638373164624</v>
      </c>
      <c r="T69" s="62">
        <f t="shared" ref="T69:T132" si="88">$T$3</f>
        <v>133.0740262536583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1.0844584276608389</v>
      </c>
      <c r="AA69" s="23">
        <f>EXP(-LN(2)/25)*AA68+(1-EXP(-LN(2)/25))/(LN(2)/25)*Calculateur!V69*Calculateur!X69*VLOOKUP('Données projet'!$B$9,Paramètres!$A$1:$I$89,3,0)*0.475*44/12</f>
        <v>3.1901671798324824</v>
      </c>
      <c r="AB69" s="23">
        <f>EXP(-LN(2)/2)*AB68+(1-EXP(-LN(2)/2))/(LN(2)/2)*V69*Y69*VLOOKUP('Données projet'!$B$9,Paramètres!$A$1:$I$89,3,0)*0.475*44/12</f>
        <v>1.5432444040973435E-5</v>
      </c>
      <c r="AC69" s="24">
        <f t="shared" si="57"/>
        <v>4.2746410399373627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5.2</v>
      </c>
      <c r="AI69" s="14">
        <f>IF('Données projet'!$A$62&gt;35,AI68+AH69-AQ68,IF(A69&lt;'Données projet'!$A$62,$AF$205^A69,IF(A69='Données projet'!$A$62,'Données projet'!$B$62,AI68+AH69-AQ68)))</f>
        <v>165.1999999999999</v>
      </c>
      <c r="AJ69" s="14">
        <f>AI69*VLOOKUP('Données projet'!$B$10,Paramètres!$A$1:$I$89,3,0)*VLOOKUP('Données projet'!$B$10,Paramètres!$A$1:$I$89,5,0)</f>
        <v>149.47295999999989</v>
      </c>
      <c r="AK69" s="14">
        <f t="shared" ref="AK69:AK132" si="89">EXP(-1.0587+0.8836*LN(AJ69)+0.284)</f>
        <v>38.458789365254951</v>
      </c>
      <c r="AL69" s="22">
        <f t="shared" si="58"/>
        <v>327.31446347781883</v>
      </c>
      <c r="AM69" s="62">
        <f t="shared" si="59"/>
        <v>620.64779681115215</v>
      </c>
      <c r="AN69" s="62">
        <f ca="1">AVERAGE(OFFSET($AM$3,0,0,'Données projet'!$E$10+1,1))-AVERAGE(OFFSET($H$3,0,0,'Données projet'!$E$10+1,1))</f>
        <v>138.8931001150624</v>
      </c>
      <c r="AO69" s="62">
        <f t="shared" ref="AO69:AO132" si="90">$AO$3</f>
        <v>48.964659354096625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5.2</v>
      </c>
      <c r="BD69" s="13">
        <f>IF('Données projet'!$A$88&gt;35,BD68+BC69-BL68,IF(A69&lt;'Données projet'!$A$88,$BA$205^A69,IF(A69='Données projet'!$A$88,'Données projet'!$B$88,BD68+BC69-BL68)))</f>
        <v>165.2</v>
      </c>
      <c r="BE69" s="14">
        <f>BD69*VLOOKUP('Données projet'!$B$11,Paramètres!$A$1:$I$89,3,0)*VLOOKUP('Données projet'!$B$11,Paramètres!$A$1:$I$89,5,0)</f>
        <v>159.78144</v>
      </c>
      <c r="BF69" s="14">
        <f t="shared" ref="BF69:BF132" si="91">EXP(-1.0587+0.8836*LN(BE69)+0.284)</f>
        <v>40.793214667472085</v>
      </c>
      <c r="BG69" s="22">
        <f t="shared" si="61"/>
        <v>349.33419021251393</v>
      </c>
      <c r="BH69" s="62">
        <f t="shared" si="62"/>
        <v>642.66752354584719</v>
      </c>
      <c r="BI69" s="62">
        <f ca="1">AVERAGE(OFFSET($BH$3,0,0,'Données projet'!$E$11+1,1))-AVERAGE(OFFSET($H$3,0,0,'Données projet'!$E$11+1,1))</f>
        <v>154.93882427988234</v>
      </c>
      <c r="BJ69" s="62">
        <f t="shared" ref="BJ69:BJ132" si="92">$BJ$3</f>
        <v>56.347130462109817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5.2</v>
      </c>
      <c r="BY69" s="13">
        <f>IF('Données projet'!$A$114&gt;35,BY68+BX69-CG68,IF(A69&lt;'Données projet'!$A$114,$BV$205^A69,IF(A69='Données projet'!$A$114,'Données projet'!$B$114,BY68+BX69-CG68)))</f>
        <v>165.2</v>
      </c>
      <c r="BZ69" s="14">
        <f>BY69*VLOOKUP('Données projet'!$B$12,Paramètres!$A$1:$I$89,3,0)*VLOOKUP('Données projet'!$B$12,Paramètres!$A$1:$I$89,5,0)</f>
        <v>177.82127999999997</v>
      </c>
      <c r="CA69" s="14">
        <f t="shared" ref="CA69:CA132" si="93">EXP(-1.0587+0.8836*LN(BZ69)+0.284)</f>
        <v>44.837118093182212</v>
      </c>
      <c r="CB69" s="22">
        <f t="shared" si="64"/>
        <v>387.79671001229229</v>
      </c>
      <c r="CC69" s="62">
        <f t="shared" si="65"/>
        <v>681.13004334562561</v>
      </c>
      <c r="CD69" s="62">
        <f ca="1">AVERAGE(OFFSET($CC$3,0,0,'Données projet'!$E$12+1,1))-AVERAGE(OFFSET($H$3,0,0,'Données projet'!$E$12+1,1))</f>
        <v>185.13448991941385</v>
      </c>
      <c r="CE69" s="62">
        <f t="shared" ref="CE69:CE132" si="94">$CE$3</f>
        <v>69.239647548491234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426.81035694685789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117.54638373164624</v>
      </c>
      <c r="T70" s="62">
        <f t="shared" si="88"/>
        <v>133.0740262536583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1.0631928593487374</v>
      </c>
      <c r="AA70" s="23">
        <f>EXP(-LN(2)/25)*AA69+(1-EXP(-LN(2)/25))/(LN(2)/25)*Calculateur!V70*Calculateur!X70*VLOOKUP('Données projet'!$B$9,Paramètres!$A$1:$I$89,3,0)*0.475*44/12</f>
        <v>3.1029318905363623</v>
      </c>
      <c r="AB70" s="23">
        <f>EXP(-LN(2)/2)*AB69+(1-EXP(-LN(2)/2))/(LN(2)/2)*V70*Y70*VLOOKUP('Données projet'!$B$9,Paramètres!$A$1:$I$89,3,0)*0.475*44/12</f>
        <v>1.0912385831654242E-5</v>
      </c>
      <c r="AC70" s="24">
        <f t="shared" si="57"/>
        <v>4.1661356622709311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5.2</v>
      </c>
      <c r="AI70" s="14">
        <f>IF('Données projet'!$A$62&gt;35,AI69+AH70-AQ69,IF(A70&lt;'Données projet'!$A$62,$AF$205^A70,IF(A70='Données projet'!$A$62,'Données projet'!$B$62,AI69+AH70-AQ69)))</f>
        <v>170.39999999999989</v>
      </c>
      <c r="AJ70" s="14">
        <f>AI70*VLOOKUP('Données projet'!$B$10,Paramètres!$A$1:$I$89,3,0)*VLOOKUP('Données projet'!$B$10,Paramètres!$A$1:$I$89,5,0)</f>
        <v>154.17791999999992</v>
      </c>
      <c r="AK70" s="14">
        <f t="shared" si="89"/>
        <v>39.526509568829233</v>
      </c>
      <c r="AL70" s="22">
        <f t="shared" si="58"/>
        <v>337.36854816571076</v>
      </c>
      <c r="AM70" s="62">
        <f t="shared" si="59"/>
        <v>630.70188149904402</v>
      </c>
      <c r="AN70" s="62">
        <f ca="1">AVERAGE(OFFSET($AM$3,0,0,'Données projet'!$E$10+1,1))-AVERAGE(OFFSET($H$3,0,0,'Données projet'!$E$10+1,1))</f>
        <v>138.8931001150624</v>
      </c>
      <c r="AO70" s="62">
        <f t="shared" si="90"/>
        <v>48.964659354096625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5.2</v>
      </c>
      <c r="BD70" s="13">
        <f>IF('Données projet'!$A$88&gt;35,BD69+BC70-BL69,IF(A70&lt;'Données projet'!$A$88,$BA$205^A70,IF(A70='Données projet'!$A$88,'Données projet'!$B$88,BD69+BC70-BL69)))</f>
        <v>170.39999999999998</v>
      </c>
      <c r="BE70" s="14">
        <f>BD70*VLOOKUP('Données projet'!$B$11,Paramètres!$A$1:$I$89,3,0)*VLOOKUP('Données projet'!$B$11,Paramètres!$A$1:$I$89,5,0)</f>
        <v>164.81087999999997</v>
      </c>
      <c r="BF70" s="14">
        <f t="shared" si="91"/>
        <v>41.9257448429683</v>
      </c>
      <c r="BG70" s="22">
        <f t="shared" si="61"/>
        <v>360.06628826816973</v>
      </c>
      <c r="BH70" s="62">
        <f t="shared" si="62"/>
        <v>653.39962160150299</v>
      </c>
      <c r="BI70" s="62">
        <f ca="1">AVERAGE(OFFSET($BH$3,0,0,'Données projet'!$E$11+1,1))-AVERAGE(OFFSET($H$3,0,0,'Données projet'!$E$11+1,1))</f>
        <v>154.93882427988234</v>
      </c>
      <c r="BJ70" s="62">
        <f t="shared" si="92"/>
        <v>56.347130462109817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5.2</v>
      </c>
      <c r="BY70" s="13">
        <f>IF('Données projet'!$A$114&gt;35,BY69+BX70-CG69,IF(A70&lt;'Données projet'!$A$114,$BV$205^A70,IF(A70='Données projet'!$A$114,'Données projet'!$B$114,BY69+BX70-CG69)))</f>
        <v>170.39999999999998</v>
      </c>
      <c r="BZ70" s="14">
        <f>BY70*VLOOKUP('Données projet'!$B$12,Paramètres!$A$1:$I$89,3,0)*VLOOKUP('Données projet'!$B$12,Paramètres!$A$1:$I$89,5,0)</f>
        <v>183.41855999999999</v>
      </c>
      <c r="CA70" s="14">
        <f t="shared" si="93"/>
        <v>46.081917985437457</v>
      </c>
      <c r="CB70" s="22">
        <f t="shared" si="64"/>
        <v>399.71333249130356</v>
      </c>
      <c r="CC70" s="62">
        <f t="shared" si="65"/>
        <v>693.04666582463688</v>
      </c>
      <c r="CD70" s="62">
        <f ca="1">AVERAGE(OFFSET($CC$3,0,0,'Données projet'!$E$12+1,1))-AVERAGE(OFFSET($H$3,0,0,'Données projet'!$E$12+1,1))</f>
        <v>185.13448991941385</v>
      </c>
      <c r="CE70" s="62">
        <f t="shared" si="94"/>
        <v>69.239647548491234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428.75058888536569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117.54638373164624</v>
      </c>
      <c r="T71" s="62">
        <f t="shared" si="88"/>
        <v>133.0740262536583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1.0423442958605205</v>
      </c>
      <c r="AA71" s="23">
        <f>EXP(-LN(2)/25)*AA70+(1-EXP(-LN(2)/25))/(LN(2)/25)*Calculateur!V71*Calculateur!X71*VLOOKUP('Données projet'!$B$9,Paramètres!$A$1:$I$89,3,0)*0.475*44/12</f>
        <v>3.0180820548135494</v>
      </c>
      <c r="AB71" s="23">
        <f>EXP(-LN(2)/2)*AB70+(1-EXP(-LN(2)/2))/(LN(2)/2)*V71*Y71*VLOOKUP('Données projet'!$B$9,Paramètres!$A$1:$I$89,3,0)*0.475*44/12</f>
        <v>7.7162220204867176E-6</v>
      </c>
      <c r="AC71" s="24">
        <f t="shared" si="57"/>
        <v>4.0604340668960903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5.2</v>
      </c>
      <c r="AI71" s="14">
        <f>IF('Données projet'!$A$62&gt;35,AI70+AH71-AQ70,IF(A71&lt;'Données projet'!$A$62,$AF$205^A71,IF(A71='Données projet'!$A$62,'Données projet'!$B$62,AI70+AH71-AQ70)))</f>
        <v>175.59999999999988</v>
      </c>
      <c r="AJ71" s="14">
        <f>AI71*VLOOKUP('Données projet'!$B$10,Paramètres!$A$1:$I$89,3,0)*VLOOKUP('Données projet'!$B$10,Paramètres!$A$1:$I$89,5,0)</f>
        <v>158.88287999999989</v>
      </c>
      <c r="AK71" s="14">
        <f t="shared" si="89"/>
        <v>40.590443217000136</v>
      </c>
      <c r="AL71" s="22">
        <f t="shared" si="58"/>
        <v>347.41603793627502</v>
      </c>
      <c r="AM71" s="62">
        <f t="shared" si="59"/>
        <v>640.74937126960833</v>
      </c>
      <c r="AN71" s="62">
        <f ca="1">AVERAGE(OFFSET($AM$3,0,0,'Données projet'!$E$10+1,1))-AVERAGE(OFFSET($H$3,0,0,'Données projet'!$E$10+1,1))</f>
        <v>138.8931001150624</v>
      </c>
      <c r="AO71" s="62">
        <f t="shared" si="90"/>
        <v>48.964659354096625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5.2</v>
      </c>
      <c r="BD71" s="13">
        <f>IF('Données projet'!$A$88&gt;35,BD70+BC71-BL70,IF(A71&lt;'Données projet'!$A$88,$BA$205^A71,IF(A71='Données projet'!$A$88,'Données projet'!$B$88,BD70+BC71-BL70)))</f>
        <v>175.59999999999997</v>
      </c>
      <c r="BE71" s="14">
        <f>BD71*VLOOKUP('Données projet'!$B$11,Paramètres!$A$1:$I$89,3,0)*VLOOKUP('Données projet'!$B$11,Paramètres!$A$1:$I$89,5,0)</f>
        <v>169.84031999999996</v>
      </c>
      <c r="BF71" s="14">
        <f t="shared" si="91"/>
        <v>43.054258621433497</v>
      </c>
      <c r="BG71" s="22">
        <f t="shared" si="61"/>
        <v>370.7913910989966</v>
      </c>
      <c r="BH71" s="62">
        <f t="shared" si="62"/>
        <v>664.12472443232991</v>
      </c>
      <c r="BI71" s="62">
        <f ca="1">AVERAGE(OFFSET($BH$3,0,0,'Données projet'!$E$11+1,1))-AVERAGE(OFFSET($H$3,0,0,'Données projet'!$E$11+1,1))</f>
        <v>154.93882427988234</v>
      </c>
      <c r="BJ71" s="62">
        <f t="shared" si="92"/>
        <v>56.347130462109817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5.2</v>
      </c>
      <c r="BY71" s="13">
        <f>IF('Données projet'!$A$114&gt;35,BY70+BX71-CG70,IF(A71&lt;'Données projet'!$A$114,$BV$205^A71,IF(A71='Données projet'!$A$114,'Données projet'!$B$114,BY70+BX71-CG70)))</f>
        <v>175.59999999999997</v>
      </c>
      <c r="BZ71" s="14">
        <f>BY71*VLOOKUP('Données projet'!$B$12,Paramètres!$A$1:$I$89,3,0)*VLOOKUP('Données projet'!$B$12,Paramètres!$A$1:$I$89,5,0)</f>
        <v>189.01583999999997</v>
      </c>
      <c r="CA71" s="14">
        <f t="shared" si="93"/>
        <v>47.322303328129664</v>
      </c>
      <c r="CB71" s="22">
        <f t="shared" si="64"/>
        <v>411.62226629649246</v>
      </c>
      <c r="CC71" s="62">
        <f t="shared" si="65"/>
        <v>704.95559962982577</v>
      </c>
      <c r="CD71" s="62">
        <f ca="1">AVERAGE(OFFSET($CC$3,0,0,'Données projet'!$E$12+1,1))-AVERAGE(OFFSET($H$3,0,0,'Données projet'!$E$12+1,1))</f>
        <v>185.13448991941385</v>
      </c>
      <c r="CE71" s="62">
        <f t="shared" si="94"/>
        <v>69.239647548491234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430.69015114398906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117.54638373164624</v>
      </c>
      <c r="T72" s="62">
        <f t="shared" si="88"/>
        <v>133.0740262536583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1.0219045599859393</v>
      </c>
      <c r="AA72" s="23">
        <f>EXP(-LN(2)/25)*AA71+(1-EXP(-LN(2)/25))/(LN(2)/25)*Calculateur!V72*Calculateur!X72*VLOOKUP('Données projet'!$B$9,Paramètres!$A$1:$I$89,3,0)*0.475*44/12</f>
        <v>2.9355524423106356</v>
      </c>
      <c r="AB72" s="23">
        <f>EXP(-LN(2)/2)*AB71+(1-EXP(-LN(2)/2))/(LN(2)/2)*V72*Y72*VLOOKUP('Données projet'!$B$9,Paramètres!$A$1:$I$89,3,0)*0.475*44/12</f>
        <v>5.4561929158271211E-6</v>
      </c>
      <c r="AC72" s="24">
        <f t="shared" si="57"/>
        <v>3.9574624584894909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5.2</v>
      </c>
      <c r="AI72" s="14">
        <f>IF('Données projet'!$A$62&gt;35,AI71+AH72-AQ71,IF(A72&lt;'Données projet'!$A$62,$AF$205^A72,IF(A72='Données projet'!$A$62,'Données projet'!$B$62,AI71+AH72-AQ71)))</f>
        <v>180.79999999999987</v>
      </c>
      <c r="AJ72" s="14">
        <f>AI72*VLOOKUP('Données projet'!$B$10,Paramètres!$A$1:$I$89,3,0)*VLOOKUP('Données projet'!$B$10,Paramètres!$A$1:$I$89,5,0)</f>
        <v>163.58783999999989</v>
      </c>
      <c r="AK72" s="14">
        <f t="shared" si="89"/>
        <v>41.650715313623969</v>
      </c>
      <c r="AL72" s="22">
        <f t="shared" si="58"/>
        <v>357.45715050456153</v>
      </c>
      <c r="AM72" s="62">
        <f t="shared" si="59"/>
        <v>650.79048383789484</v>
      </c>
      <c r="AN72" s="62">
        <f ca="1">AVERAGE(OFFSET($AM$3,0,0,'Données projet'!$E$10+1,1))-AVERAGE(OFFSET($H$3,0,0,'Données projet'!$E$10+1,1))</f>
        <v>138.8931001150624</v>
      </c>
      <c r="AO72" s="62">
        <f t="shared" si="90"/>
        <v>48.964659354096625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5.2</v>
      </c>
      <c r="BD72" s="13">
        <f>IF('Données projet'!$A$88&gt;35,BD71+BC72-BL71,IF(A72&lt;'Données projet'!$A$88,$BA$205^A72,IF(A72='Données projet'!$A$88,'Données projet'!$B$88,BD71+BC72-BL71)))</f>
        <v>180.79999999999995</v>
      </c>
      <c r="BE72" s="14">
        <f>BD72*VLOOKUP('Données projet'!$B$11,Paramètres!$A$1:$I$89,3,0)*VLOOKUP('Données projet'!$B$11,Paramètres!$A$1:$I$89,5,0)</f>
        <v>174.86975999999996</v>
      </c>
      <c r="BF72" s="14">
        <f t="shared" si="91"/>
        <v>44.178888594382762</v>
      </c>
      <c r="BG72" s="22">
        <f t="shared" si="61"/>
        <v>381.5097296352165</v>
      </c>
      <c r="BH72" s="62">
        <f t="shared" si="62"/>
        <v>674.84306296854982</v>
      </c>
      <c r="BI72" s="62">
        <f ca="1">AVERAGE(OFFSET($BH$3,0,0,'Données projet'!$E$11+1,1))-AVERAGE(OFFSET($H$3,0,0,'Données projet'!$E$11+1,1))</f>
        <v>154.93882427988234</v>
      </c>
      <c r="BJ72" s="62">
        <f t="shared" si="92"/>
        <v>56.347130462109817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5.2</v>
      </c>
      <c r="BY72" s="13">
        <f>IF('Données projet'!$A$114&gt;35,BY71+BX72-CG71,IF(A72&lt;'Données projet'!$A$114,$BV$205^A72,IF(A72='Données projet'!$A$114,'Données projet'!$B$114,BY71+BX72-CG71)))</f>
        <v>180.79999999999995</v>
      </c>
      <c r="BZ72" s="14">
        <f>BY72*VLOOKUP('Données projet'!$B$12,Paramètres!$A$1:$I$89,3,0)*VLOOKUP('Données projet'!$B$12,Paramètres!$A$1:$I$89,5,0)</f>
        <v>194.61311999999992</v>
      </c>
      <c r="CA72" s="14">
        <f t="shared" si="93"/>
        <v>48.558419856804839</v>
      </c>
      <c r="CB72" s="22">
        <f t="shared" si="64"/>
        <v>423.52376525060163</v>
      </c>
      <c r="CC72" s="62">
        <f t="shared" si="65"/>
        <v>716.85709858393489</v>
      </c>
      <c r="CD72" s="62">
        <f ca="1">AVERAGE(OFFSET($CC$3,0,0,'Données projet'!$E$12+1,1))-AVERAGE(OFFSET($H$3,0,0,'Données projet'!$E$12+1,1))</f>
        <v>185.13448991941385</v>
      </c>
      <c r="CE72" s="62">
        <f t="shared" si="94"/>
        <v>69.239647548491234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432.62905454958332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117.54638373164624</v>
      </c>
      <c r="T73" s="62">
        <f t="shared" si="88"/>
        <v>133.0740262536583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1.0018656348648509</v>
      </c>
      <c r="AA73" s="23">
        <f>EXP(-LN(2)/25)*AA72+(1-EXP(-LN(2)/25))/(LN(2)/25)*Calculateur!V73*Calculateur!X73*VLOOKUP('Données projet'!$B$9,Paramètres!$A$1:$I$89,3,0)*0.475*44/12</f>
        <v>2.8552796064016577</v>
      </c>
      <c r="AB73" s="23">
        <f>EXP(-LN(2)/2)*AB72+(1-EXP(-LN(2)/2))/(LN(2)/2)*V73*Y73*VLOOKUP('Données projet'!$B$9,Paramètres!$A$1:$I$89,3,0)*0.475*44/12</f>
        <v>3.8581110102433588E-6</v>
      </c>
      <c r="AC73" s="24">
        <f t="shared" si="57"/>
        <v>3.8571490993775188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186</v>
      </c>
      <c r="AG73" s="13">
        <f>VLOOKUP(A73,'Données projet'!$A$61:$I$81,9,0)</f>
        <v>5.2</v>
      </c>
      <c r="AH73" s="13">
        <f t="array" ref="AH73">INDEX(AG:AG,MIN(IF(ISNUMBER(AG73:AG269),ROW(AG73:AG269),"")))</f>
        <v>5.2</v>
      </c>
      <c r="AI73" s="14">
        <f>IF('Données projet'!$A$62&gt;35,AI72+AH73-AQ72,IF(A73&lt;'Données projet'!$A$62,$AF$205^A73,IF(A73='Données projet'!$A$62,'Données projet'!$B$62,AI72+AH73-AQ72)))</f>
        <v>185.99999999999986</v>
      </c>
      <c r="AJ73" s="14">
        <f>AI73*VLOOKUP('Données projet'!$B$10,Paramètres!$A$1:$I$89,3,0)*VLOOKUP('Données projet'!$B$10,Paramètres!$A$1:$I$89,5,0)</f>
        <v>168.29279999999986</v>
      </c>
      <c r="AK73" s="14">
        <f t="shared" si="89"/>
        <v>42.707443263135069</v>
      </c>
      <c r="AL73" s="22">
        <f t="shared" si="58"/>
        <v>367.49209034995994</v>
      </c>
      <c r="AM73" s="62">
        <f t="shared" si="59"/>
        <v>660.82542368329325</v>
      </c>
      <c r="AN73" s="62">
        <f ca="1">AVERAGE(OFFSET($AM$3,0,0,'Données projet'!$E$10+1,1))-AVERAGE(OFFSET($H$3,0,0,'Données projet'!$E$10+1,1))</f>
        <v>138.8931001150624</v>
      </c>
      <c r="AO73" s="62">
        <f t="shared" si="90"/>
        <v>48.964659354096625</v>
      </c>
      <c r="AP73" s="16">
        <f>IF(ISNA(VLOOKUP(A73,'Données projet'!$A$61:$I$81,3,0)),0,VLOOKUP(A73,'Données projet'!$A$61:$I$81,3,0))</f>
        <v>4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186</v>
      </c>
      <c r="BB73" s="13">
        <f>VLOOKUP(A73,'Données projet'!$A$87:$I$107,9,0)</f>
        <v>5.2</v>
      </c>
      <c r="BC73" s="13">
        <f t="array" ref="BC73">INDEX(BB:BB,MIN(IF(ISNUMBER(BB73:BB269),ROW(BB73:BB269),"")))</f>
        <v>5.2</v>
      </c>
      <c r="BD73" s="13">
        <f>IF('Données projet'!$A$88&gt;35,BD72+BC73-BL72,IF(A73&lt;'Données projet'!$A$88,$BA$205^A73,IF(A73='Données projet'!$A$88,'Données projet'!$B$88,BD72+BC73-BL72)))</f>
        <v>185.99999999999994</v>
      </c>
      <c r="BE73" s="14">
        <f>BD73*VLOOKUP('Données projet'!$B$11,Paramètres!$A$1:$I$89,3,0)*VLOOKUP('Données projet'!$B$11,Paramètres!$A$1:$I$89,5,0)</f>
        <v>179.89919999999995</v>
      </c>
      <c r="BF73" s="14">
        <f t="shared" si="91"/>
        <v>45.299759292628586</v>
      </c>
      <c r="BG73" s="22">
        <f t="shared" si="61"/>
        <v>392.22152076799466</v>
      </c>
      <c r="BH73" s="62">
        <f t="shared" si="62"/>
        <v>685.55485410132792</v>
      </c>
      <c r="BI73" s="62">
        <f ca="1">AVERAGE(OFFSET($BH$3,0,0,'Données projet'!$E$11+1,1))-AVERAGE(OFFSET($H$3,0,0,'Données projet'!$E$11+1,1))</f>
        <v>154.93882427988234</v>
      </c>
      <c r="BJ73" s="62">
        <f t="shared" si="92"/>
        <v>56.347130462109817</v>
      </c>
      <c r="BK73" s="16">
        <f>IF(ISNA(VLOOKUP(A73,'Données projet'!$A$87:$I$107,3,0)),0,VLOOKUP(A73,'Données projet'!$A$87:$I$107,3,0))</f>
        <v>4</v>
      </c>
      <c r="BL73" s="16">
        <f>IF(ISNA(VLOOKUP(A73,'Données projet'!$A$87:$I$107,4,0)),0,VLOOKUP(A73,'Données projet'!$A$87:$I$107,4,0))</f>
        <v>28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186</v>
      </c>
      <c r="BW73" s="13">
        <f>VLOOKUP(A73,'Données projet'!$A$113:$I$133,9,0)</f>
        <v>5.2</v>
      </c>
      <c r="BX73" s="13">
        <f t="array" ref="BX73">INDEX(BW:BW,MIN(IF(ISNUMBER(BW73:BW269),ROW(BW73:BW269),"")))</f>
        <v>5.2</v>
      </c>
      <c r="BY73" s="13">
        <f>IF('Données projet'!$A$114&gt;35,BY72+BX73-CG72,IF(A73&lt;'Données projet'!$A$114,$BV$205^A73,IF(A73='Données projet'!$A$114,'Données projet'!$B$114,BY72+BX73-CG72)))</f>
        <v>185.99999999999994</v>
      </c>
      <c r="BZ73" s="14">
        <f>BY73*VLOOKUP('Données projet'!$B$12,Paramètres!$A$1:$I$89,3,0)*VLOOKUP('Données projet'!$B$12,Paramètres!$A$1:$I$89,5,0)</f>
        <v>200.21039999999994</v>
      </c>
      <c r="CA73" s="14">
        <f t="shared" si="93"/>
        <v>49.790404447235048</v>
      </c>
      <c r="CB73" s="22">
        <f t="shared" si="64"/>
        <v>435.41806774560092</v>
      </c>
      <c r="CC73" s="62">
        <f t="shared" si="65"/>
        <v>728.75140107893424</v>
      </c>
      <c r="CD73" s="62">
        <f ca="1">AVERAGE(OFFSET($CC$3,0,0,'Données projet'!$E$12+1,1))-AVERAGE(OFFSET($H$3,0,0,'Données projet'!$E$12+1,1))</f>
        <v>185.13448991941385</v>
      </c>
      <c r="CE73" s="62">
        <f t="shared" si="94"/>
        <v>69.239647548491234</v>
      </c>
      <c r="CF73" s="16">
        <f>IF(ISNA(VLOOKUP(A73,'Données projet'!$A$113:$I$133,3,0)),0,VLOOKUP(A73,'Données projet'!$A$113:$I$133,3,0))</f>
        <v>4</v>
      </c>
      <c r="CG73" s="16">
        <f>IF(ISNA(VLOOKUP(A73,'Données projet'!$A$113:$I$133,4,0)),0,VLOOKUP(A73,'Données projet'!$A$113:$I$133,4,0))</f>
        <v>28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434.56730960190009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117.54638373164624</v>
      </c>
      <c r="T74" s="62">
        <f t="shared" si="88"/>
        <v>133.0740262536583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0.98221966084284951</v>
      </c>
      <c r="AA74" s="23">
        <f>EXP(-LN(2)/25)*AA73+(1-EXP(-LN(2)/25))/(LN(2)/25)*Calculateur!V74*Calculateur!X74*VLOOKUP('Données projet'!$B$9,Paramètres!$A$1:$I$89,3,0)*0.475*44/12</f>
        <v>2.7772018354119758</v>
      </c>
      <c r="AB74" s="23">
        <f>EXP(-LN(2)/2)*AB73+(1-EXP(-LN(2)/2))/(LN(2)/2)*V74*Y74*VLOOKUP('Données projet'!$B$9,Paramètres!$A$1:$I$89,3,0)*0.475*44/12</f>
        <v>2.7280964579135605E-6</v>
      </c>
      <c r="AC74" s="24">
        <f t="shared" si="57"/>
        <v>3.7594242243512834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4.8</v>
      </c>
      <c r="AI74" s="14">
        <f>IF('Données projet'!$A$62&gt;35,AI73+AH74-AQ73,IF(A74&lt;'Données projet'!$A$62,$AF$205^A74,IF(A74='Données projet'!$A$62,'Données projet'!$B$62,AI73+AH74-AQ73)))</f>
        <v>162.79999999999987</v>
      </c>
      <c r="AJ74" s="14">
        <f>AI74*VLOOKUP('Données projet'!$B$10,Paramètres!$A$1:$I$89,3,0)*VLOOKUP('Données projet'!$B$10,Paramètres!$A$1:$I$89,5,0)</f>
        <v>147.30143999999987</v>
      </c>
      <c r="AK74" s="14">
        <f t="shared" si="89"/>
        <v>37.964681731408312</v>
      </c>
      <c r="AL74" s="22">
        <f t="shared" si="58"/>
        <v>322.6718286822026</v>
      </c>
      <c r="AM74" s="62">
        <f t="shared" si="59"/>
        <v>616.00516201553592</v>
      </c>
      <c r="AN74" s="62">
        <f ca="1">AVERAGE(OFFSET($AM$3,0,0,'Données projet'!$E$10+1,1))-AVERAGE(OFFSET($H$3,0,0,'Données projet'!$E$10+1,1))</f>
        <v>138.8931001150624</v>
      </c>
      <c r="AO74" s="62">
        <f t="shared" si="90"/>
        <v>48.964659354096625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4.8</v>
      </c>
      <c r="BD74" s="13">
        <f>IF('Données projet'!$A$88&gt;35,BD73+BC74-BL73,IF(A74&lt;'Données projet'!$A$88,$BA$205^A74,IF(A74='Données projet'!$A$88,'Données projet'!$B$88,BD73+BC74-BL73)))</f>
        <v>162.79999999999995</v>
      </c>
      <c r="BE74" s="14">
        <f>BD74*VLOOKUP('Données projet'!$B$11,Paramètres!$A$1:$I$89,3,0)*VLOOKUP('Données projet'!$B$11,Paramètres!$A$1:$I$89,5,0)</f>
        <v>157.46015999999995</v>
      </c>
      <c r="BF74" s="14">
        <f t="shared" si="91"/>
        <v>40.269114998475459</v>
      </c>
      <c r="BG74" s="22">
        <f t="shared" si="61"/>
        <v>344.37848728901128</v>
      </c>
      <c r="BH74" s="62">
        <f t="shared" si="62"/>
        <v>637.71182062234459</v>
      </c>
      <c r="BI74" s="62">
        <f ca="1">AVERAGE(OFFSET($BH$3,0,0,'Données projet'!$E$11+1,1))-AVERAGE(OFFSET($H$3,0,0,'Données projet'!$E$11+1,1))</f>
        <v>154.93882427988234</v>
      </c>
      <c r="BJ74" s="62">
        <f t="shared" si="92"/>
        <v>56.347130462109817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4.8</v>
      </c>
      <c r="BY74" s="13">
        <f>IF('Données projet'!$A$114&gt;35,BY73+BX74-CG73,IF(A74&lt;'Données projet'!$A$114,$BV$205^A74,IF(A74='Données projet'!$A$114,'Données projet'!$B$114,BY73+BX74-CG73)))</f>
        <v>162.79999999999995</v>
      </c>
      <c r="BZ74" s="14">
        <f>BY74*VLOOKUP('Données projet'!$B$12,Paramètres!$A$1:$I$89,3,0)*VLOOKUP('Données projet'!$B$12,Paramètres!$A$1:$I$89,5,0)</f>
        <v>175.23791999999995</v>
      </c>
      <c r="CA74" s="14">
        <f t="shared" si="93"/>
        <v>44.261063498246379</v>
      </c>
      <c r="CB74" s="22">
        <f t="shared" si="64"/>
        <v>382.2940629261123</v>
      </c>
      <c r="CC74" s="62">
        <f t="shared" si="65"/>
        <v>675.62739625944562</v>
      </c>
      <c r="CD74" s="62">
        <f ca="1">AVERAGE(OFFSET($CC$3,0,0,'Données projet'!$E$12+1,1))-AVERAGE(OFFSET($H$3,0,0,'Données projet'!$E$12+1,1))</f>
        <v>185.13448991941385</v>
      </c>
      <c r="CE74" s="62">
        <f t="shared" si="94"/>
        <v>69.239647548491234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436.50492648793568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117.54638373164624</v>
      </c>
      <c r="T75" s="62">
        <f t="shared" si="88"/>
        <v>133.0740262536583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0.96295893238855867</v>
      </c>
      <c r="AA75" s="23">
        <f>EXP(-LN(2)/25)*AA74+(1-EXP(-LN(2)/25))/(LN(2)/25)*Calculateur!V75*Calculateur!X75*VLOOKUP('Données projet'!$B$9,Paramètres!$A$1:$I$89,3,0)*0.475*44/12</f>
        <v>2.701259105175938</v>
      </c>
      <c r="AB75" s="23">
        <f>EXP(-LN(2)/2)*AB74+(1-EXP(-LN(2)/2))/(LN(2)/2)*V75*Y75*VLOOKUP('Données projet'!$B$9,Paramètres!$A$1:$I$89,3,0)*0.475*44/12</f>
        <v>1.9290555051216794E-6</v>
      </c>
      <c r="AC75" s="24">
        <f t="shared" si="57"/>
        <v>3.6642199666200019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4.8</v>
      </c>
      <c r="AI75" s="14">
        <f>IF('Données projet'!$A$62&gt;35,AI74+AH75-AQ74,IF(A75&lt;'Données projet'!$A$62,$AF$205^A75,IF(A75='Données projet'!$A$62,'Données projet'!$B$62,AI74+AH75-AQ74)))</f>
        <v>167.59999999999988</v>
      </c>
      <c r="AJ75" s="14">
        <f>AI75*VLOOKUP('Données projet'!$B$10,Paramètres!$A$1:$I$89,3,0)*VLOOKUP('Données projet'!$B$10,Paramètres!$A$1:$I$89,5,0)</f>
        <v>151.6444799999999</v>
      </c>
      <c r="AK75" s="14">
        <f t="shared" si="89"/>
        <v>38.952062117783541</v>
      </c>
      <c r="AL75" s="22">
        <f t="shared" si="58"/>
        <v>331.95564418847277</v>
      </c>
      <c r="AM75" s="62">
        <f t="shared" si="59"/>
        <v>625.28897752180615</v>
      </c>
      <c r="AN75" s="62">
        <f ca="1">AVERAGE(OFFSET($AM$3,0,0,'Données projet'!$E$10+1,1))-AVERAGE(OFFSET($H$3,0,0,'Données projet'!$E$10+1,1))</f>
        <v>138.8931001150624</v>
      </c>
      <c r="AO75" s="62">
        <f t="shared" si="90"/>
        <v>48.964659354096625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4.8</v>
      </c>
      <c r="BD75" s="13">
        <f>IF('Données projet'!$A$88&gt;35,BD74+BC75-BL74,IF(A75&lt;'Données projet'!$A$88,$BA$205^A75,IF(A75='Données projet'!$A$88,'Données projet'!$B$88,BD74+BC75-BL74)))</f>
        <v>167.59999999999997</v>
      </c>
      <c r="BE75" s="14">
        <f>BD75*VLOOKUP('Données projet'!$B$11,Paramètres!$A$1:$I$89,3,0)*VLOOKUP('Données projet'!$B$11,Paramètres!$A$1:$I$89,5,0)</f>
        <v>162.10271999999998</v>
      </c>
      <c r="BF75" s="14">
        <f t="shared" si="91"/>
        <v>41.316428778358635</v>
      </c>
      <c r="BG75" s="22">
        <f t="shared" si="61"/>
        <v>354.28835078897458</v>
      </c>
      <c r="BH75" s="62">
        <f t="shared" si="62"/>
        <v>647.6216841223079</v>
      </c>
      <c r="BI75" s="62">
        <f ca="1">AVERAGE(OFFSET($BH$3,0,0,'Données projet'!$E$11+1,1))-AVERAGE(OFFSET($H$3,0,0,'Données projet'!$E$11+1,1))</f>
        <v>154.93882427988234</v>
      </c>
      <c r="BJ75" s="62">
        <f t="shared" si="92"/>
        <v>56.347130462109817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4.8</v>
      </c>
      <c r="BY75" s="13">
        <f>IF('Données projet'!$A$114&gt;35,BY74+BX75-CG74,IF(A75&lt;'Données projet'!$A$114,$BV$205^A75,IF(A75='Données projet'!$A$114,'Données projet'!$B$114,BY74+BX75-CG74)))</f>
        <v>167.59999999999997</v>
      </c>
      <c r="BZ75" s="14">
        <f>BY75*VLOOKUP('Données projet'!$B$12,Paramètres!$A$1:$I$89,3,0)*VLOOKUP('Données projet'!$B$12,Paramètres!$A$1:$I$89,5,0)</f>
        <v>180.40463999999994</v>
      </c>
      <c r="CA75" s="14">
        <f t="shared" si="93"/>
        <v>45.412199343068217</v>
      </c>
      <c r="CB75" s="22">
        <f t="shared" si="64"/>
        <v>393.29766185584367</v>
      </c>
      <c r="CC75" s="62">
        <f t="shared" si="65"/>
        <v>686.63099518917693</v>
      </c>
      <c r="CD75" s="62">
        <f ca="1">AVERAGE(OFFSET($CC$3,0,0,'Données projet'!$E$12+1,1))-AVERAGE(OFFSET($H$3,0,0,'Données projet'!$E$12+1,1))</f>
        <v>185.13448991941385</v>
      </c>
      <c r="CE75" s="62">
        <f t="shared" si="94"/>
        <v>69.239647548491234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438.44191509545817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117.54638373164624</v>
      </c>
      <c r="T76" s="62">
        <f t="shared" si="88"/>
        <v>133.0740262536583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0.94407589507137213</v>
      </c>
      <c r="AA76" s="23">
        <f>EXP(-LN(2)/25)*AA75+(1-EXP(-LN(2)/25))/(LN(2)/25)*Calculateur!V76*Calculateur!X76*VLOOKUP('Données projet'!$B$9,Paramètres!$A$1:$I$89,3,0)*0.475*44/12</f>
        <v>2.6273930328918595</v>
      </c>
      <c r="AB76" s="23">
        <f>EXP(-LN(2)/2)*AB75+(1-EXP(-LN(2)/2))/(LN(2)/2)*V76*Y76*VLOOKUP('Données projet'!$B$9,Paramètres!$A$1:$I$89,3,0)*0.475*44/12</f>
        <v>1.3640482289567803E-6</v>
      </c>
      <c r="AC76" s="24">
        <f t="shared" si="57"/>
        <v>3.5714702920114609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4.8</v>
      </c>
      <c r="AI76" s="14">
        <f>IF('Données projet'!$A$62&gt;35,AI75+AH76-AQ75,IF(A76&lt;'Données projet'!$A$62,$AF$205^A76,IF(A76='Données projet'!$A$62,'Données projet'!$B$62,AI75+AH76-AQ75)))</f>
        <v>172.39999999999989</v>
      </c>
      <c r="AJ76" s="14">
        <f>AI76*VLOOKUP('Données projet'!$B$10,Paramètres!$A$1:$I$89,3,0)*VLOOKUP('Données projet'!$B$10,Paramètres!$A$1:$I$89,5,0)</f>
        <v>155.9875199999999</v>
      </c>
      <c r="AK76" s="14">
        <f t="shared" si="89"/>
        <v>39.936155927663087</v>
      </c>
      <c r="AL76" s="22">
        <f t="shared" si="58"/>
        <v>341.23373557401305</v>
      </c>
      <c r="AM76" s="62">
        <f t="shared" si="59"/>
        <v>634.56706890734631</v>
      </c>
      <c r="AN76" s="62">
        <f ca="1">AVERAGE(OFFSET($AM$3,0,0,'Données projet'!$E$10+1,1))-AVERAGE(OFFSET($H$3,0,0,'Données projet'!$E$10+1,1))</f>
        <v>138.8931001150624</v>
      </c>
      <c r="AO76" s="62">
        <f t="shared" si="90"/>
        <v>48.964659354096625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4.8</v>
      </c>
      <c r="BD76" s="13">
        <f>IF('Données projet'!$A$88&gt;35,BD75+BC76-BL75,IF(A76&lt;'Données projet'!$A$88,$BA$205^A76,IF(A76='Données projet'!$A$88,'Données projet'!$B$88,BD75+BC76-BL75)))</f>
        <v>172.39999999999998</v>
      </c>
      <c r="BE76" s="14">
        <f>BD76*VLOOKUP('Données projet'!$B$11,Paramètres!$A$1:$I$89,3,0)*VLOOKUP('Données projet'!$B$11,Paramètres!$A$1:$I$89,5,0)</f>
        <v>166.74527999999998</v>
      </c>
      <c r="BF76" s="14">
        <f t="shared" si="91"/>
        <v>42.3602564885365</v>
      </c>
      <c r="BG76" s="22">
        <f t="shared" si="61"/>
        <v>364.19214271753435</v>
      </c>
      <c r="BH76" s="62">
        <f t="shared" si="62"/>
        <v>657.52547605086761</v>
      </c>
      <c r="BI76" s="62">
        <f ca="1">AVERAGE(OFFSET($BH$3,0,0,'Données projet'!$E$11+1,1))-AVERAGE(OFFSET($H$3,0,0,'Données projet'!$E$11+1,1))</f>
        <v>154.93882427988234</v>
      </c>
      <c r="BJ76" s="62">
        <f t="shared" si="92"/>
        <v>56.347130462109817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4.8</v>
      </c>
      <c r="BY76" s="13">
        <f>IF('Données projet'!$A$114&gt;35,BY75+BX76-CG75,IF(A76&lt;'Données projet'!$A$114,$BV$205^A76,IF(A76='Données projet'!$A$114,'Données projet'!$B$114,BY75+BX76-CG75)))</f>
        <v>172.39999999999998</v>
      </c>
      <c r="BZ76" s="14">
        <f>BY76*VLOOKUP('Données projet'!$B$12,Paramètres!$A$1:$I$89,3,0)*VLOOKUP('Données projet'!$B$12,Paramètres!$A$1:$I$89,5,0)</f>
        <v>185.57135999999997</v>
      </c>
      <c r="CA76" s="14">
        <f t="shared" si="93"/>
        <v>46.559503537937182</v>
      </c>
      <c r="CB76" s="22">
        <f t="shared" si="64"/>
        <v>404.29458732857387</v>
      </c>
      <c r="CC76" s="62">
        <f t="shared" si="65"/>
        <v>697.62792066190718</v>
      </c>
      <c r="CD76" s="62">
        <f ca="1">AVERAGE(OFFSET($CC$3,0,0,'Données projet'!$E$12+1,1))-AVERAGE(OFFSET($H$3,0,0,'Données projet'!$E$12+1,1))</f>
        <v>185.13448991941385</v>
      </c>
      <c r="CE76" s="62">
        <f t="shared" si="94"/>
        <v>69.239647548491234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440.37828502577372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117.54638373164624</v>
      </c>
      <c r="T77" s="62">
        <f t="shared" si="88"/>
        <v>133.0740262536583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0.92556314259846006</v>
      </c>
      <c r="AA77" s="23">
        <f>EXP(-LN(2)/25)*AA76+(1-EXP(-LN(2)/25))/(LN(2)/25)*Calculateur!V77*Calculateur!X77*VLOOKUP('Données projet'!$B$9,Paramètres!$A$1:$I$89,3,0)*0.475*44/12</f>
        <v>2.5555468322388371</v>
      </c>
      <c r="AB77" s="23">
        <f>EXP(-LN(2)/2)*AB76+(1-EXP(-LN(2)/2))/(LN(2)/2)*V77*Y77*VLOOKUP('Données projet'!$B$9,Paramètres!$A$1:$I$89,3,0)*0.475*44/12</f>
        <v>9.645277525608397E-7</v>
      </c>
      <c r="AC77" s="24">
        <f t="shared" si="57"/>
        <v>3.4811109393650499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4.8</v>
      </c>
      <c r="AI77" s="14">
        <f>IF('Données projet'!$A$62&gt;35,AI76+AH77-AQ76,IF(A77&lt;'Données projet'!$A$62,$AF$205^A77,IF(A77='Données projet'!$A$62,'Données projet'!$B$62,AI76+AH77-AQ76)))</f>
        <v>177.1999999999999</v>
      </c>
      <c r="AJ77" s="14">
        <f>AI77*VLOOKUP('Données projet'!$B$10,Paramètres!$A$1:$I$89,3,0)*VLOOKUP('Données projet'!$B$10,Paramètres!$A$1:$I$89,5,0)</f>
        <v>160.33055999999991</v>
      </c>
      <c r="AK77" s="14">
        <f t="shared" si="89"/>
        <v>40.917065179252795</v>
      </c>
      <c r="AL77" s="22">
        <f t="shared" si="58"/>
        <v>350.50628052053179</v>
      </c>
      <c r="AM77" s="62">
        <f t="shared" si="59"/>
        <v>643.8396138538651</v>
      </c>
      <c r="AN77" s="62">
        <f ca="1">AVERAGE(OFFSET($AM$3,0,0,'Données projet'!$E$10+1,1))-AVERAGE(OFFSET($H$3,0,0,'Données projet'!$E$10+1,1))</f>
        <v>138.8931001150624</v>
      </c>
      <c r="AO77" s="62">
        <f t="shared" si="90"/>
        <v>48.964659354096625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4.8</v>
      </c>
      <c r="BD77" s="13">
        <f>IF('Données projet'!$A$88&gt;35,BD76+BC77-BL76,IF(A77&lt;'Données projet'!$A$88,$BA$205^A77,IF(A77='Données projet'!$A$88,'Données projet'!$B$88,BD76+BC77-BL76)))</f>
        <v>177.2</v>
      </c>
      <c r="BE77" s="14">
        <f>BD77*VLOOKUP('Données projet'!$B$11,Paramètres!$A$1:$I$89,3,0)*VLOOKUP('Données projet'!$B$11,Paramètres!$A$1:$I$89,5,0)</f>
        <v>171.38783999999998</v>
      </c>
      <c r="BF77" s="14">
        <f t="shared" si="91"/>
        <v>43.400706339658406</v>
      </c>
      <c r="BG77" s="22">
        <f t="shared" si="61"/>
        <v>374.09005154157165</v>
      </c>
      <c r="BH77" s="62">
        <f t="shared" si="62"/>
        <v>667.42338487490497</v>
      </c>
      <c r="BI77" s="62">
        <f ca="1">AVERAGE(OFFSET($BH$3,0,0,'Données projet'!$E$11+1,1))-AVERAGE(OFFSET($H$3,0,0,'Données projet'!$E$11+1,1))</f>
        <v>154.93882427988234</v>
      </c>
      <c r="BJ77" s="62">
        <f t="shared" si="92"/>
        <v>56.347130462109817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4.8</v>
      </c>
      <c r="BY77" s="13">
        <f>IF('Données projet'!$A$114&gt;35,BY76+BX77-CG76,IF(A77&lt;'Données projet'!$A$114,$BV$205^A77,IF(A77='Données projet'!$A$114,'Données projet'!$B$114,BY76+BX77-CG76)))</f>
        <v>177.2</v>
      </c>
      <c r="BZ77" s="14">
        <f>BY77*VLOOKUP('Données projet'!$B$12,Paramètres!$A$1:$I$89,3,0)*VLOOKUP('Données projet'!$B$12,Paramètres!$A$1:$I$89,5,0)</f>
        <v>190.73808</v>
      </c>
      <c r="CA77" s="14">
        <f t="shared" si="93"/>
        <v>47.703095020615436</v>
      </c>
      <c r="CB77" s="22">
        <f t="shared" si="64"/>
        <v>415.28504649423854</v>
      </c>
      <c r="CC77" s="62">
        <f t="shared" si="65"/>
        <v>708.61837982757186</v>
      </c>
      <c r="CD77" s="62">
        <f ca="1">AVERAGE(OFFSET($CC$3,0,0,'Données projet'!$E$12+1,1))-AVERAGE(OFFSET($H$3,0,0,'Données projet'!$E$12+1,1))</f>
        <v>185.13448991941385</v>
      </c>
      <c r="CE77" s="62">
        <f t="shared" si="94"/>
        <v>69.239647548491234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442.31404560578176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117.54638373164624</v>
      </c>
      <c r="T78" s="62">
        <f t="shared" si="88"/>
        <v>133.0740262536583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0.90741341390987773</v>
      </c>
      <c r="AA78" s="23">
        <f>EXP(-LN(2)/25)*AA77+(1-EXP(-LN(2)/25))/(LN(2)/25)*Calculateur!V78*Calculateur!X78*VLOOKUP('Données projet'!$B$9,Paramètres!$A$1:$I$89,3,0)*0.475*44/12</f>
        <v>2.485665269720899</v>
      </c>
      <c r="AB78" s="23">
        <f>EXP(-LN(2)/2)*AB77+(1-EXP(-LN(2)/2))/(LN(2)/2)*V78*Y78*VLOOKUP('Données projet'!$B$9,Paramètres!$A$1:$I$89,3,0)*0.475*44/12</f>
        <v>6.8202411447839014E-7</v>
      </c>
      <c r="AC78" s="24">
        <f t="shared" si="57"/>
        <v>3.3930793656548914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4.8</v>
      </c>
      <c r="AI78" s="14">
        <f>IF('Données projet'!$A$62&gt;35,AI77+AH78-AQ77,IF(A78&lt;'Données projet'!$A$62,$AF$205^A78,IF(A78='Données projet'!$A$62,'Données projet'!$B$62,AI77+AH78-AQ77)))</f>
        <v>181.99999999999991</v>
      </c>
      <c r="AJ78" s="14">
        <f>AI78*VLOOKUP('Données projet'!$B$10,Paramètres!$A$1:$I$89,3,0)*VLOOKUP('Données projet'!$B$10,Paramètres!$A$1:$I$89,5,0)</f>
        <v>164.67359999999991</v>
      </c>
      <c r="AK78" s="14">
        <f t="shared" si="89"/>
        <v>41.894886049196984</v>
      </c>
      <c r="AL78" s="22">
        <f t="shared" si="58"/>
        <v>359.77344653568457</v>
      </c>
      <c r="AM78" s="62">
        <f t="shared" si="59"/>
        <v>653.10677986901783</v>
      </c>
      <c r="AN78" s="62">
        <f ca="1">AVERAGE(OFFSET($AM$3,0,0,'Données projet'!$E$10+1,1))-AVERAGE(OFFSET($H$3,0,0,'Données projet'!$E$10+1,1))</f>
        <v>138.8931001150624</v>
      </c>
      <c r="AO78" s="62">
        <f t="shared" si="90"/>
        <v>48.964659354096625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4.8</v>
      </c>
      <c r="BD78" s="13">
        <f>IF('Données projet'!$A$88&gt;35,BD77+BC78-BL77,IF(A78&lt;'Données projet'!$A$88,$BA$205^A78,IF(A78='Données projet'!$A$88,'Données projet'!$B$88,BD77+BC78-BL77)))</f>
        <v>182</v>
      </c>
      <c r="BE78" s="14">
        <f>BD78*VLOOKUP('Données projet'!$B$11,Paramètres!$A$1:$I$89,3,0)*VLOOKUP('Données projet'!$B$11,Paramètres!$A$1:$I$89,5,0)</f>
        <v>176.03040000000001</v>
      </c>
      <c r="BF78" s="14">
        <f t="shared" si="91"/>
        <v>44.437880346232944</v>
      </c>
      <c r="BG78" s="22">
        <f t="shared" si="61"/>
        <v>383.98225493635573</v>
      </c>
      <c r="BH78" s="62">
        <f t="shared" si="62"/>
        <v>677.31558826968899</v>
      </c>
      <c r="BI78" s="62">
        <f ca="1">AVERAGE(OFFSET($BH$3,0,0,'Données projet'!$E$11+1,1))-AVERAGE(OFFSET($H$3,0,0,'Données projet'!$E$11+1,1))</f>
        <v>154.93882427988234</v>
      </c>
      <c r="BJ78" s="62">
        <f t="shared" si="92"/>
        <v>56.347130462109817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4.8</v>
      </c>
      <c r="BY78" s="13">
        <f>IF('Données projet'!$A$114&gt;35,BY77+BX78-CG77,IF(A78&lt;'Données projet'!$A$114,$BV$205^A78,IF(A78='Données projet'!$A$114,'Données projet'!$B$114,BY77+BX78-CG77)))</f>
        <v>182</v>
      </c>
      <c r="BZ78" s="14">
        <f>BY78*VLOOKUP('Données projet'!$B$12,Paramètres!$A$1:$I$89,3,0)*VLOOKUP('Données projet'!$B$12,Paramètres!$A$1:$I$89,5,0)</f>
        <v>195.90479999999999</v>
      </c>
      <c r="CA78" s="14">
        <f t="shared" si="93"/>
        <v>48.843085918490004</v>
      </c>
      <c r="CB78" s="22">
        <f t="shared" si="64"/>
        <v>426.26923464137008</v>
      </c>
      <c r="CC78" s="62">
        <f t="shared" si="65"/>
        <v>719.60256797470333</v>
      </c>
      <c r="CD78" s="62">
        <f ca="1">AVERAGE(OFFSET($CC$3,0,0,'Données projet'!$E$12+1,1))-AVERAGE(OFFSET($H$3,0,0,'Données projet'!$E$12+1,1))</f>
        <v>185.13448991941385</v>
      </c>
      <c r="CE78" s="62">
        <f t="shared" si="94"/>
        <v>69.239647548491234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444.24920589937017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117.54638373164624</v>
      </c>
      <c r="T79" s="62">
        <f t="shared" si="88"/>
        <v>133.0740262536583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0.88961959033063709</v>
      </c>
      <c r="AA79" s="23">
        <f>EXP(-LN(2)/25)*AA78+(1-EXP(-LN(2)/25))/(LN(2)/25)*Calculateur!V79*Calculateur!X79*VLOOKUP('Données projet'!$B$9,Paramètres!$A$1:$I$89,3,0)*0.475*44/12</f>
        <v>2.4176946222049254</v>
      </c>
      <c r="AB79" s="23">
        <f>EXP(-LN(2)/2)*AB78+(1-EXP(-LN(2)/2))/(LN(2)/2)*V79*Y79*VLOOKUP('Données projet'!$B$9,Paramètres!$A$1:$I$89,3,0)*0.475*44/12</f>
        <v>4.8226387628041985E-7</v>
      </c>
      <c r="AC79" s="24">
        <f t="shared" si="57"/>
        <v>3.3073146947994387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4.8</v>
      </c>
      <c r="AI79" s="14">
        <f>IF('Données projet'!$A$62&gt;35,AI78+AH79-AQ78,IF(A79&lt;'Données projet'!$A$62,$AF$205^A79,IF(A79='Données projet'!$A$62,'Données projet'!$B$62,AI78+AH79-AQ78)))</f>
        <v>186.79999999999993</v>
      </c>
      <c r="AJ79" s="14">
        <f>AI79*VLOOKUP('Données projet'!$B$10,Paramètres!$A$1:$I$89,3,0)*VLOOKUP('Données projet'!$B$10,Paramètres!$A$1:$I$89,5,0)</f>
        <v>169.01663999999994</v>
      </c>
      <c r="AK79" s="14">
        <f t="shared" si="89"/>
        <v>42.869709352189666</v>
      </c>
      <c r="AL79" s="22">
        <f t="shared" si="58"/>
        <v>369.03539178839679</v>
      </c>
      <c r="AM79" s="62">
        <f t="shared" si="59"/>
        <v>662.36872512173011</v>
      </c>
      <c r="AN79" s="62">
        <f ca="1">AVERAGE(OFFSET($AM$3,0,0,'Données projet'!$E$10+1,1))-AVERAGE(OFFSET($H$3,0,0,'Données projet'!$E$10+1,1))</f>
        <v>138.8931001150624</v>
      </c>
      <c r="AO79" s="62">
        <f t="shared" si="90"/>
        <v>48.964659354096625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4.8</v>
      </c>
      <c r="BD79" s="13">
        <f>IF('Données projet'!$A$88&gt;35,BD78+BC79-BL78,IF(A79&lt;'Données projet'!$A$88,$BA$205^A79,IF(A79='Données projet'!$A$88,'Données projet'!$B$88,BD78+BC79-BL78)))</f>
        <v>186.8</v>
      </c>
      <c r="BE79" s="14">
        <f>BD79*VLOOKUP('Données projet'!$B$11,Paramètres!$A$1:$I$89,3,0)*VLOOKUP('Données projet'!$B$11,Paramètres!$A$1:$I$89,5,0)</f>
        <v>180.67296000000002</v>
      </c>
      <c r="BF79" s="14">
        <f t="shared" si="91"/>
        <v>45.471874835351194</v>
      </c>
      <c r="BG79" s="22">
        <f t="shared" si="61"/>
        <v>393.86892067157004</v>
      </c>
      <c r="BH79" s="62">
        <f t="shared" si="62"/>
        <v>687.20225400490335</v>
      </c>
      <c r="BI79" s="62">
        <f ca="1">AVERAGE(OFFSET($BH$3,0,0,'Données projet'!$E$11+1,1))-AVERAGE(OFFSET($H$3,0,0,'Données projet'!$E$11+1,1))</f>
        <v>154.93882427988234</v>
      </c>
      <c r="BJ79" s="62">
        <f t="shared" si="92"/>
        <v>56.347130462109817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4.8</v>
      </c>
      <c r="BY79" s="13">
        <f>IF('Données projet'!$A$114&gt;35,BY78+BX79-CG78,IF(A79&lt;'Données projet'!$A$114,$BV$205^A79,IF(A79='Données projet'!$A$114,'Données projet'!$B$114,BY78+BX79-CG78)))</f>
        <v>186.8</v>
      </c>
      <c r="BZ79" s="14">
        <f>BY79*VLOOKUP('Données projet'!$B$12,Paramètres!$A$1:$I$89,3,0)*VLOOKUP('Données projet'!$B$12,Paramètres!$A$1:$I$89,5,0)</f>
        <v>201.07151999999999</v>
      </c>
      <c r="CA79" s="14">
        <f t="shared" si="93"/>
        <v>49.97958210772665</v>
      </c>
      <c r="CB79" s="22">
        <f t="shared" si="64"/>
        <v>437.24733617095723</v>
      </c>
      <c r="CC79" s="62">
        <f t="shared" si="65"/>
        <v>730.58066950429054</v>
      </c>
      <c r="CD79" s="62">
        <f ca="1">AVERAGE(OFFSET($CC$3,0,0,'Données projet'!$E$12+1,1))-AVERAGE(OFFSET($H$3,0,0,'Données projet'!$E$12+1,1))</f>
        <v>185.13448991941385</v>
      </c>
      <c r="CE79" s="62">
        <f t="shared" si="94"/>
        <v>69.239647548491234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446.18377471819281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117.54638373164624</v>
      </c>
      <c r="T80" s="62">
        <f t="shared" si="88"/>
        <v>133.0740262536583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0.87217469277862469</v>
      </c>
      <c r="AA80" s="23">
        <f>EXP(-LN(2)/25)*AA79+(1-EXP(-LN(2)/25))/(LN(2)/25)*Calculateur!V80*Calculateur!X80*VLOOKUP('Données projet'!$B$9,Paramètres!$A$1:$I$89,3,0)*0.475*44/12</f>
        <v>2.3515826356196974</v>
      </c>
      <c r="AB80" s="23">
        <f>EXP(-LN(2)/2)*AB79+(1-EXP(-LN(2)/2))/(LN(2)/2)*V80*Y80*VLOOKUP('Données projet'!$B$9,Paramètres!$A$1:$I$89,3,0)*0.475*44/12</f>
        <v>3.4101205723919507E-7</v>
      </c>
      <c r="AC80" s="24">
        <f t="shared" si="57"/>
        <v>3.2237576694103791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4.8</v>
      </c>
      <c r="AI80" s="14">
        <f>IF('Données projet'!$A$62&gt;35,AI79+AH80-AQ79,IF(A80&lt;'Données projet'!$A$62,$AF$205^A80,IF(A80='Données projet'!$A$62,'Données projet'!$B$62,AI79+AH80-AQ79)))</f>
        <v>191.59999999999994</v>
      </c>
      <c r="AJ80" s="14">
        <f>AI80*VLOOKUP('Données projet'!$B$10,Paramètres!$A$1:$I$89,3,0)*VLOOKUP('Données projet'!$B$10,Paramètres!$A$1:$I$89,5,0)</f>
        <v>173.35967999999994</v>
      </c>
      <c r="AK80" s="14">
        <f t="shared" si="89"/>
        <v>43.841620969901918</v>
      </c>
      <c r="AL80" s="22">
        <f t="shared" si="58"/>
        <v>378.29226585591238</v>
      </c>
      <c r="AM80" s="62">
        <f t="shared" si="59"/>
        <v>671.62559918924569</v>
      </c>
      <c r="AN80" s="62">
        <f ca="1">AVERAGE(OFFSET($AM$3,0,0,'Données projet'!$E$10+1,1))-AVERAGE(OFFSET($H$3,0,0,'Données projet'!$E$10+1,1))</f>
        <v>138.8931001150624</v>
      </c>
      <c r="AO80" s="62">
        <f t="shared" si="90"/>
        <v>48.964659354096625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4.8</v>
      </c>
      <c r="BD80" s="13">
        <f>IF('Données projet'!$A$88&gt;35,BD79+BC80-BL79,IF(A80&lt;'Données projet'!$A$88,$BA$205^A80,IF(A80='Données projet'!$A$88,'Données projet'!$B$88,BD79+BC80-BL79)))</f>
        <v>191.60000000000002</v>
      </c>
      <c r="BE80" s="14">
        <f>BD80*VLOOKUP('Données projet'!$B$11,Paramètres!$A$1:$I$89,3,0)*VLOOKUP('Données projet'!$B$11,Paramètres!$A$1:$I$89,5,0)</f>
        <v>185.31552000000002</v>
      </c>
      <c r="BF80" s="14">
        <f t="shared" si="91"/>
        <v>46.502780901649913</v>
      </c>
      <c r="BG80" s="22">
        <f t="shared" si="61"/>
        <v>403.75020740370695</v>
      </c>
      <c r="BH80" s="62">
        <f t="shared" si="62"/>
        <v>697.08354073704027</v>
      </c>
      <c r="BI80" s="62">
        <f ca="1">AVERAGE(OFFSET($BH$3,0,0,'Données projet'!$E$11+1,1))-AVERAGE(OFFSET($H$3,0,0,'Données projet'!$E$11+1,1))</f>
        <v>154.93882427988234</v>
      </c>
      <c r="BJ80" s="62">
        <f t="shared" si="92"/>
        <v>56.347130462109817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4.8</v>
      </c>
      <c r="BY80" s="13">
        <f>IF('Données projet'!$A$114&gt;35,BY79+BX80-CG79,IF(A80&lt;'Données projet'!$A$114,$BV$205^A80,IF(A80='Données projet'!$A$114,'Données projet'!$B$114,BY79+BX80-CG79)))</f>
        <v>191.60000000000002</v>
      </c>
      <c r="BZ80" s="14">
        <f>BY80*VLOOKUP('Données projet'!$B$12,Paramètres!$A$1:$I$89,3,0)*VLOOKUP('Données projet'!$B$12,Paramètres!$A$1:$I$89,5,0)</f>
        <v>206.23824000000002</v>
      </c>
      <c r="CA80" s="14">
        <f t="shared" si="93"/>
        <v>51.112683713334427</v>
      </c>
      <c r="CB80" s="22">
        <f t="shared" si="64"/>
        <v>448.21952546739084</v>
      </c>
      <c r="CC80" s="62">
        <f t="shared" si="65"/>
        <v>741.55285880072415</v>
      </c>
      <c r="CD80" s="62">
        <f ca="1">AVERAGE(OFFSET($CC$3,0,0,'Données projet'!$E$12+1,1))-AVERAGE(OFFSET($H$3,0,0,'Données projet'!$E$12+1,1))</f>
        <v>185.13448991941385</v>
      </c>
      <c r="CE80" s="62">
        <f t="shared" si="94"/>
        <v>69.239647548491234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448.11776063187176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117.54638373164624</v>
      </c>
      <c r="T81" s="62">
        <f t="shared" si="88"/>
        <v>133.0740262536583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0.85507187902727033</v>
      </c>
      <c r="AA81" s="23">
        <f>EXP(-LN(2)/25)*AA80+(1-EXP(-LN(2)/25))/(LN(2)/25)*Calculateur!V81*Calculateur!X81*VLOOKUP('Données projet'!$B$9,Paramètres!$A$1:$I$89,3,0)*0.475*44/12</f>
        <v>2.2872784847843204</v>
      </c>
      <c r="AB81" s="23">
        <f>EXP(-LN(2)/2)*AB80+(1-EXP(-LN(2)/2))/(LN(2)/2)*V81*Y81*VLOOKUP('Données projet'!$B$9,Paramètres!$A$1:$I$89,3,0)*0.475*44/12</f>
        <v>2.4113193814020992E-7</v>
      </c>
      <c r="AC81" s="24">
        <f t="shared" si="57"/>
        <v>3.1423506049435286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4.8</v>
      </c>
      <c r="AI81" s="14">
        <f>IF('Données projet'!$A$62&gt;35,AI80+AH81-AQ80,IF(A81&lt;'Données projet'!$A$62,$AF$205^A81,IF(A81='Données projet'!$A$62,'Données projet'!$B$62,AI80+AH81-AQ80)))</f>
        <v>196.39999999999995</v>
      </c>
      <c r="AJ81" s="14">
        <f>AI81*VLOOKUP('Données projet'!$B$10,Paramètres!$A$1:$I$89,3,0)*VLOOKUP('Données projet'!$B$10,Paramètres!$A$1:$I$89,5,0)</f>
        <v>177.70271999999994</v>
      </c>
      <c r="AK81" s="14">
        <f t="shared" si="89"/>
        <v>44.810702235717677</v>
      </c>
      <c r="AL81" s="22">
        <f t="shared" si="58"/>
        <v>387.54421039387483</v>
      </c>
      <c r="AM81" s="62">
        <f t="shared" si="59"/>
        <v>680.87754372720815</v>
      </c>
      <c r="AN81" s="62">
        <f ca="1">AVERAGE(OFFSET($AM$3,0,0,'Données projet'!$E$10+1,1))-AVERAGE(OFFSET($H$3,0,0,'Données projet'!$E$10+1,1))</f>
        <v>138.8931001150624</v>
      </c>
      <c r="AO81" s="62">
        <f t="shared" si="90"/>
        <v>48.964659354096625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4.8</v>
      </c>
      <c r="BD81" s="13">
        <f>IF('Données projet'!$A$88&gt;35,BD80+BC81-BL80,IF(A81&lt;'Données projet'!$A$88,$BA$205^A81,IF(A81='Données projet'!$A$88,'Données projet'!$B$88,BD80+BC81-BL80)))</f>
        <v>196.40000000000003</v>
      </c>
      <c r="BE81" s="14">
        <f>BD81*VLOOKUP('Données projet'!$B$11,Paramètres!$A$1:$I$89,3,0)*VLOOKUP('Données projet'!$B$11,Paramètres!$A$1:$I$89,5,0)</f>
        <v>189.95808000000002</v>
      </c>
      <c r="BF81" s="14">
        <f t="shared" si="91"/>
        <v>47.530684815400313</v>
      </c>
      <c r="BG81" s="22">
        <f t="shared" si="61"/>
        <v>413.6262653868223</v>
      </c>
      <c r="BH81" s="62">
        <f t="shared" si="62"/>
        <v>706.95959872015555</v>
      </c>
      <c r="BI81" s="62">
        <f ca="1">AVERAGE(OFFSET($BH$3,0,0,'Données projet'!$E$11+1,1))-AVERAGE(OFFSET($H$3,0,0,'Données projet'!$E$11+1,1))</f>
        <v>154.93882427988234</v>
      </c>
      <c r="BJ81" s="62">
        <f t="shared" si="92"/>
        <v>56.347130462109817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4.8</v>
      </c>
      <c r="BY81" s="13">
        <f>IF('Données projet'!$A$114&gt;35,BY80+BX81-CG80,IF(A81&lt;'Données projet'!$A$114,$BV$205^A81,IF(A81='Données projet'!$A$114,'Données projet'!$B$114,BY80+BX81-CG80)))</f>
        <v>196.40000000000003</v>
      </c>
      <c r="BZ81" s="14">
        <f>BY81*VLOOKUP('Données projet'!$B$12,Paramètres!$A$1:$I$89,3,0)*VLOOKUP('Données projet'!$B$12,Paramètres!$A$1:$I$89,5,0)</f>
        <v>211.40496000000005</v>
      </c>
      <c r="CA81" s="14">
        <f t="shared" si="93"/>
        <v>52.242485557708825</v>
      </c>
      <c r="CB81" s="22">
        <f t="shared" si="64"/>
        <v>459.1859676796762</v>
      </c>
      <c r="CC81" s="62">
        <f t="shared" si="65"/>
        <v>752.51930101300945</v>
      </c>
      <c r="CD81" s="62">
        <f ca="1">AVERAGE(OFFSET($CC$3,0,0,'Données projet'!$E$12+1,1))-AVERAGE(OFFSET($H$3,0,0,'Données projet'!$E$12+1,1))</f>
        <v>185.13448991941385</v>
      </c>
      <c r="CE81" s="62">
        <f t="shared" si="94"/>
        <v>69.239647548491234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450.05117197766094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117.54638373164624</v>
      </c>
      <c r="T82" s="62">
        <f t="shared" si="88"/>
        <v>133.0740262536583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0.83830444102189372</v>
      </c>
      <c r="AA82" s="23">
        <f>EXP(-LN(2)/25)*AA81+(1-EXP(-LN(2)/25))/(LN(2)/25)*Calculateur!V82*Calculateur!X82*VLOOKUP('Données projet'!$B$9,Paramètres!$A$1:$I$89,3,0)*0.475*44/12</f>
        <v>2.2247327343351451</v>
      </c>
      <c r="AB82" s="23">
        <f>EXP(-LN(2)/2)*AB81+(1-EXP(-LN(2)/2))/(LN(2)/2)*V82*Y82*VLOOKUP('Données projet'!$B$9,Paramètres!$A$1:$I$89,3,0)*0.475*44/12</f>
        <v>1.7050602861959753E-7</v>
      </c>
      <c r="AC82" s="24">
        <f t="shared" si="57"/>
        <v>3.0630373458630671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4.8</v>
      </c>
      <c r="AI82" s="14">
        <f>IF('Données projet'!$A$62&gt;35,AI81+AH82-AQ81,IF(A82&lt;'Données projet'!$A$62,$AF$205^A82,IF(A82='Données projet'!$A$62,'Données projet'!$B$62,AI81+AH82-AQ81)))</f>
        <v>201.19999999999996</v>
      </c>
      <c r="AJ82" s="14">
        <f>AI82*VLOOKUP('Données projet'!$B$10,Paramètres!$A$1:$I$89,3,0)*VLOOKUP('Données projet'!$B$10,Paramètres!$A$1:$I$89,5,0)</f>
        <v>182.04575999999994</v>
      </c>
      <c r="AK82" s="14">
        <f t="shared" si="89"/>
        <v>45.777030280798314</v>
      </c>
      <c r="AL82" s="22">
        <f t="shared" si="58"/>
        <v>396.79135973905687</v>
      </c>
      <c r="AM82" s="62">
        <f t="shared" si="59"/>
        <v>690.12469307239019</v>
      </c>
      <c r="AN82" s="62">
        <f ca="1">AVERAGE(OFFSET($AM$3,0,0,'Données projet'!$E$10+1,1))-AVERAGE(OFFSET($H$3,0,0,'Données projet'!$E$10+1,1))</f>
        <v>138.8931001150624</v>
      </c>
      <c r="AO82" s="62">
        <f t="shared" si="90"/>
        <v>48.964659354096625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4.8</v>
      </c>
      <c r="BD82" s="13">
        <f>IF('Données projet'!$A$88&gt;35,BD81+BC82-BL81,IF(A82&lt;'Données projet'!$A$88,$BA$205^A82,IF(A82='Données projet'!$A$88,'Données projet'!$B$88,BD81+BC82-BL81)))</f>
        <v>201.20000000000005</v>
      </c>
      <c r="BE82" s="14">
        <f>BD82*VLOOKUP('Données projet'!$B$11,Paramètres!$A$1:$I$89,3,0)*VLOOKUP('Données projet'!$B$11,Paramètres!$A$1:$I$89,5,0)</f>
        <v>194.60064000000006</v>
      </c>
      <c r="BF82" s="14">
        <f t="shared" si="91"/>
        <v>48.555668389578749</v>
      </c>
      <c r="BG82" s="22">
        <f t="shared" si="61"/>
        <v>423.4972371118497</v>
      </c>
      <c r="BH82" s="62">
        <f t="shared" si="62"/>
        <v>716.83057044518296</v>
      </c>
      <c r="BI82" s="62">
        <f ca="1">AVERAGE(OFFSET($BH$3,0,0,'Données projet'!$E$11+1,1))-AVERAGE(OFFSET($H$3,0,0,'Données projet'!$E$11+1,1))</f>
        <v>154.93882427988234</v>
      </c>
      <c r="BJ82" s="62">
        <f t="shared" si="92"/>
        <v>56.347130462109817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4.8</v>
      </c>
      <c r="BY82" s="13">
        <f>IF('Données projet'!$A$114&gt;35,BY81+BX82-CG81,IF(A82&lt;'Données projet'!$A$114,$BV$205^A82,IF(A82='Données projet'!$A$114,'Données projet'!$B$114,BY81+BX82-CG81)))</f>
        <v>201.20000000000005</v>
      </c>
      <c r="BZ82" s="14">
        <f>BY82*VLOOKUP('Données projet'!$B$12,Paramètres!$A$1:$I$89,3,0)*VLOOKUP('Données projet'!$B$12,Paramètres!$A$1:$I$89,5,0)</f>
        <v>216.57168000000004</v>
      </c>
      <c r="CA82" s="14">
        <f t="shared" si="93"/>
        <v>53.369077564091064</v>
      </c>
      <c r="CB82" s="22">
        <f t="shared" si="64"/>
        <v>470.14681942412523</v>
      </c>
      <c r="CC82" s="62">
        <f t="shared" si="65"/>
        <v>763.48015275745854</v>
      </c>
      <c r="CD82" s="62">
        <f ca="1">AVERAGE(OFFSET($CC$3,0,0,'Données projet'!$E$12+1,1))-AVERAGE(OFFSET($H$3,0,0,'Données projet'!$E$12+1,1))</f>
        <v>185.13448991941385</v>
      </c>
      <c r="CE82" s="62">
        <f t="shared" si="94"/>
        <v>69.239647548491234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451.98401686960722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117.54638373164624</v>
      </c>
      <c r="T83" s="62">
        <f t="shared" si="88"/>
        <v>133.0740262536583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0.82186580224867523</v>
      </c>
      <c r="AA83" s="23">
        <f>EXP(-LN(2)/25)*AA82+(1-EXP(-LN(2)/25))/(LN(2)/25)*Calculateur!V83*Calculateur!X83*VLOOKUP('Données projet'!$B$9,Paramètres!$A$1:$I$89,3,0)*0.475*44/12</f>
        <v>2.1638973007211408</v>
      </c>
      <c r="AB83" s="23">
        <f>EXP(-LN(2)/2)*AB82+(1-EXP(-LN(2)/2))/(LN(2)/2)*V83*Y83*VLOOKUP('Données projet'!$B$9,Paramètres!$A$1:$I$89,3,0)*0.475*44/12</f>
        <v>1.2056596907010496E-7</v>
      </c>
      <c r="AC83" s="24">
        <f t="shared" si="57"/>
        <v>2.9857632235357854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206</v>
      </c>
      <c r="AG83" s="13">
        <f>VLOOKUP(A83,'Données projet'!$A$61:$I$81,9,0)</f>
        <v>4.8</v>
      </c>
      <c r="AH83" s="13">
        <f t="array" ref="AH83">INDEX(AG:AG,MIN(IF(ISNUMBER(AG83:AG279),ROW(AG83:AG279),"")))</f>
        <v>4.8</v>
      </c>
      <c r="AI83" s="14">
        <f>IF('Données projet'!$A$62&gt;35,AI82+AH83-AQ82,IF(A83&lt;'Données projet'!$A$62,$AF$205^A83,IF(A83='Données projet'!$A$62,'Données projet'!$B$62,AI82+AH83-AQ82)))</f>
        <v>205.99999999999997</v>
      </c>
      <c r="AJ83" s="14">
        <f>AI83*VLOOKUP('Données projet'!$B$10,Paramètres!$A$1:$I$89,3,0)*VLOOKUP('Données projet'!$B$10,Paramètres!$A$1:$I$89,5,0)</f>
        <v>186.38879999999997</v>
      </c>
      <c r="AK83" s="14">
        <f t="shared" si="89"/>
        <v>46.740678346193498</v>
      </c>
      <c r="AL83" s="22">
        <f t="shared" si="58"/>
        <v>406.0338414529536</v>
      </c>
      <c r="AM83" s="62">
        <f t="shared" si="59"/>
        <v>699.36717478628691</v>
      </c>
      <c r="AN83" s="62">
        <f ca="1">AVERAGE(OFFSET($AM$3,0,0,'Données projet'!$E$10+1,1))-AVERAGE(OFFSET($H$3,0,0,'Données projet'!$E$10+1,1))</f>
        <v>138.8931001150624</v>
      </c>
      <c r="AO83" s="62">
        <f t="shared" si="90"/>
        <v>48.964659354096625</v>
      </c>
      <c r="AP83" s="16">
        <f>IF(ISNA(VLOOKUP(A83,'Données projet'!$A$61:$I$81,3,0)),0,VLOOKUP(A83,'Données projet'!$A$61:$I$81,3,0))</f>
        <v>5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206</v>
      </c>
      <c r="BB83" s="13">
        <f>VLOOKUP(A83,'Données projet'!$A$87:$I$107,9,0)</f>
        <v>4.8</v>
      </c>
      <c r="BC83" s="13">
        <f t="array" ref="BC83">INDEX(BB:BB,MIN(IF(ISNUMBER(BB83:BB279),ROW(BB83:BB279),"")))</f>
        <v>4.8</v>
      </c>
      <c r="BD83" s="13">
        <f>IF('Données projet'!$A$88&gt;35,BD82+BC83-BL82,IF(A83&lt;'Données projet'!$A$88,$BA$205^A83,IF(A83='Données projet'!$A$88,'Données projet'!$B$88,BD82+BC83-BL82)))</f>
        <v>206.00000000000006</v>
      </c>
      <c r="BE83" s="14">
        <f>BD83*VLOOKUP('Données projet'!$B$11,Paramètres!$A$1:$I$89,3,0)*VLOOKUP('Données projet'!$B$11,Paramètres!$A$1:$I$89,5,0)</f>
        <v>199.24320000000006</v>
      </c>
      <c r="BF83" s="14">
        <f t="shared" si="91"/>
        <v>49.577809310922277</v>
      </c>
      <c r="BG83" s="22">
        <f t="shared" si="61"/>
        <v>433.36325788318965</v>
      </c>
      <c r="BH83" s="62">
        <f t="shared" si="62"/>
        <v>726.69659121652296</v>
      </c>
      <c r="BI83" s="62">
        <f ca="1">AVERAGE(OFFSET($BH$3,0,0,'Données projet'!$E$11+1,1))-AVERAGE(OFFSET($H$3,0,0,'Données projet'!$E$11+1,1))</f>
        <v>154.93882427988234</v>
      </c>
      <c r="BJ83" s="62">
        <f t="shared" si="92"/>
        <v>56.347130462109817</v>
      </c>
      <c r="BK83" s="16">
        <f>IF(ISNA(VLOOKUP(A83,'Données projet'!$A$87:$I$107,3,0)),0,VLOOKUP(A83,'Données projet'!$A$87:$I$107,3,0))</f>
        <v>5</v>
      </c>
      <c r="BL83" s="23">
        <f>IF(ISNA(VLOOKUP(A83,'Données projet'!$A$87:$I$107,4,0)),0,VLOOKUP(A83,'Données projet'!$A$87:$I$107,4,0))</f>
        <v>28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206</v>
      </c>
      <c r="BW83" s="13">
        <f>VLOOKUP(A83,'Données projet'!$A$113:$I$133,9,0)</f>
        <v>4.8</v>
      </c>
      <c r="BX83" s="13">
        <f t="array" ref="BX83">INDEX(BW:BW,MIN(IF(ISNUMBER(BW83:BW279),ROW(BW83:BW279),"")))</f>
        <v>4.8</v>
      </c>
      <c r="BY83" s="13">
        <f>IF('Données projet'!$A$114&gt;35,BY82+BX83-CG82,IF(A83&lt;'Données projet'!$A$114,$BV$205^A83,IF(A83='Données projet'!$A$114,'Données projet'!$B$114,BY82+BX83-CG82)))</f>
        <v>206.00000000000006</v>
      </c>
      <c r="BZ83" s="14">
        <f>BY83*VLOOKUP('Données projet'!$B$12,Paramètres!$A$1:$I$89,3,0)*VLOOKUP('Données projet'!$B$12,Paramètres!$A$1:$I$89,5,0)</f>
        <v>221.73840000000004</v>
      </c>
      <c r="CA83" s="14">
        <f t="shared" si="93"/>
        <v>54.492545120441797</v>
      </c>
      <c r="CB83" s="22">
        <f t="shared" si="64"/>
        <v>481.10222941810292</v>
      </c>
      <c r="CC83" s="62">
        <f t="shared" si="65"/>
        <v>774.43556275143624</v>
      </c>
      <c r="CD83" s="62">
        <f ca="1">AVERAGE(OFFSET($CC$3,0,0,'Données projet'!$E$12+1,1))-AVERAGE(OFFSET($H$3,0,0,'Données projet'!$E$12+1,1))</f>
        <v>185.13448991941385</v>
      </c>
      <c r="CE83" s="62">
        <f t="shared" si="94"/>
        <v>69.239647548491234</v>
      </c>
      <c r="CF83" s="16">
        <f>IF(ISNA(VLOOKUP(A83,'Données projet'!$A$113:$I$133,3,0)),0,VLOOKUP(A83,'Données projet'!$A$113:$I$133,3,0))</f>
        <v>5</v>
      </c>
      <c r="CG83" s="16">
        <f>IF(ISNA(VLOOKUP(A83,'Données projet'!$A$113:$I$133,4,0)),0,VLOOKUP(A83,'Données projet'!$A$113:$I$133,4,0))</f>
        <v>28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453.91630320723971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117.54638373164624</v>
      </c>
      <c r="T84" s="62">
        <f t="shared" si="88"/>
        <v>133.0740262536583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0.80574951515521998</v>
      </c>
      <c r="AA84" s="23">
        <f>EXP(-LN(2)/25)*AA83+(1-EXP(-LN(2)/25))/(LN(2)/25)*Calculateur!V84*Calculateur!X84*VLOOKUP('Données projet'!$B$9,Paramètres!$A$1:$I$89,3,0)*0.475*44/12</f>
        <v>2.1047254152385078</v>
      </c>
      <c r="AB84" s="23">
        <f>EXP(-LN(2)/2)*AB83+(1-EXP(-LN(2)/2))/(LN(2)/2)*V84*Y84*VLOOKUP('Données projet'!$B$9,Paramètres!$A$1:$I$89,3,0)*0.475*44/12</f>
        <v>8.5253014309798767E-8</v>
      </c>
      <c r="AC84" s="24">
        <f t="shared" si="57"/>
        <v>2.910475015646742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4.3</v>
      </c>
      <c r="AI84" s="14">
        <f>IF('Données projet'!$A$62&gt;35,AI83+AH84-AQ83,IF(A84&lt;'Données projet'!$A$62,$AF$205^A84,IF(A84='Données projet'!$A$62,'Données projet'!$B$62,AI83+AH84-AQ83)))</f>
        <v>182.29999999999998</v>
      </c>
      <c r="AJ84" s="14">
        <f>AI84*VLOOKUP('Données projet'!$B$10,Paramètres!$A$1:$I$89,3,0)*VLOOKUP('Données projet'!$B$10,Paramètres!$A$1:$I$89,5,0)</f>
        <v>164.94503999999998</v>
      </c>
      <c r="AK84" s="14">
        <f t="shared" si="89"/>
        <v>41.955899409919233</v>
      </c>
      <c r="AL84" s="22">
        <f t="shared" si="58"/>
        <v>360.35246947227597</v>
      </c>
      <c r="AM84" s="62">
        <f t="shared" si="59"/>
        <v>653.68580280560923</v>
      </c>
      <c r="AN84" s="62">
        <f ca="1">AVERAGE(OFFSET($AM$3,0,0,'Données projet'!$E$10+1,1))-AVERAGE(OFFSET($H$3,0,0,'Données projet'!$E$10+1,1))</f>
        <v>138.8931001150624</v>
      </c>
      <c r="AO84" s="62">
        <f t="shared" si="90"/>
        <v>48.964659354096625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4.3</v>
      </c>
      <c r="BD84" s="13">
        <f>IF('Données projet'!$A$88&gt;35,BD83+BC84-BL83,IF(A84&lt;'Données projet'!$A$88,$BA$205^A84,IF(A84='Données projet'!$A$88,'Données projet'!$B$88,BD83+BC84-BL83)))</f>
        <v>182.30000000000007</v>
      </c>
      <c r="BE84" s="14">
        <f>BD84*VLOOKUP('Données projet'!$B$11,Paramètres!$A$1:$I$89,3,0)*VLOOKUP('Données projet'!$B$11,Paramètres!$A$1:$I$89,5,0)</f>
        <v>176.32056000000006</v>
      </c>
      <c r="BF84" s="14">
        <f t="shared" si="91"/>
        <v>44.502597181125708</v>
      </c>
      <c r="BG84" s="22">
        <f t="shared" si="61"/>
        <v>384.60033209046077</v>
      </c>
      <c r="BH84" s="62">
        <f t="shared" si="62"/>
        <v>677.93366542379408</v>
      </c>
      <c r="BI84" s="62">
        <f ca="1">AVERAGE(OFFSET($BH$3,0,0,'Données projet'!$E$11+1,1))-AVERAGE(OFFSET($H$3,0,0,'Données projet'!$E$11+1,1))</f>
        <v>154.93882427988234</v>
      </c>
      <c r="BJ84" s="62">
        <f t="shared" si="92"/>
        <v>56.347130462109817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4.3</v>
      </c>
      <c r="BY84" s="13">
        <f>IF('Données projet'!$A$114&gt;35,BY83+BX84-CG83,IF(A84&lt;'Données projet'!$A$114,$BV$205^A84,IF(A84='Données projet'!$A$114,'Données projet'!$B$114,BY83+BX84-CG83)))</f>
        <v>182.30000000000007</v>
      </c>
      <c r="BZ84" s="14">
        <f>BY84*VLOOKUP('Données projet'!$B$12,Paramètres!$A$1:$I$89,3,0)*VLOOKUP('Données projet'!$B$12,Paramètres!$A$1:$I$89,5,0)</f>
        <v>196.22772000000006</v>
      </c>
      <c r="CA84" s="14">
        <f t="shared" si="93"/>
        <v>48.91421824753926</v>
      </c>
      <c r="CB84" s="22">
        <f t="shared" si="64"/>
        <v>426.95554244779765</v>
      </c>
      <c r="CC84" s="62">
        <f t="shared" si="65"/>
        <v>720.28887578113097</v>
      </c>
      <c r="CD84" s="62">
        <f ca="1">AVERAGE(OFFSET($CC$3,0,0,'Données projet'!$E$12+1,1))-AVERAGE(OFFSET($H$3,0,0,'Données projet'!$E$12+1,1))</f>
        <v>185.13448991941385</v>
      </c>
      <c r="CE84" s="62">
        <f t="shared" si="94"/>
        <v>69.239647548491234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455.84803868381812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117.54638373164624</v>
      </c>
      <c r="T85" s="62">
        <f t="shared" si="88"/>
        <v>133.0740262536583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0.78994925862170284</v>
      </c>
      <c r="AA85" s="23">
        <f>EXP(-LN(2)/25)*AA84+(1-EXP(-LN(2)/25))/(LN(2)/25)*Calculateur!V85*Calculateur!X85*VLOOKUP('Données projet'!$B$9,Paramètres!$A$1:$I$89,3,0)*0.475*44/12</f>
        <v>2.0471715880761114</v>
      </c>
      <c r="AB85" s="23">
        <f>EXP(-LN(2)/2)*AB84+(1-EXP(-LN(2)/2))/(LN(2)/2)*V85*Y85*VLOOKUP('Données projet'!$B$9,Paramètres!$A$1:$I$89,3,0)*0.475*44/12</f>
        <v>6.0282984535052481E-8</v>
      </c>
      <c r="AC85" s="24">
        <f t="shared" si="57"/>
        <v>2.8371209069807986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4.3</v>
      </c>
      <c r="AI85" s="14">
        <f>IF('Données projet'!$A$62&gt;35,AI84+AH85-AQ84,IF(A85&lt;'Données projet'!$A$62,$AF$205^A85,IF(A85='Données projet'!$A$62,'Données projet'!$B$62,AI84+AH85-AQ84)))</f>
        <v>186.6</v>
      </c>
      <c r="AJ85" s="14">
        <f>AI85*VLOOKUP('Données projet'!$B$10,Paramètres!$A$1:$I$89,3,0)*VLOOKUP('Données projet'!$B$10,Paramètres!$A$1:$I$89,5,0)</f>
        <v>168.83568</v>
      </c>
      <c r="AK85" s="14">
        <f t="shared" si="89"/>
        <v>42.829150426593394</v>
      </c>
      <c r="AL85" s="22">
        <f t="shared" si="58"/>
        <v>368.6495796596501</v>
      </c>
      <c r="AM85" s="62">
        <f t="shared" si="59"/>
        <v>661.98291299298342</v>
      </c>
      <c r="AN85" s="62">
        <f ca="1">AVERAGE(OFFSET($AM$3,0,0,'Données projet'!$E$10+1,1))-AVERAGE(OFFSET($H$3,0,0,'Données projet'!$E$10+1,1))</f>
        <v>138.8931001150624</v>
      </c>
      <c r="AO85" s="62">
        <f t="shared" si="90"/>
        <v>48.964659354096625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4.3</v>
      </c>
      <c r="BD85" s="13">
        <f>IF('Données projet'!$A$88&gt;35,BD84+BC85-BL84,IF(A85&lt;'Données projet'!$A$88,$BA$205^A85,IF(A85='Données projet'!$A$88,'Données projet'!$B$88,BD84+BC85-BL84)))</f>
        <v>186.60000000000008</v>
      </c>
      <c r="BE85" s="14">
        <f>BD85*VLOOKUP('Données projet'!$B$11,Paramètres!$A$1:$I$89,3,0)*VLOOKUP('Données projet'!$B$11,Paramètres!$A$1:$I$89,5,0)</f>
        <v>180.47952000000009</v>
      </c>
      <c r="BF85" s="14">
        <f t="shared" si="91"/>
        <v>45.428854007451079</v>
      </c>
      <c r="BG85" s="22">
        <f t="shared" si="61"/>
        <v>393.45708472964412</v>
      </c>
      <c r="BH85" s="62">
        <f t="shared" si="62"/>
        <v>686.79041806297744</v>
      </c>
      <c r="BI85" s="62">
        <f ca="1">AVERAGE(OFFSET($BH$3,0,0,'Données projet'!$E$11+1,1))-AVERAGE(OFFSET($H$3,0,0,'Données projet'!$E$11+1,1))</f>
        <v>154.93882427988234</v>
      </c>
      <c r="BJ85" s="62">
        <f t="shared" si="92"/>
        <v>56.347130462109817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4.3</v>
      </c>
      <c r="BY85" s="13">
        <f>IF('Données projet'!$A$114&gt;35,BY84+BX85-CG84,IF(A85&lt;'Données projet'!$A$114,$BV$205^A85,IF(A85='Données projet'!$A$114,'Données projet'!$B$114,BY84+BX85-CG84)))</f>
        <v>186.60000000000008</v>
      </c>
      <c r="BZ85" s="14">
        <f>BY85*VLOOKUP('Données projet'!$B$12,Paramètres!$A$1:$I$89,3,0)*VLOOKUP('Données projet'!$B$12,Paramètres!$A$1:$I$89,5,0)</f>
        <v>200.85624000000007</v>
      </c>
      <c r="CA85" s="14">
        <f t="shared" si="93"/>
        <v>49.932296549166296</v>
      </c>
      <c r="CB85" s="22">
        <f t="shared" si="64"/>
        <v>436.79003448979807</v>
      </c>
      <c r="CC85" s="62">
        <f t="shared" si="65"/>
        <v>730.12336782313139</v>
      </c>
      <c r="CD85" s="62">
        <f ca="1">AVERAGE(OFFSET($CC$3,0,0,'Données projet'!$E$12+1,1))-AVERAGE(OFFSET($H$3,0,0,'Données projet'!$E$12+1,1))</f>
        <v>185.13448991941385</v>
      </c>
      <c r="CE85" s="62">
        <f t="shared" si="94"/>
        <v>69.239647548491234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457.77923079416723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117.54638373164624</v>
      </c>
      <c r="T86" s="62">
        <f t="shared" si="88"/>
        <v>133.0740262536583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0.7744588354816031</v>
      </c>
      <c r="AA86" s="23">
        <f>EXP(-LN(2)/25)*AA85+(1-EXP(-LN(2)/25))/(LN(2)/25)*Calculateur!V86*Calculateur!X86*VLOOKUP('Données projet'!$B$9,Paramètres!$A$1:$I$89,3,0)*0.475*44/12</f>
        <v>1.9911915733440952</v>
      </c>
      <c r="AB86" s="23">
        <f>EXP(-LN(2)/2)*AB85+(1-EXP(-LN(2)/2))/(LN(2)/2)*V86*Y86*VLOOKUP('Données projet'!$B$9,Paramètres!$A$1:$I$89,3,0)*0.475*44/12</f>
        <v>4.2626507154899384E-8</v>
      </c>
      <c r="AC86" s="24">
        <f t="shared" si="57"/>
        <v>2.7656504514522058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4.3</v>
      </c>
      <c r="AI86" s="14">
        <f>IF('Données projet'!$A$62&gt;35,AI85+AH86-AQ85,IF(A86&lt;'Données projet'!$A$62,$AF$205^A86,IF(A86='Données projet'!$A$62,'Données projet'!$B$62,AI85+AH86-AQ85)))</f>
        <v>190.9</v>
      </c>
      <c r="AJ86" s="14">
        <f>AI86*VLOOKUP('Données projet'!$B$10,Paramètres!$A$1:$I$89,3,0)*VLOOKUP('Données projet'!$B$10,Paramètres!$A$1:$I$89,5,0)</f>
        <v>172.72631999999999</v>
      </c>
      <c r="AK86" s="14">
        <f t="shared" si="89"/>
        <v>43.700062028669137</v>
      </c>
      <c r="AL86" s="22">
        <f t="shared" si="58"/>
        <v>376.94261536659877</v>
      </c>
      <c r="AM86" s="62">
        <f t="shared" si="59"/>
        <v>670.27594869993209</v>
      </c>
      <c r="AN86" s="62">
        <f ca="1">AVERAGE(OFFSET($AM$3,0,0,'Données projet'!$E$10+1,1))-AVERAGE(OFFSET($H$3,0,0,'Données projet'!$E$10+1,1))</f>
        <v>138.8931001150624</v>
      </c>
      <c r="AO86" s="62">
        <f t="shared" si="90"/>
        <v>48.964659354096625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4.3</v>
      </c>
      <c r="BD86" s="13">
        <f>IF('Données projet'!$A$88&gt;35,BD85+BC86-BL85,IF(A86&lt;'Données projet'!$A$88,$BA$205^A86,IF(A86='Données projet'!$A$88,'Données projet'!$B$88,BD85+BC86-BL85)))</f>
        <v>190.90000000000009</v>
      </c>
      <c r="BE86" s="14">
        <f>BD86*VLOOKUP('Données projet'!$B$11,Paramètres!$A$1:$I$89,3,0)*VLOOKUP('Données projet'!$B$11,Paramètres!$A$1:$I$89,5,0)</f>
        <v>184.6384800000001</v>
      </c>
      <c r="BF86" s="14">
        <f t="shared" si="91"/>
        <v>46.352629418123904</v>
      </c>
      <c r="BG86" s="22">
        <f t="shared" si="61"/>
        <v>402.3095155698993</v>
      </c>
      <c r="BH86" s="62">
        <f t="shared" si="62"/>
        <v>695.64284890323256</v>
      </c>
      <c r="BI86" s="62">
        <f ca="1">AVERAGE(OFFSET($BH$3,0,0,'Données projet'!$E$11+1,1))-AVERAGE(OFFSET($H$3,0,0,'Données projet'!$E$11+1,1))</f>
        <v>154.93882427988234</v>
      </c>
      <c r="BJ86" s="62">
        <f t="shared" si="92"/>
        <v>56.347130462109817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4.3</v>
      </c>
      <c r="BY86" s="13">
        <f>IF('Données projet'!$A$114&gt;35,BY85+BX86-CG85,IF(A86&lt;'Données projet'!$A$114,$BV$205^A86,IF(A86='Données projet'!$A$114,'Données projet'!$B$114,BY85+BX86-CG85)))</f>
        <v>190.90000000000009</v>
      </c>
      <c r="BZ86" s="14">
        <f>BY86*VLOOKUP('Données projet'!$B$12,Paramètres!$A$1:$I$89,3,0)*VLOOKUP('Données projet'!$B$12,Paramètres!$A$1:$I$89,5,0)</f>
        <v>205.48476000000011</v>
      </c>
      <c r="CA86" s="14">
        <f t="shared" si="93"/>
        <v>50.94764744802405</v>
      </c>
      <c r="CB86" s="22">
        <f t="shared" si="64"/>
        <v>446.61977630530873</v>
      </c>
      <c r="CC86" s="62">
        <f t="shared" si="65"/>
        <v>739.95310963864199</v>
      </c>
      <c r="CD86" s="62">
        <f ca="1">AVERAGE(OFFSET($CC$3,0,0,'Données projet'!$E$12+1,1))-AVERAGE(OFFSET($H$3,0,0,'Données projet'!$E$12+1,1))</f>
        <v>185.13448991941385</v>
      </c>
      <c r="CE86" s="62">
        <f t="shared" si="94"/>
        <v>69.239647548491234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459.70988684212313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117.54638373164624</v>
      </c>
      <c r="T87" s="62">
        <f t="shared" si="88"/>
        <v>133.0740262536583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0.75927217009105552</v>
      </c>
      <c r="AA87" s="23">
        <f>EXP(-LN(2)/25)*AA86+(1-EXP(-LN(2)/25))/(LN(2)/25)*Calculateur!V87*Calculateur!X87*VLOOKUP('Données projet'!$B$9,Paramètres!$A$1:$I$89,3,0)*0.475*44/12</f>
        <v>1.9367423350587871</v>
      </c>
      <c r="AB87" s="23">
        <f>EXP(-LN(2)/2)*AB86+(1-EXP(-LN(2)/2))/(LN(2)/2)*V87*Y87*VLOOKUP('Données projet'!$B$9,Paramètres!$A$1:$I$89,3,0)*0.475*44/12</f>
        <v>3.0141492267526241E-8</v>
      </c>
      <c r="AC87" s="24">
        <f t="shared" si="57"/>
        <v>2.6960145352913352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4.3</v>
      </c>
      <c r="AI87" s="14">
        <f>IF('Données projet'!$A$62&gt;35,AI86+AH87-AQ86,IF(A87&lt;'Données projet'!$A$62,$AF$205^A87,IF(A87='Données projet'!$A$62,'Données projet'!$B$62,AI86+AH87-AQ86)))</f>
        <v>195.20000000000002</v>
      </c>
      <c r="AJ87" s="14">
        <f>AI87*VLOOKUP('Données projet'!$B$10,Paramètres!$A$1:$I$89,3,0)*VLOOKUP('Données projet'!$B$10,Paramètres!$A$1:$I$89,5,0)</f>
        <v>176.61696000000001</v>
      </c>
      <c r="AK87" s="14">
        <f t="shared" si="89"/>
        <v>44.56869297787356</v>
      </c>
      <c r="AL87" s="22">
        <f t="shared" si="58"/>
        <v>385.23167893646314</v>
      </c>
      <c r="AM87" s="62">
        <f t="shared" si="59"/>
        <v>678.5650122697964</v>
      </c>
      <c r="AN87" s="62">
        <f ca="1">AVERAGE(OFFSET($AM$3,0,0,'Données projet'!$E$10+1,1))-AVERAGE(OFFSET($H$3,0,0,'Données projet'!$E$10+1,1))</f>
        <v>138.8931001150624</v>
      </c>
      <c r="AO87" s="62">
        <f t="shared" si="90"/>
        <v>48.964659354096625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4.3</v>
      </c>
      <c r="BD87" s="13">
        <f>IF('Données projet'!$A$88&gt;35,BD86+BC87-BL86,IF(A87&lt;'Données projet'!$A$88,$BA$205^A87,IF(A87='Données projet'!$A$88,'Données projet'!$B$88,BD86+BC87-BL86)))</f>
        <v>195.2000000000001</v>
      </c>
      <c r="BE87" s="14">
        <f>BD87*VLOOKUP('Données projet'!$B$11,Paramètres!$A$1:$I$89,3,0)*VLOOKUP('Données projet'!$B$11,Paramètres!$A$1:$I$89,5,0)</f>
        <v>188.79744000000011</v>
      </c>
      <c r="BF87" s="14">
        <f t="shared" si="91"/>
        <v>47.27398574167259</v>
      </c>
      <c r="BG87" s="22">
        <f t="shared" si="61"/>
        <v>411.1577331667466</v>
      </c>
      <c r="BH87" s="62">
        <f t="shared" si="62"/>
        <v>704.49106650007991</v>
      </c>
      <c r="BI87" s="62">
        <f ca="1">AVERAGE(OFFSET($BH$3,0,0,'Données projet'!$E$11+1,1))-AVERAGE(OFFSET($H$3,0,0,'Données projet'!$E$11+1,1))</f>
        <v>154.93882427988234</v>
      </c>
      <c r="BJ87" s="62">
        <f t="shared" si="92"/>
        <v>56.347130462109817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4.3</v>
      </c>
      <c r="BY87" s="13">
        <f>IF('Données projet'!$A$114&gt;35,BY86+BX87-CG86,IF(A87&lt;'Données projet'!$A$114,$BV$205^A87,IF(A87='Données projet'!$A$114,'Données projet'!$B$114,BY86+BX87-CG86)))</f>
        <v>195.2000000000001</v>
      </c>
      <c r="BZ87" s="14">
        <f>BY87*VLOOKUP('Données projet'!$B$12,Paramètres!$A$1:$I$89,3,0)*VLOOKUP('Données projet'!$B$12,Paramètres!$A$1:$I$89,5,0)</f>
        <v>210.11328000000012</v>
      </c>
      <c r="CA87" s="14">
        <f t="shared" si="93"/>
        <v>51.960339451378104</v>
      </c>
      <c r="CB87" s="22">
        <f t="shared" si="64"/>
        <v>456.44488721115044</v>
      </c>
      <c r="CC87" s="62">
        <f t="shared" si="65"/>
        <v>749.7782205444837</v>
      </c>
      <c r="CD87" s="62">
        <f ca="1">AVERAGE(OFFSET($CC$3,0,0,'Données projet'!$E$12+1,1))-AVERAGE(OFFSET($H$3,0,0,'Données projet'!$E$12+1,1))</f>
        <v>185.13448991941385</v>
      </c>
      <c r="CE87" s="62">
        <f t="shared" si="94"/>
        <v>69.239647548491234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461.64001394761442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117.54638373164624</v>
      </c>
      <c r="T88" s="62">
        <f t="shared" si="88"/>
        <v>133.0740262536583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0.74438330594586533</v>
      </c>
      <c r="AA88" s="23">
        <f>EXP(-LN(2)/25)*AA87+(1-EXP(-LN(2)/25))/(LN(2)/25)*Calculateur!V88*Calculateur!X88*VLOOKUP('Données projet'!$B$9,Paramètres!$A$1:$I$89,3,0)*0.475*44/12</f>
        <v>1.8837820140577517</v>
      </c>
      <c r="AB88" s="23">
        <f>EXP(-LN(2)/2)*AB87+(1-EXP(-LN(2)/2))/(LN(2)/2)*V88*Y88*VLOOKUP('Données projet'!$B$9,Paramètres!$A$1:$I$89,3,0)*0.475*44/12</f>
        <v>2.1313253577449692E-8</v>
      </c>
      <c r="AC88" s="24">
        <f t="shared" si="57"/>
        <v>2.6281653413168704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4.3</v>
      </c>
      <c r="AI88" s="14">
        <f>IF('Données projet'!$A$62&gt;35,AI87+AH88-AQ87,IF(A88&lt;'Données projet'!$A$62,$AF$205^A88,IF(A88='Données projet'!$A$62,'Données projet'!$B$62,AI87+AH88-AQ87)))</f>
        <v>199.50000000000003</v>
      </c>
      <c r="AJ88" s="14">
        <f>AI88*VLOOKUP('Données projet'!$B$10,Paramètres!$A$1:$I$89,3,0)*VLOOKUP('Données projet'!$B$10,Paramètres!$A$1:$I$89,5,0)</f>
        <v>180.50760000000002</v>
      </c>
      <c r="AK88" s="14">
        <f t="shared" si="89"/>
        <v>45.435099299216873</v>
      </c>
      <c r="AL88" s="22">
        <f t="shared" si="58"/>
        <v>393.51686794613602</v>
      </c>
      <c r="AM88" s="62">
        <f t="shared" si="59"/>
        <v>686.85020127946927</v>
      </c>
      <c r="AN88" s="62">
        <f ca="1">AVERAGE(OFFSET($AM$3,0,0,'Données projet'!$E$10+1,1))-AVERAGE(OFFSET($H$3,0,0,'Données projet'!$E$10+1,1))</f>
        <v>138.8931001150624</v>
      </c>
      <c r="AO88" s="62">
        <f t="shared" si="90"/>
        <v>48.964659354096625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4.3</v>
      </c>
      <c r="BD88" s="13">
        <f>IF('Données projet'!$A$88&gt;35,BD87+BC88-BL87,IF(A88&lt;'Données projet'!$A$88,$BA$205^A88,IF(A88='Données projet'!$A$88,'Données projet'!$B$88,BD87+BC88-BL87)))</f>
        <v>199.50000000000011</v>
      </c>
      <c r="BE88" s="14">
        <f>BD88*VLOOKUP('Données projet'!$B$11,Paramètres!$A$1:$I$89,3,0)*VLOOKUP('Données projet'!$B$11,Paramètres!$A$1:$I$89,5,0)</f>
        <v>192.95640000000012</v>
      </c>
      <c r="BF88" s="14">
        <f t="shared" si="91"/>
        <v>48.192982403791724</v>
      </c>
      <c r="BG88" s="22">
        <f t="shared" si="61"/>
        <v>420.00184101993744</v>
      </c>
      <c r="BH88" s="62">
        <f t="shared" si="62"/>
        <v>713.33517435327076</v>
      </c>
      <c r="BI88" s="62">
        <f ca="1">AVERAGE(OFFSET($BH$3,0,0,'Données projet'!$E$11+1,1))-AVERAGE(OFFSET($H$3,0,0,'Données projet'!$E$11+1,1))</f>
        <v>154.93882427988234</v>
      </c>
      <c r="BJ88" s="62">
        <f t="shared" si="92"/>
        <v>56.347130462109817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4.3</v>
      </c>
      <c r="BY88" s="13">
        <f>IF('Données projet'!$A$114&gt;35,BY87+BX88-CG87,IF(A88&lt;'Données projet'!$A$114,$BV$205^A88,IF(A88='Données projet'!$A$114,'Données projet'!$B$114,BY87+BX88-CG87)))</f>
        <v>199.50000000000011</v>
      </c>
      <c r="BZ88" s="14">
        <f>BY88*VLOOKUP('Données projet'!$B$12,Paramètres!$A$1:$I$89,3,0)*VLOOKUP('Données projet'!$B$12,Paramètres!$A$1:$I$89,5,0)</f>
        <v>214.7418000000001</v>
      </c>
      <c r="CA88" s="14">
        <f t="shared" si="93"/>
        <v>52.970437875897041</v>
      </c>
      <c r="CB88" s="22">
        <f t="shared" si="64"/>
        <v>466.26548096718744</v>
      </c>
      <c r="CC88" s="62">
        <f t="shared" si="65"/>
        <v>759.59881430052076</v>
      </c>
      <c r="CD88" s="62">
        <f ca="1">AVERAGE(OFFSET($CC$3,0,0,'Données projet'!$E$12+1,1))-AVERAGE(OFFSET($H$3,0,0,'Données projet'!$E$12+1,1))</f>
        <v>185.13448991941385</v>
      </c>
      <c r="CE88" s="62">
        <f t="shared" si="94"/>
        <v>69.239647548491234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463.56961905340103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117.54638373164624</v>
      </c>
      <c r="T89" s="62">
        <f t="shared" si="88"/>
        <v>133.0740262536583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0.72978640334525191</v>
      </c>
      <c r="AA89" s="23">
        <f>EXP(-LN(2)/25)*AA88+(1-EXP(-LN(2)/25))/(LN(2)/25)*Calculateur!V89*Calculateur!X89*VLOOKUP('Données projet'!$B$9,Paramètres!$A$1:$I$89,3,0)*0.475*44/12</f>
        <v>1.8322698958195518</v>
      </c>
      <c r="AB89" s="23">
        <f>EXP(-LN(2)/2)*AB88+(1-EXP(-LN(2)/2))/(LN(2)/2)*V89*Y89*VLOOKUP('Données projet'!$B$9,Paramètres!$A$1:$I$89,3,0)*0.475*44/12</f>
        <v>1.507074613376312E-8</v>
      </c>
      <c r="AC89" s="24">
        <f t="shared" si="57"/>
        <v>2.5620563142355497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4.3</v>
      </c>
      <c r="AI89" s="14">
        <f>IF('Données projet'!$A$62&gt;35,AI88+AH89-AQ88,IF(A89&lt;'Données projet'!$A$62,$AF$205^A89,IF(A89='Données projet'!$A$62,'Données projet'!$B$62,AI88+AH89-AQ88)))</f>
        <v>203.80000000000004</v>
      </c>
      <c r="AJ89" s="14">
        <f>AI89*VLOOKUP('Données projet'!$B$10,Paramètres!$A$1:$I$89,3,0)*VLOOKUP('Données projet'!$B$10,Paramètres!$A$1:$I$89,5,0)</f>
        <v>184.39824000000004</v>
      </c>
      <c r="AK89" s="14">
        <f t="shared" si="89"/>
        <v>46.299334464645916</v>
      </c>
      <c r="AL89" s="22">
        <f t="shared" si="58"/>
        <v>401.79827552592502</v>
      </c>
      <c r="AM89" s="62">
        <f t="shared" si="59"/>
        <v>695.13160885925834</v>
      </c>
      <c r="AN89" s="62">
        <f ca="1">AVERAGE(OFFSET($AM$3,0,0,'Données projet'!$E$10+1,1))-AVERAGE(OFFSET($H$3,0,0,'Données projet'!$E$10+1,1))</f>
        <v>138.8931001150624</v>
      </c>
      <c r="AO89" s="62">
        <f t="shared" si="90"/>
        <v>48.964659354096625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4.3</v>
      </c>
      <c r="BD89" s="13">
        <f>IF('Données projet'!$A$88&gt;35,BD88+BC89-BL88,IF(A89&lt;'Données projet'!$A$88,$BA$205^A89,IF(A89='Données projet'!$A$88,'Données projet'!$B$88,BD88+BC89-BL88)))</f>
        <v>203.80000000000013</v>
      </c>
      <c r="BE89" s="14">
        <f>BD89*VLOOKUP('Données projet'!$B$11,Paramètres!$A$1:$I$89,3,0)*VLOOKUP('Données projet'!$B$11,Paramètres!$A$1:$I$89,5,0)</f>
        <v>197.11536000000012</v>
      </c>
      <c r="BF89" s="14">
        <f t="shared" si="91"/>
        <v>49.109676122143078</v>
      </c>
      <c r="BG89" s="22">
        <f t="shared" si="61"/>
        <v>428.8419379127327</v>
      </c>
      <c r="BH89" s="62">
        <f t="shared" si="62"/>
        <v>722.17527124606602</v>
      </c>
      <c r="BI89" s="62">
        <f ca="1">AVERAGE(OFFSET($BH$3,0,0,'Données projet'!$E$11+1,1))-AVERAGE(OFFSET($H$3,0,0,'Données projet'!$E$11+1,1))</f>
        <v>154.93882427988234</v>
      </c>
      <c r="BJ89" s="62">
        <f t="shared" si="92"/>
        <v>56.347130462109817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4.3</v>
      </c>
      <c r="BY89" s="13">
        <f>IF('Données projet'!$A$114&gt;35,BY88+BX89-CG88,IF(A89&lt;'Données projet'!$A$114,$BV$205^A89,IF(A89='Données projet'!$A$114,'Données projet'!$B$114,BY88+BX89-CG88)))</f>
        <v>203.80000000000013</v>
      </c>
      <c r="BZ89" s="14">
        <f>BY89*VLOOKUP('Données projet'!$B$12,Paramètres!$A$1:$I$89,3,0)*VLOOKUP('Données projet'!$B$12,Paramètres!$A$1:$I$89,5,0)</f>
        <v>219.37032000000011</v>
      </c>
      <c r="CA89" s="14">
        <f t="shared" si="93"/>
        <v>53.978005061764598</v>
      </c>
      <c r="CB89" s="22">
        <f t="shared" si="64"/>
        <v>476.08166614924016</v>
      </c>
      <c r="CC89" s="62">
        <f t="shared" si="65"/>
        <v>769.41499948257342</v>
      </c>
      <c r="CD89" s="62">
        <f ca="1">AVERAGE(OFFSET($CC$3,0,0,'Données projet'!$E$12+1,1))-AVERAGE(OFFSET($H$3,0,0,'Données projet'!$E$12+1,1))</f>
        <v>185.13448991941385</v>
      </c>
      <c r="CE89" s="62">
        <f t="shared" si="94"/>
        <v>69.239647548491234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465.49870893149051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117.54638373164624</v>
      </c>
      <c r="T90" s="62">
        <f t="shared" si="88"/>
        <v>133.0740262536583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0.715475737101405</v>
      </c>
      <c r="AA90" s="23">
        <f>EXP(-LN(2)/25)*AA89+(1-EXP(-LN(2)/25))/(LN(2)/25)*Calculateur!V90*Calculateur!X90*VLOOKUP('Données projet'!$B$9,Paramètres!$A$1:$I$89,3,0)*0.475*44/12</f>
        <v>1.7821663791634801</v>
      </c>
      <c r="AB90" s="23">
        <f>EXP(-LN(2)/2)*AB89+(1-EXP(-LN(2)/2))/(LN(2)/2)*V90*Y90*VLOOKUP('Données projet'!$B$9,Paramètres!$A$1:$I$89,3,0)*0.475*44/12</f>
        <v>1.0656626788724846E-8</v>
      </c>
      <c r="AC90" s="24">
        <f t="shared" si="57"/>
        <v>2.4976421269215119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4.3</v>
      </c>
      <c r="AI90" s="14">
        <f>IF('Données projet'!$A$62&gt;35,AI89+AH90-AQ89,IF(A90&lt;'Données projet'!$A$62,$AF$205^A90,IF(A90='Données projet'!$A$62,'Données projet'!$B$62,AI89+AH90-AQ89)))</f>
        <v>208.10000000000005</v>
      </c>
      <c r="AJ90" s="14">
        <f>AI90*VLOOKUP('Données projet'!$B$10,Paramètres!$A$1:$I$89,3,0)*VLOOKUP('Données projet'!$B$10,Paramètres!$A$1:$I$89,5,0)</f>
        <v>188.28888000000003</v>
      </c>
      <c r="AK90" s="14">
        <f t="shared" si="89"/>
        <v>47.161449560760389</v>
      </c>
      <c r="AL90" s="22">
        <f t="shared" si="58"/>
        <v>410.07599065165772</v>
      </c>
      <c r="AM90" s="62">
        <f t="shared" si="59"/>
        <v>703.40932398499103</v>
      </c>
      <c r="AN90" s="62">
        <f ca="1">AVERAGE(OFFSET($AM$3,0,0,'Données projet'!$E$10+1,1))-AVERAGE(OFFSET($H$3,0,0,'Données projet'!$E$10+1,1))</f>
        <v>138.8931001150624</v>
      </c>
      <c r="AO90" s="62">
        <f t="shared" si="90"/>
        <v>48.964659354096625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4.3</v>
      </c>
      <c r="BD90" s="13">
        <f>IF('Données projet'!$A$88&gt;35,BD89+BC90-BL89,IF(A90&lt;'Données projet'!$A$88,$BA$205^A90,IF(A90='Données projet'!$A$88,'Données projet'!$B$88,BD89+BC90-BL89)))</f>
        <v>208.10000000000014</v>
      </c>
      <c r="BE90" s="14">
        <f>BD90*VLOOKUP('Données projet'!$B$11,Paramètres!$A$1:$I$89,3,0)*VLOOKUP('Données projet'!$B$11,Paramètres!$A$1:$I$89,5,0)</f>
        <v>201.27432000000013</v>
      </c>
      <c r="BF90" s="14">
        <f t="shared" si="91"/>
        <v>50.024121084251973</v>
      </c>
      <c r="BG90" s="22">
        <f t="shared" si="61"/>
        <v>437.678118221739</v>
      </c>
      <c r="BH90" s="62">
        <f t="shared" si="62"/>
        <v>731.01145155507231</v>
      </c>
      <c r="BI90" s="62">
        <f ca="1">AVERAGE(OFFSET($BH$3,0,0,'Données projet'!$E$11+1,1))-AVERAGE(OFFSET($H$3,0,0,'Données projet'!$E$11+1,1))</f>
        <v>154.93882427988234</v>
      </c>
      <c r="BJ90" s="62">
        <f t="shared" si="92"/>
        <v>56.347130462109817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4.3</v>
      </c>
      <c r="BY90" s="13">
        <f>IF('Données projet'!$A$114&gt;35,BY89+BX90-CG89,IF(A90&lt;'Données projet'!$A$114,$BV$205^A90,IF(A90='Données projet'!$A$114,'Données projet'!$B$114,BY89+BX90-CG89)))</f>
        <v>208.10000000000014</v>
      </c>
      <c r="BZ90" s="14">
        <f>BY90*VLOOKUP('Données projet'!$B$12,Paramètres!$A$1:$I$89,3,0)*VLOOKUP('Données projet'!$B$12,Paramètres!$A$1:$I$89,5,0)</f>
        <v>223.99884000000014</v>
      </c>
      <c r="CA90" s="14">
        <f t="shared" si="93"/>
        <v>54.983100568211349</v>
      </c>
      <c r="CB90" s="22">
        <f t="shared" si="64"/>
        <v>485.89354648963507</v>
      </c>
      <c r="CC90" s="62">
        <f t="shared" si="65"/>
        <v>779.22687982296839</v>
      </c>
      <c r="CD90" s="62">
        <f ca="1">AVERAGE(OFFSET($CC$3,0,0,'Données projet'!$E$12+1,1))-AVERAGE(OFFSET($H$3,0,0,'Données projet'!$E$12+1,1))</f>
        <v>185.13448991941385</v>
      </c>
      <c r="CE90" s="62">
        <f t="shared" si="94"/>
        <v>69.239647548491234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467.42729018925121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117.54638373164624</v>
      </c>
      <c r="T91" s="62">
        <f t="shared" si="88"/>
        <v>133.0740262536583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0.70144569429395542</v>
      </c>
      <c r="AA91" s="23">
        <f>EXP(-LN(2)/25)*AA90+(1-EXP(-LN(2)/25))/(LN(2)/25)*Calculateur!V91*Calculateur!X91*VLOOKUP('Données projet'!$B$9,Paramètres!$A$1:$I$89,3,0)*0.475*44/12</f>
        <v>1.733432945805198</v>
      </c>
      <c r="AB91" s="23">
        <f>EXP(-LN(2)/2)*AB90+(1-EXP(-LN(2)/2))/(LN(2)/2)*V91*Y91*VLOOKUP('Données projet'!$B$9,Paramètres!$A$1:$I$89,3,0)*0.475*44/12</f>
        <v>7.5353730668815601E-9</v>
      </c>
      <c r="AC91" s="24">
        <f t="shared" si="57"/>
        <v>2.4348786476345268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4.3</v>
      </c>
      <c r="AI91" s="14">
        <f>IF('Données projet'!$A$62&gt;35,AI90+AH91-AQ90,IF(A91&lt;'Données projet'!$A$62,$AF$205^A91,IF(A91='Données projet'!$A$62,'Données projet'!$B$62,AI90+AH91-AQ90)))</f>
        <v>212.40000000000006</v>
      </c>
      <c r="AJ91" s="14">
        <f>AI91*VLOOKUP('Données projet'!$B$10,Paramètres!$A$1:$I$89,3,0)*VLOOKUP('Données projet'!$B$10,Paramètres!$A$1:$I$89,5,0)</f>
        <v>192.17952000000005</v>
      </c>
      <c r="AK91" s="14">
        <f t="shared" si="89"/>
        <v>48.021493442275357</v>
      </c>
      <c r="AL91" s="22">
        <f t="shared" si="58"/>
        <v>418.35009841196302</v>
      </c>
      <c r="AM91" s="62">
        <f t="shared" si="59"/>
        <v>711.68343174529628</v>
      </c>
      <c r="AN91" s="62">
        <f ca="1">AVERAGE(OFFSET($AM$3,0,0,'Données projet'!$E$10+1,1))-AVERAGE(OFFSET($H$3,0,0,'Données projet'!$E$10+1,1))</f>
        <v>138.8931001150624</v>
      </c>
      <c r="AO91" s="62">
        <f t="shared" si="90"/>
        <v>48.964659354096625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4.3</v>
      </c>
      <c r="BD91" s="13">
        <f>IF('Données projet'!$A$88&gt;35,BD90+BC91-BL90,IF(A91&lt;'Données projet'!$A$88,$BA$205^A91,IF(A91='Données projet'!$A$88,'Données projet'!$B$88,BD90+BC91-BL90)))</f>
        <v>212.40000000000015</v>
      </c>
      <c r="BE91" s="14">
        <f>BD91*VLOOKUP('Données projet'!$B$11,Paramètres!$A$1:$I$89,3,0)*VLOOKUP('Données projet'!$B$11,Paramètres!$A$1:$I$89,5,0)</f>
        <v>205.43328000000017</v>
      </c>
      <c r="BF91" s="14">
        <f t="shared" si="91"/>
        <v>50.93636911028532</v>
      </c>
      <c r="BG91" s="22">
        <f t="shared" si="61"/>
        <v>446.51047220041386</v>
      </c>
      <c r="BH91" s="62">
        <f t="shared" si="62"/>
        <v>739.84380553374717</v>
      </c>
      <c r="BI91" s="62">
        <f ca="1">AVERAGE(OFFSET($BH$3,0,0,'Données projet'!$E$11+1,1))-AVERAGE(OFFSET($H$3,0,0,'Données projet'!$E$11+1,1))</f>
        <v>154.93882427988234</v>
      </c>
      <c r="BJ91" s="62">
        <f t="shared" si="92"/>
        <v>56.347130462109817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4.3</v>
      </c>
      <c r="BY91" s="13">
        <f>IF('Données projet'!$A$114&gt;35,BY90+BX91-CG90,IF(A91&lt;'Données projet'!$A$114,$BV$205^A91,IF(A91='Données projet'!$A$114,'Données projet'!$B$114,BY90+BX91-CG90)))</f>
        <v>212.40000000000015</v>
      </c>
      <c r="BZ91" s="14">
        <f>BY91*VLOOKUP('Données projet'!$B$12,Paramètres!$A$1:$I$89,3,0)*VLOOKUP('Données projet'!$B$12,Paramètres!$A$1:$I$89,5,0)</f>
        <v>228.62736000000015</v>
      </c>
      <c r="CA91" s="14">
        <f t="shared" si="93"/>
        <v>55.985781352428695</v>
      </c>
      <c r="CB91" s="22">
        <f t="shared" si="64"/>
        <v>495.70122118881358</v>
      </c>
      <c r="CC91" s="62">
        <f t="shared" si="65"/>
        <v>789.03455452214689</v>
      </c>
      <c r="CD91" s="62">
        <f ca="1">AVERAGE(OFFSET($CC$3,0,0,'Données projet'!$E$12+1,1))-AVERAGE(OFFSET($H$3,0,0,'Données projet'!$E$12+1,1))</f>
        <v>185.13448991941385</v>
      </c>
      <c r="CE91" s="62">
        <f t="shared" si="94"/>
        <v>69.239647548491234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469.35536927523879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117.54638373164624</v>
      </c>
      <c r="T92" s="62">
        <f t="shared" si="88"/>
        <v>133.0740262536583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0.68769077206847884</v>
      </c>
      <c r="AA92" s="23">
        <f>EXP(-LN(2)/25)*AA91+(1-EXP(-LN(2)/25))/(LN(2)/25)*Calculateur!V92*Calculateur!X92*VLOOKUP('Données projet'!$B$9,Paramètres!$A$1:$I$89,3,0)*0.475*44/12</f>
        <v>1.686032130744878</v>
      </c>
      <c r="AB92" s="23">
        <f>EXP(-LN(2)/2)*AB91+(1-EXP(-LN(2)/2))/(LN(2)/2)*V92*Y92*VLOOKUP('Données projet'!$B$9,Paramètres!$A$1:$I$89,3,0)*0.475*44/12</f>
        <v>5.3283133943624229E-9</v>
      </c>
      <c r="AC92" s="24">
        <f t="shared" si="57"/>
        <v>2.3737229081416702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4.3</v>
      </c>
      <c r="AI92" s="14">
        <f>IF('Données projet'!$A$62&gt;35,AI91+AH92-AQ91,IF(A92&lt;'Données projet'!$A$62,$AF$205^A92,IF(A92='Données projet'!$A$62,'Données projet'!$B$62,AI91+AH92-AQ91)))</f>
        <v>216.70000000000007</v>
      </c>
      <c r="AJ92" s="14">
        <f>AI92*VLOOKUP('Données projet'!$B$10,Paramètres!$A$1:$I$89,3,0)*VLOOKUP('Données projet'!$B$10,Paramètres!$A$1:$I$89,5,0)</f>
        <v>196.07016000000007</v>
      </c>
      <c r="AK92" s="14">
        <f t="shared" si="89"/>
        <v>48.879512872705831</v>
      </c>
      <c r="AL92" s="22">
        <f t="shared" si="58"/>
        <v>426.62068025329609</v>
      </c>
      <c r="AM92" s="62">
        <f t="shared" si="59"/>
        <v>719.95401358662934</v>
      </c>
      <c r="AN92" s="62">
        <f ca="1">AVERAGE(OFFSET($AM$3,0,0,'Données projet'!$E$10+1,1))-AVERAGE(OFFSET($H$3,0,0,'Données projet'!$E$10+1,1))</f>
        <v>138.8931001150624</v>
      </c>
      <c r="AO92" s="62">
        <f t="shared" si="90"/>
        <v>48.964659354096625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4.3</v>
      </c>
      <c r="BD92" s="13">
        <f>IF('Données projet'!$A$88&gt;35,BD91+BC92-BL91,IF(A92&lt;'Données projet'!$A$88,$BA$205^A92,IF(A92='Données projet'!$A$88,'Données projet'!$B$88,BD91+BC92-BL91)))</f>
        <v>216.70000000000016</v>
      </c>
      <c r="BE92" s="14">
        <f>BD92*VLOOKUP('Données projet'!$B$11,Paramètres!$A$1:$I$89,3,0)*VLOOKUP('Données projet'!$B$11,Paramètres!$A$1:$I$89,5,0)</f>
        <v>209.59224000000017</v>
      </c>
      <c r="BF92" s="14">
        <f t="shared" si="91"/>
        <v>51.846469802275266</v>
      </c>
      <c r="BG92" s="22">
        <f t="shared" si="61"/>
        <v>455.33908623896303</v>
      </c>
      <c r="BH92" s="62">
        <f t="shared" si="62"/>
        <v>748.67241957229635</v>
      </c>
      <c r="BI92" s="62">
        <f ca="1">AVERAGE(OFFSET($BH$3,0,0,'Données projet'!$E$11+1,1))-AVERAGE(OFFSET($H$3,0,0,'Données projet'!$E$11+1,1))</f>
        <v>154.93882427988234</v>
      </c>
      <c r="BJ92" s="62">
        <f t="shared" si="92"/>
        <v>56.347130462109817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4.3</v>
      </c>
      <c r="BY92" s="13">
        <f>IF('Données projet'!$A$114&gt;35,BY91+BX92-CG91,IF(A92&lt;'Données projet'!$A$114,$BV$205^A92,IF(A92='Données projet'!$A$114,'Données projet'!$B$114,BY91+BX92-CG91)))</f>
        <v>216.70000000000016</v>
      </c>
      <c r="BZ92" s="14">
        <f>BY92*VLOOKUP('Données projet'!$B$12,Paramètres!$A$1:$I$89,3,0)*VLOOKUP('Données projet'!$B$12,Paramètres!$A$1:$I$89,5,0)</f>
        <v>233.25588000000019</v>
      </c>
      <c r="CA92" s="14">
        <f t="shared" si="93"/>
        <v>56.986101933585992</v>
      </c>
      <c r="CB92" s="22">
        <f t="shared" si="64"/>
        <v>505.50478520099597</v>
      </c>
      <c r="CC92" s="62">
        <f t="shared" si="65"/>
        <v>798.83811853432928</v>
      </c>
      <c r="CD92" s="62">
        <f ca="1">AVERAGE(OFFSET($CC$3,0,0,'Données projet'!$E$12+1,1))-AVERAGE(OFFSET($H$3,0,0,'Données projet'!$E$12+1,1))</f>
        <v>185.13448991941385</v>
      </c>
      <c r="CE92" s="62">
        <f t="shared" si="94"/>
        <v>69.239647548491234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471.2829524847545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117.54638373164624</v>
      </c>
      <c r="T93" s="62">
        <f t="shared" si="88"/>
        <v>133.0740262536583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0.67420557547816973</v>
      </c>
      <c r="AA93" s="23">
        <f>EXP(-LN(2)/25)*AA92+(1-EXP(-LN(2)/25))/(LN(2)/25)*Calculateur!V93*Calculateur!X93*VLOOKUP('Données projet'!$B$9,Paramètres!$A$1:$I$89,3,0)*0.475*44/12</f>
        <v>1.6399274934650832</v>
      </c>
      <c r="AB93" s="23">
        <f>EXP(-LN(2)/2)*AB92+(1-EXP(-LN(2)/2))/(LN(2)/2)*V93*Y93*VLOOKUP('Données projet'!$B$9,Paramètres!$A$1:$I$89,3,0)*0.475*44/12</f>
        <v>3.7676865334407801E-9</v>
      </c>
      <c r="AC93" s="24">
        <f t="shared" si="57"/>
        <v>2.3141330727109395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221</v>
      </c>
      <c r="AG93" s="13">
        <f>VLOOKUP(A93,'Données projet'!$A$61:$I$81,9,0)</f>
        <v>4.3</v>
      </c>
      <c r="AH93" s="13">
        <f t="array" ref="AH93">INDEX(AG:AG,MIN(IF(ISNUMBER(AG93:AG289),ROW(AG93:AG289),"")))</f>
        <v>4.3</v>
      </c>
      <c r="AI93" s="14">
        <f>IF('Données projet'!$A$62&gt;35,AI92+AH93-AQ92,IF(A93&lt;'Données projet'!$A$62,$AF$205^A93,IF(A93='Données projet'!$A$62,'Données projet'!$B$62,AI92+AH93-AQ92)))</f>
        <v>221.00000000000009</v>
      </c>
      <c r="AJ93" s="14">
        <f>AI93*VLOOKUP('Données projet'!$B$10,Paramètres!$A$1:$I$89,3,0)*VLOOKUP('Données projet'!$B$10,Paramètres!$A$1:$I$89,5,0)</f>
        <v>199.96080000000006</v>
      </c>
      <c r="AK93" s="14">
        <f t="shared" si="89"/>
        <v>49.735552653569265</v>
      </c>
      <c r="AL93" s="22">
        <f t="shared" si="58"/>
        <v>434.88781420496662</v>
      </c>
      <c r="AM93" s="62">
        <f t="shared" si="59"/>
        <v>728.22114753829987</v>
      </c>
      <c r="AN93" s="62">
        <f ca="1">AVERAGE(OFFSET($AM$3,0,0,'Données projet'!$E$10+1,1))-AVERAGE(OFFSET($H$3,0,0,'Données projet'!$E$10+1,1))</f>
        <v>138.8931001150624</v>
      </c>
      <c r="AO93" s="62">
        <f t="shared" si="90"/>
        <v>48.964659354096625</v>
      </c>
      <c r="AP93" s="16">
        <f>IF(ISNA(VLOOKUP(A93,'Données projet'!$A$61:$I$81,3,0)),0,VLOOKUP(A93,'Données projet'!$A$61:$I$81,3,0))</f>
        <v>6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221</v>
      </c>
      <c r="BB93" s="13">
        <f>VLOOKUP(A93,'Données projet'!$A$87:$I$107,9,0)</f>
        <v>4.3</v>
      </c>
      <c r="BC93" s="13">
        <f t="array" ref="BC93">INDEX(BB:BB,MIN(IF(ISNUMBER(BB93:BB289),ROW(BB93:BB289),"")))</f>
        <v>4.3</v>
      </c>
      <c r="BD93" s="13">
        <f>IF('Données projet'!$A$88&gt;35,BD92+BC93-BL92,IF(A93&lt;'Données projet'!$A$88,$BA$205^A93,IF(A93='Données projet'!$A$88,'Données projet'!$B$88,BD92+BC93-BL92)))</f>
        <v>221.00000000000017</v>
      </c>
      <c r="BE93" s="14">
        <f>BD93*VLOOKUP('Données projet'!$B$11,Paramètres!$A$1:$I$89,3,0)*VLOOKUP('Données projet'!$B$11,Paramètres!$A$1:$I$89,5,0)</f>
        <v>213.75120000000015</v>
      </c>
      <c r="BF93" s="14">
        <f t="shared" si="91"/>
        <v>52.75447068116425</v>
      </c>
      <c r="BG93" s="22">
        <f t="shared" si="61"/>
        <v>464.16404310302801</v>
      </c>
      <c r="BH93" s="62">
        <f t="shared" si="62"/>
        <v>757.49737643636126</v>
      </c>
      <c r="BI93" s="62">
        <f ca="1">AVERAGE(OFFSET($BH$3,0,0,'Données projet'!$E$11+1,1))-AVERAGE(OFFSET($H$3,0,0,'Données projet'!$E$11+1,1))</f>
        <v>154.93882427988234</v>
      </c>
      <c r="BJ93" s="62">
        <f t="shared" si="92"/>
        <v>56.347130462109817</v>
      </c>
      <c r="BK93" s="16">
        <f>IF(ISNA(VLOOKUP(A93,'Données projet'!$A$87:$I$107,3,0)),0,VLOOKUP(A93,'Données projet'!$A$87:$I$107,3,0))</f>
        <v>6</v>
      </c>
      <c r="BL93" s="16">
        <f>IF(ISNA(VLOOKUP(A93,'Données projet'!$A$87:$I$107,4,0)),0,VLOOKUP(A93,'Données projet'!$A$87:$I$107,4,0))</f>
        <v>28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221</v>
      </c>
      <c r="BW93" s="13">
        <f>VLOOKUP(A93,'Données projet'!$A$113:$I$133,9,0)</f>
        <v>4.3</v>
      </c>
      <c r="BX93" s="13">
        <f t="array" ref="BX93">INDEX(BW:BW,MIN(IF(ISNUMBER(BW93:BW289),ROW(BW93:BW289),"")))</f>
        <v>4.3</v>
      </c>
      <c r="BY93" s="13">
        <f>IF('Données projet'!$A$114&gt;35,BY92+BX93-CG92,IF(A93&lt;'Données projet'!$A$114,$BV$205^A93,IF(A93='Données projet'!$A$114,'Données projet'!$B$114,BY92+BX93-CG92)))</f>
        <v>221.00000000000017</v>
      </c>
      <c r="BZ93" s="14">
        <f>BY93*VLOOKUP('Données projet'!$B$12,Paramètres!$A$1:$I$89,3,0)*VLOOKUP('Données projet'!$B$12,Paramètres!$A$1:$I$89,5,0)</f>
        <v>237.88440000000014</v>
      </c>
      <c r="CA93" s="14">
        <f t="shared" si="93"/>
        <v>57.984114543460585</v>
      </c>
      <c r="CB93" s="22">
        <f t="shared" si="64"/>
        <v>515.30432949652743</v>
      </c>
      <c r="CC93" s="62">
        <f t="shared" si="65"/>
        <v>808.6376628298608</v>
      </c>
      <c r="CD93" s="62">
        <f ca="1">AVERAGE(OFFSET($CC$3,0,0,'Données projet'!$E$12+1,1))-AVERAGE(OFFSET($H$3,0,0,'Données projet'!$E$12+1,1))</f>
        <v>185.13448991941385</v>
      </c>
      <c r="CE93" s="62">
        <f t="shared" si="94"/>
        <v>69.239647548491234</v>
      </c>
      <c r="CF93" s="16">
        <f>IF(ISNA(VLOOKUP(A93,'Données projet'!$A$113:$I$133,3,0)),0,VLOOKUP(A93,'Données projet'!$A$113:$I$133,3,0))</f>
        <v>6</v>
      </c>
      <c r="CG93" s="16">
        <f>IF(ISNA(VLOOKUP(A93,'Données projet'!$A$113:$I$133,4,0)),0,VLOOKUP(A93,'Données projet'!$A$113:$I$133,4,0))</f>
        <v>28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473.21004596514888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117.54638373164624</v>
      </c>
      <c r="T94" s="62">
        <f t="shared" si="88"/>
        <v>133.0740262536583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0.66098481536783882</v>
      </c>
      <c r="AA94" s="23">
        <f>EXP(-LN(2)/25)*AA93+(1-EXP(-LN(2)/25))/(LN(2)/25)*Calculateur!V94*Calculateur!X94*VLOOKUP('Données projet'!$B$9,Paramètres!$A$1:$I$89,3,0)*0.475*44/12</f>
        <v>1.5950835899162417</v>
      </c>
      <c r="AB94" s="23">
        <f>EXP(-LN(2)/2)*AB93+(1-EXP(-LN(2)/2))/(LN(2)/2)*V94*Y94*VLOOKUP('Données projet'!$B$9,Paramètres!$A$1:$I$89,3,0)*0.475*44/12</f>
        <v>2.6641566971812115E-9</v>
      </c>
      <c r="AC94" s="24">
        <f t="shared" si="57"/>
        <v>2.2560684079482374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3.7</v>
      </c>
      <c r="AI94" s="14">
        <f>IF('Données projet'!$A$62&gt;35,AI93+AH94-AQ93,IF(A94&lt;'Données projet'!$A$62,$AF$205^A94,IF(A94='Données projet'!$A$62,'Données projet'!$B$62,AI93+AH94-AQ93)))</f>
        <v>196.70000000000007</v>
      </c>
      <c r="AJ94" s="14">
        <f>AI94*VLOOKUP('Données projet'!$B$10,Paramètres!$A$1:$I$89,3,0)*VLOOKUP('Données projet'!$B$10,Paramètres!$A$1:$I$89,5,0)</f>
        <v>177.97416000000007</v>
      </c>
      <c r="AK94" s="14">
        <f t="shared" si="89"/>
        <v>44.871177620414102</v>
      </c>
      <c r="AL94" s="22">
        <f t="shared" si="58"/>
        <v>388.12229635555462</v>
      </c>
      <c r="AM94" s="62">
        <f t="shared" si="59"/>
        <v>681.45562968888794</v>
      </c>
      <c r="AN94" s="62">
        <f ca="1">AVERAGE(OFFSET($AM$3,0,0,'Données projet'!$E$10+1,1))-AVERAGE(OFFSET($H$3,0,0,'Données projet'!$E$10+1,1))</f>
        <v>138.8931001150624</v>
      </c>
      <c r="AO94" s="62">
        <f t="shared" si="90"/>
        <v>48.964659354096625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3.7</v>
      </c>
      <c r="BD94" s="13">
        <f>IF('Données projet'!$A$88&gt;35,BD93+BC94-BL93,IF(A94&lt;'Données projet'!$A$88,$BA$205^A94,IF(A94='Données projet'!$A$88,'Données projet'!$B$88,BD93+BC94-BL93)))</f>
        <v>196.70000000000016</v>
      </c>
      <c r="BE94" s="14">
        <f>BD94*VLOOKUP('Données projet'!$B$11,Paramètres!$A$1:$I$89,3,0)*VLOOKUP('Données projet'!$B$11,Paramètres!$A$1:$I$89,5,0)</f>
        <v>190.24824000000015</v>
      </c>
      <c r="BF94" s="14">
        <f t="shared" si="91"/>
        <v>47.59483101944722</v>
      </c>
      <c r="BG94" s="22">
        <f t="shared" si="61"/>
        <v>414.24334869220411</v>
      </c>
      <c r="BH94" s="62">
        <f t="shared" si="62"/>
        <v>707.57668202553737</v>
      </c>
      <c r="BI94" s="62">
        <f ca="1">AVERAGE(OFFSET($BH$3,0,0,'Données projet'!$E$11+1,1))-AVERAGE(OFFSET($H$3,0,0,'Données projet'!$E$11+1,1))</f>
        <v>154.93882427988234</v>
      </c>
      <c r="BJ94" s="62">
        <f t="shared" si="92"/>
        <v>56.347130462109817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3.7</v>
      </c>
      <c r="BY94" s="13">
        <f>IF('Données projet'!$A$114&gt;35,BY93+BX94-CG93,IF(A94&lt;'Données projet'!$A$114,$BV$205^A94,IF(A94='Données projet'!$A$114,'Données projet'!$B$114,BY93+BX94-CG93)))</f>
        <v>196.70000000000016</v>
      </c>
      <c r="BZ94" s="14">
        <f>BY94*VLOOKUP('Données projet'!$B$12,Paramètres!$A$1:$I$89,3,0)*VLOOKUP('Données projet'!$B$12,Paramètres!$A$1:$I$89,5,0)</f>
        <v>211.72788000000017</v>
      </c>
      <c r="CA94" s="14">
        <f t="shared" si="93"/>
        <v>52.312990688268499</v>
      </c>
      <c r="CB94" s="22">
        <f t="shared" si="64"/>
        <v>459.87118311540127</v>
      </c>
      <c r="CC94" s="62">
        <f t="shared" si="65"/>
        <v>753.20451644873458</v>
      </c>
      <c r="CD94" s="62">
        <f ca="1">AVERAGE(OFFSET($CC$3,0,0,'Données projet'!$E$12+1,1))-AVERAGE(OFFSET($H$3,0,0,'Données projet'!$E$12+1,1))</f>
        <v>185.13448991941385</v>
      </c>
      <c r="CE94" s="62">
        <f t="shared" si="94"/>
        <v>69.239647548491234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475.1366557208853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117.54638373164624</v>
      </c>
      <c r="T95" s="62">
        <f t="shared" si="88"/>
        <v>133.0740262536583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0.64802330629940408</v>
      </c>
      <c r="AA95" s="23">
        <f>EXP(-LN(2)/25)*AA94+(1-EXP(-LN(2)/25))/(LN(2)/25)*Calculateur!V95*Calculateur!X95*VLOOKUP('Données projet'!$B$9,Paramètres!$A$1:$I$89,3,0)*0.475*44/12</f>
        <v>1.5514659452681816</v>
      </c>
      <c r="AB95" s="23">
        <f>EXP(-LN(2)/2)*AB94+(1-EXP(-LN(2)/2))/(LN(2)/2)*V95*Y95*VLOOKUP('Données projet'!$B$9,Paramètres!$A$1:$I$89,3,0)*0.475*44/12</f>
        <v>1.88384326672039E-9</v>
      </c>
      <c r="AC95" s="24">
        <f t="shared" si="57"/>
        <v>2.199489253451429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3.7</v>
      </c>
      <c r="AI95" s="14">
        <f>IF('Données projet'!$A$62&gt;35,AI94+AH95-AQ94,IF(A95&lt;'Données projet'!$A$62,$AF$205^A95,IF(A95='Données projet'!$A$62,'Données projet'!$B$62,AI94+AH95-AQ94)))</f>
        <v>200.40000000000006</v>
      </c>
      <c r="AJ95" s="14">
        <f>AI95*VLOOKUP('Données projet'!$B$10,Paramètres!$A$1:$I$89,3,0)*VLOOKUP('Données projet'!$B$10,Paramètres!$A$1:$I$89,5,0)</f>
        <v>181.32192000000006</v>
      </c>
      <c r="AK95" s="14">
        <f t="shared" si="89"/>
        <v>45.616163648177974</v>
      </c>
      <c r="AL95" s="22">
        <f t="shared" si="58"/>
        <v>395.25049568724336</v>
      </c>
      <c r="AM95" s="62">
        <f t="shared" si="59"/>
        <v>688.58382902057667</v>
      </c>
      <c r="AN95" s="62">
        <f ca="1">AVERAGE(OFFSET($AM$3,0,0,'Données projet'!$E$10+1,1))-AVERAGE(OFFSET($H$3,0,0,'Données projet'!$E$10+1,1))</f>
        <v>138.8931001150624</v>
      </c>
      <c r="AO95" s="62">
        <f t="shared" si="90"/>
        <v>48.964659354096625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3.7</v>
      </c>
      <c r="BD95" s="13">
        <f>IF('Données projet'!$A$88&gt;35,BD94+BC95-BL94,IF(A95&lt;'Données projet'!$A$88,$BA$205^A95,IF(A95='Données projet'!$A$88,'Données projet'!$B$88,BD94+BC95-BL94)))</f>
        <v>200.40000000000015</v>
      </c>
      <c r="BE95" s="14">
        <f>BD95*VLOOKUP('Données projet'!$B$11,Paramètres!$A$1:$I$89,3,0)*VLOOKUP('Données projet'!$B$11,Paramètres!$A$1:$I$89,5,0)</f>
        <v>193.82688000000016</v>
      </c>
      <c r="BF95" s="14">
        <f t="shared" si="91"/>
        <v>48.385037249451258</v>
      </c>
      <c r="BG95" s="22">
        <f t="shared" si="61"/>
        <v>421.8524225427945</v>
      </c>
      <c r="BH95" s="62">
        <f t="shared" si="62"/>
        <v>715.18575587612781</v>
      </c>
      <c r="BI95" s="62">
        <f ca="1">AVERAGE(OFFSET($BH$3,0,0,'Données projet'!$E$11+1,1))-AVERAGE(OFFSET($H$3,0,0,'Données projet'!$E$11+1,1))</f>
        <v>154.93882427988234</v>
      </c>
      <c r="BJ95" s="62">
        <f t="shared" si="92"/>
        <v>56.347130462109817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3.7</v>
      </c>
      <c r="BY95" s="13">
        <f>IF('Données projet'!$A$114&gt;35,BY94+BX95-CG94,IF(A95&lt;'Données projet'!$A$114,$BV$205^A95,IF(A95='Données projet'!$A$114,'Données projet'!$B$114,BY94+BX95-CG94)))</f>
        <v>200.40000000000015</v>
      </c>
      <c r="BZ95" s="14">
        <f>BY95*VLOOKUP('Données projet'!$B$12,Paramètres!$A$1:$I$89,3,0)*VLOOKUP('Données projet'!$B$12,Paramètres!$A$1:$I$89,5,0)</f>
        <v>215.71056000000016</v>
      </c>
      <c r="CA95" s="14">
        <f t="shared" si="93"/>
        <v>53.181531457645832</v>
      </c>
      <c r="CB95" s="22">
        <f t="shared" si="64"/>
        <v>468.32039262206672</v>
      </c>
      <c r="CC95" s="62">
        <f t="shared" si="65"/>
        <v>761.65372595539998</v>
      </c>
      <c r="CD95" s="62">
        <f ca="1">AVERAGE(OFFSET($CC$3,0,0,'Données projet'!$E$12+1,1))-AVERAGE(OFFSET($H$3,0,0,'Données projet'!$E$12+1,1))</f>
        <v>185.13448991941385</v>
      </c>
      <c r="CE95" s="62">
        <f t="shared" si="94"/>
        <v>69.239647548491234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477.06278761837774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117.54638373164624</v>
      </c>
      <c r="T96" s="62">
        <f t="shared" si="88"/>
        <v>133.0740262536583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0.63531596451806138</v>
      </c>
      <c r="AA96" s="23">
        <f>EXP(-LN(2)/25)*AA95+(1-EXP(-LN(2)/25))/(LN(2)/25)*Calculateur!V96*Calculateur!X96*VLOOKUP('Données projet'!$B$9,Paramètres!$A$1:$I$89,3,0)*0.475*44/12</f>
        <v>1.5090410274067749</v>
      </c>
      <c r="AB96" s="23">
        <f>EXP(-LN(2)/2)*AB95+(1-EXP(-LN(2)/2))/(LN(2)/2)*V96*Y96*VLOOKUP('Données projet'!$B$9,Paramètres!$A$1:$I$89,3,0)*0.475*44/12</f>
        <v>1.3320783485906057E-9</v>
      </c>
      <c r="AC96" s="24">
        <f t="shared" si="57"/>
        <v>2.1443569932569146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3.7</v>
      </c>
      <c r="AI96" s="14">
        <f>IF('Données projet'!$A$62&gt;35,AI95+AH96-AQ95,IF(A96&lt;'Données projet'!$A$62,$AF$205^A96,IF(A96='Données projet'!$A$62,'Données projet'!$B$62,AI95+AH96-AQ95)))</f>
        <v>204.10000000000005</v>
      </c>
      <c r="AJ96" s="14">
        <f>AI96*VLOOKUP('Données projet'!$B$10,Paramètres!$A$1:$I$89,3,0)*VLOOKUP('Données projet'!$B$10,Paramètres!$A$1:$I$89,5,0)</f>
        <v>184.66968000000006</v>
      </c>
      <c r="AK96" s="14">
        <f t="shared" si="89"/>
        <v>46.359550248246585</v>
      </c>
      <c r="AL96" s="22">
        <f t="shared" si="58"/>
        <v>402.37590934902954</v>
      </c>
      <c r="AM96" s="62">
        <f t="shared" si="59"/>
        <v>695.70924268236286</v>
      </c>
      <c r="AN96" s="62">
        <f ca="1">AVERAGE(OFFSET($AM$3,0,0,'Données projet'!$E$10+1,1))-AVERAGE(OFFSET($H$3,0,0,'Données projet'!$E$10+1,1))</f>
        <v>138.8931001150624</v>
      </c>
      <c r="AO96" s="62">
        <f t="shared" si="90"/>
        <v>48.964659354096625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3.7</v>
      </c>
      <c r="BD96" s="13">
        <f>IF('Données projet'!$A$88&gt;35,BD95+BC96-BL95,IF(A96&lt;'Données projet'!$A$88,$BA$205^A96,IF(A96='Données projet'!$A$88,'Données projet'!$B$88,BD95+BC96-BL95)))</f>
        <v>204.10000000000014</v>
      </c>
      <c r="BE96" s="14">
        <f>BD96*VLOOKUP('Données projet'!$B$11,Paramètres!$A$1:$I$89,3,0)*VLOOKUP('Données projet'!$B$11,Paramètres!$A$1:$I$89,5,0)</f>
        <v>197.40552000000014</v>
      </c>
      <c r="BF96" s="14">
        <f t="shared" si="91"/>
        <v>49.173546967464326</v>
      </c>
      <c r="BG96" s="22">
        <f t="shared" si="61"/>
        <v>429.45854163500059</v>
      </c>
      <c r="BH96" s="62">
        <f t="shared" si="62"/>
        <v>722.7918749683339</v>
      </c>
      <c r="BI96" s="62">
        <f ca="1">AVERAGE(OFFSET($BH$3,0,0,'Données projet'!$E$11+1,1))-AVERAGE(OFFSET($H$3,0,0,'Données projet'!$E$11+1,1))</f>
        <v>154.93882427988234</v>
      </c>
      <c r="BJ96" s="62">
        <f t="shared" si="92"/>
        <v>56.347130462109817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3.7</v>
      </c>
      <c r="BY96" s="13">
        <f>IF('Données projet'!$A$114&gt;35,BY95+BX96-CG95,IF(A96&lt;'Données projet'!$A$114,$BV$205^A96,IF(A96='Données projet'!$A$114,'Données projet'!$B$114,BY95+BX96-CG95)))</f>
        <v>204.10000000000014</v>
      </c>
      <c r="BZ96" s="14">
        <f>BY96*VLOOKUP('Données projet'!$B$12,Paramètres!$A$1:$I$89,3,0)*VLOOKUP('Données projet'!$B$12,Paramètres!$A$1:$I$89,5,0)</f>
        <v>219.69324000000015</v>
      </c>
      <c r="CA96" s="14">
        <f t="shared" si="93"/>
        <v>54.04820753680179</v>
      </c>
      <c r="CB96" s="22">
        <f t="shared" si="64"/>
        <v>476.76635445993014</v>
      </c>
      <c r="CC96" s="62">
        <f t="shared" si="65"/>
        <v>770.09968779326346</v>
      </c>
      <c r="CD96" s="62">
        <f ca="1">AVERAGE(OFFSET($CC$3,0,0,'Données projet'!$E$12+1,1))-AVERAGE(OFFSET($H$3,0,0,'Données projet'!$E$12+1,1))</f>
        <v>185.13448991941385</v>
      </c>
      <c r="CE96" s="62">
        <f t="shared" si="94"/>
        <v>69.239647548491234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478.98844739061411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117.54638373164624</v>
      </c>
      <c r="T97" s="62">
        <f t="shared" si="88"/>
        <v>133.0740262536583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0.62285780595833762</v>
      </c>
      <c r="AA97" s="23">
        <f>EXP(-LN(2)/25)*AA96+(1-EXP(-LN(2)/25))/(LN(2)/25)*Calculateur!V97*Calculateur!X97*VLOOKUP('Données projet'!$B$9,Paramètres!$A$1:$I$89,3,0)*0.475*44/12</f>
        <v>1.467776221155318</v>
      </c>
      <c r="AB97" s="23">
        <f>EXP(-LN(2)/2)*AB96+(1-EXP(-LN(2)/2))/(LN(2)/2)*V97*Y97*VLOOKUP('Données projet'!$B$9,Paramètres!$A$1:$I$89,3,0)*0.475*44/12</f>
        <v>9.4192163336019502E-10</v>
      </c>
      <c r="AC97" s="24">
        <f t="shared" si="57"/>
        <v>2.0906340280555775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3.7</v>
      </c>
      <c r="AI97" s="14">
        <f>IF('Données projet'!$A$62&gt;35,AI96+AH97-AQ96,IF(A97&lt;'Données projet'!$A$62,$AF$205^A97,IF(A97='Données projet'!$A$62,'Données projet'!$B$62,AI96+AH97-AQ96)))</f>
        <v>207.80000000000004</v>
      </c>
      <c r="AJ97" s="14">
        <f>AI97*VLOOKUP('Données projet'!$B$10,Paramètres!$A$1:$I$89,3,0)*VLOOKUP('Données projet'!$B$10,Paramètres!$A$1:$I$89,5,0)</f>
        <v>188.01744000000002</v>
      </c>
      <c r="AK97" s="14">
        <f t="shared" si="89"/>
        <v>47.101369760097391</v>
      </c>
      <c r="AL97" s="22">
        <f t="shared" si="58"/>
        <v>409.49859366550299</v>
      </c>
      <c r="AM97" s="62">
        <f t="shared" si="59"/>
        <v>702.83192699883625</v>
      </c>
      <c r="AN97" s="62">
        <f ca="1">AVERAGE(OFFSET($AM$3,0,0,'Données projet'!$E$10+1,1))-AVERAGE(OFFSET($H$3,0,0,'Données projet'!$E$10+1,1))</f>
        <v>138.8931001150624</v>
      </c>
      <c r="AO97" s="62">
        <f t="shared" si="90"/>
        <v>48.964659354096625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3.7</v>
      </c>
      <c r="BD97" s="13">
        <f>IF('Données projet'!$A$88&gt;35,BD96+BC97-BL96,IF(A97&lt;'Données projet'!$A$88,$BA$205^A97,IF(A97='Données projet'!$A$88,'Données projet'!$B$88,BD96+BC97-BL96)))</f>
        <v>207.80000000000013</v>
      </c>
      <c r="BE97" s="14">
        <f>BD97*VLOOKUP('Données projet'!$B$11,Paramètres!$A$1:$I$89,3,0)*VLOOKUP('Données projet'!$B$11,Paramètres!$A$1:$I$89,5,0)</f>
        <v>200.98416000000012</v>
      </c>
      <c r="BF97" s="14">
        <f t="shared" si="91"/>
        <v>49.960394475950601</v>
      </c>
      <c r="BG97" s="22">
        <f t="shared" si="61"/>
        <v>437.06176571228087</v>
      </c>
      <c r="BH97" s="62">
        <f t="shared" si="62"/>
        <v>730.39509904561419</v>
      </c>
      <c r="BI97" s="62">
        <f ca="1">AVERAGE(OFFSET($BH$3,0,0,'Données projet'!$E$11+1,1))-AVERAGE(OFFSET($H$3,0,0,'Données projet'!$E$11+1,1))</f>
        <v>154.93882427988234</v>
      </c>
      <c r="BJ97" s="62">
        <f t="shared" si="92"/>
        <v>56.347130462109817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3.7</v>
      </c>
      <c r="BY97" s="13">
        <f>IF('Données projet'!$A$114&gt;35,BY96+BX97-CG96,IF(A97&lt;'Données projet'!$A$114,$BV$205^A97,IF(A97='Données projet'!$A$114,'Données projet'!$B$114,BY96+BX97-CG96)))</f>
        <v>207.80000000000013</v>
      </c>
      <c r="BZ97" s="14">
        <f>BY97*VLOOKUP('Données projet'!$B$12,Paramètres!$A$1:$I$89,3,0)*VLOOKUP('Données projet'!$B$12,Paramètres!$A$1:$I$89,5,0)</f>
        <v>223.6759200000001</v>
      </c>
      <c r="CA97" s="14">
        <f t="shared" si="93"/>
        <v>54.913056628664535</v>
      </c>
      <c r="CB97" s="22">
        <f t="shared" si="64"/>
        <v>485.20913429492413</v>
      </c>
      <c r="CC97" s="62">
        <f t="shared" si="65"/>
        <v>778.54246762825744</v>
      </c>
      <c r="CD97" s="62">
        <f ca="1">AVERAGE(OFFSET($CC$3,0,0,'Données projet'!$E$12+1,1))-AVERAGE(OFFSET($H$3,0,0,'Données projet'!$E$12+1,1))</f>
        <v>185.13448991941385</v>
      </c>
      <c r="CE97" s="62">
        <f t="shared" si="94"/>
        <v>69.239647548491234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480.91364064157727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117.54638373164624</v>
      </c>
      <c r="T98" s="62">
        <f t="shared" si="88"/>
        <v>133.0740262536583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0.61064394428924362</v>
      </c>
      <c r="AA98" s="23">
        <f>EXP(-LN(2)/25)*AA97+(1-EXP(-LN(2)/25))/(LN(2)/25)*Calculateur!V98*Calculateur!X98*VLOOKUP('Données projet'!$B$9,Paramètres!$A$1:$I$89,3,0)*0.475*44/12</f>
        <v>1.4276398032008291</v>
      </c>
      <c r="AB98" s="23">
        <f>EXP(-LN(2)/2)*AB97+(1-EXP(-LN(2)/2))/(LN(2)/2)*V98*Y98*VLOOKUP('Données projet'!$B$9,Paramètres!$A$1:$I$89,3,0)*0.475*44/12</f>
        <v>6.6603917429530287E-10</v>
      </c>
      <c r="AC98" s="24">
        <f t="shared" si="57"/>
        <v>2.038283748156112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3.7</v>
      </c>
      <c r="AI98" s="14">
        <f>IF('Données projet'!$A$62&gt;35,AI97+AH98-AQ97,IF(A98&lt;'Données projet'!$A$62,$AF$205^A98,IF(A98='Données projet'!$A$62,'Données projet'!$B$62,AI97+AH98-AQ97)))</f>
        <v>211.50000000000003</v>
      </c>
      <c r="AJ98" s="14">
        <f>AI98*VLOOKUP('Données projet'!$B$10,Paramètres!$A$1:$I$89,3,0)*VLOOKUP('Données projet'!$B$10,Paramètres!$A$1:$I$89,5,0)</f>
        <v>191.36520000000002</v>
      </c>
      <c r="AK98" s="14">
        <f t="shared" si="89"/>
        <v>47.841653305605021</v>
      </c>
      <c r="AL98" s="22">
        <f t="shared" si="58"/>
        <v>416.61860284059543</v>
      </c>
      <c r="AM98" s="62">
        <f t="shared" si="59"/>
        <v>709.95193617392874</v>
      </c>
      <c r="AN98" s="62">
        <f ca="1">AVERAGE(OFFSET($AM$3,0,0,'Données projet'!$E$10+1,1))-AVERAGE(OFFSET($H$3,0,0,'Données projet'!$E$10+1,1))</f>
        <v>138.8931001150624</v>
      </c>
      <c r="AO98" s="62">
        <f t="shared" si="90"/>
        <v>48.964659354096625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3.7</v>
      </c>
      <c r="BD98" s="13">
        <f>IF('Données projet'!$A$88&gt;35,BD97+BC98-BL97,IF(A98&lt;'Données projet'!$A$88,$BA$205^A98,IF(A98='Données projet'!$A$88,'Données projet'!$B$88,BD97+BC98-BL97)))</f>
        <v>211.50000000000011</v>
      </c>
      <c r="BE98" s="14">
        <f>BD98*VLOOKUP('Données projet'!$B$11,Paramètres!$A$1:$I$89,3,0)*VLOOKUP('Données projet'!$B$11,Paramètres!$A$1:$I$89,5,0)</f>
        <v>204.56280000000012</v>
      </c>
      <c r="BF98" s="14">
        <f t="shared" si="91"/>
        <v>50.745612785863763</v>
      </c>
      <c r="BG98" s="22">
        <f t="shared" si="61"/>
        <v>444.66215226871287</v>
      </c>
      <c r="BH98" s="62">
        <f t="shared" si="62"/>
        <v>737.99548560204619</v>
      </c>
      <c r="BI98" s="62">
        <f ca="1">AVERAGE(OFFSET($BH$3,0,0,'Données projet'!$E$11+1,1))-AVERAGE(OFFSET($H$3,0,0,'Données projet'!$E$11+1,1))</f>
        <v>154.93882427988234</v>
      </c>
      <c r="BJ98" s="62">
        <f t="shared" si="92"/>
        <v>56.347130462109817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3.7</v>
      </c>
      <c r="BY98" s="13">
        <f>IF('Données projet'!$A$114&gt;35,BY97+BX98-CG97,IF(A98&lt;'Données projet'!$A$114,$BV$205^A98,IF(A98='Données projet'!$A$114,'Données projet'!$B$114,BY97+BX98-CG97)))</f>
        <v>211.50000000000011</v>
      </c>
      <c r="BZ98" s="14">
        <f>BY98*VLOOKUP('Données projet'!$B$12,Paramètres!$A$1:$I$89,3,0)*VLOOKUP('Données projet'!$B$12,Paramètres!$A$1:$I$89,5,0)</f>
        <v>227.65860000000009</v>
      </c>
      <c r="CA98" s="14">
        <f t="shared" si="93"/>
        <v>55.776115016621858</v>
      </c>
      <c r="CB98" s="22">
        <f t="shared" si="64"/>
        <v>493.64879532061656</v>
      </c>
      <c r="CC98" s="62">
        <f t="shared" si="65"/>
        <v>786.98212865394987</v>
      </c>
      <c r="CD98" s="62">
        <f ca="1">AVERAGE(OFFSET($CC$3,0,0,'Données projet'!$E$12+1,1))-AVERAGE(OFFSET($H$3,0,0,'Données projet'!$E$12+1,1))</f>
        <v>185.13448991941385</v>
      </c>
      <c r="CE98" s="62">
        <f t="shared" si="94"/>
        <v>69.239647548491234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482.83837285047491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117.54638373164624</v>
      </c>
      <c r="T99" s="62">
        <f t="shared" si="88"/>
        <v>133.0740262536583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0.59866958899776057</v>
      </c>
      <c r="AA99" s="23">
        <f>EXP(-LN(2)/25)*AA98+(1-EXP(-LN(2)/25))/(LN(2)/25)*Calculateur!V99*Calculateur!X99*VLOOKUP('Données projet'!$B$9,Paramètres!$A$1:$I$89,3,0)*0.475*44/12</f>
        <v>1.3886009177059881</v>
      </c>
      <c r="AB99" s="23">
        <f>EXP(-LN(2)/2)*AB98+(1-EXP(-LN(2)/2))/(LN(2)/2)*V99*Y99*VLOOKUP('Données projet'!$B$9,Paramètres!$A$1:$I$89,3,0)*0.475*44/12</f>
        <v>4.7096081668009751E-10</v>
      </c>
      <c r="AC99" s="24">
        <f t="shared" si="57"/>
        <v>1.9872705071747097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3.7</v>
      </c>
      <c r="AI99" s="14">
        <f>IF('Données projet'!$A$62&gt;35,AI98+AH99-AQ98,IF(A99&lt;'Données projet'!$A$62,$AF$205^A99,IF(A99='Données projet'!$A$62,'Données projet'!$B$62,AI98+AH99-AQ98)))</f>
        <v>215.20000000000002</v>
      </c>
      <c r="AJ99" s="14">
        <f>AI99*VLOOKUP('Données projet'!$B$10,Paramètres!$A$1:$I$89,3,0)*VLOOKUP('Données projet'!$B$10,Paramètres!$A$1:$I$89,5,0)</f>
        <v>194.71296000000001</v>
      </c>
      <c r="AK99" s="14">
        <f t="shared" si="89"/>
        <v>48.580430855369244</v>
      </c>
      <c r="AL99" s="22">
        <f t="shared" si="58"/>
        <v>423.73598907310139</v>
      </c>
      <c r="AM99" s="62">
        <f t="shared" si="59"/>
        <v>717.06932240643471</v>
      </c>
      <c r="AN99" s="62">
        <f ca="1">AVERAGE(OFFSET($AM$3,0,0,'Données projet'!$E$10+1,1))-AVERAGE(OFFSET($H$3,0,0,'Données projet'!$E$10+1,1))</f>
        <v>138.8931001150624</v>
      </c>
      <c r="AO99" s="62">
        <f t="shared" si="90"/>
        <v>48.964659354096625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3.7</v>
      </c>
      <c r="BD99" s="13">
        <f>IF('Données projet'!$A$88&gt;35,BD98+BC99-BL98,IF(A99&lt;'Données projet'!$A$88,$BA$205^A99,IF(A99='Données projet'!$A$88,'Données projet'!$B$88,BD98+BC99-BL98)))</f>
        <v>215.2000000000001</v>
      </c>
      <c r="BE99" s="14">
        <f>BD99*VLOOKUP('Données projet'!$B$11,Paramètres!$A$1:$I$89,3,0)*VLOOKUP('Données projet'!$B$11,Paramètres!$A$1:$I$89,5,0)</f>
        <v>208.1414400000001</v>
      </c>
      <c r="BF99" s="14">
        <f t="shared" si="91"/>
        <v>51.529233687000762</v>
      </c>
      <c r="BG99" s="22">
        <f t="shared" si="61"/>
        <v>452.25975667152653</v>
      </c>
      <c r="BH99" s="62">
        <f t="shared" si="62"/>
        <v>745.59309000485985</v>
      </c>
      <c r="BI99" s="62">
        <f ca="1">AVERAGE(OFFSET($BH$3,0,0,'Données projet'!$E$11+1,1))-AVERAGE(OFFSET($H$3,0,0,'Données projet'!$E$11+1,1))</f>
        <v>154.93882427988234</v>
      </c>
      <c r="BJ99" s="62">
        <f t="shared" si="92"/>
        <v>56.347130462109817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3.7</v>
      </c>
      <c r="BY99" s="13">
        <f>IF('Données projet'!$A$114&gt;35,BY98+BX99-CG98,IF(A99&lt;'Données projet'!$A$114,$BV$205^A99,IF(A99='Données projet'!$A$114,'Données projet'!$B$114,BY98+BX99-CG98)))</f>
        <v>215.2000000000001</v>
      </c>
      <c r="BZ99" s="14">
        <f>BY99*VLOOKUP('Données projet'!$B$12,Paramètres!$A$1:$I$89,3,0)*VLOOKUP('Données projet'!$B$12,Paramètres!$A$1:$I$89,5,0)</f>
        <v>231.64128000000011</v>
      </c>
      <c r="CA99" s="14">
        <f t="shared" si="93"/>
        <v>56.637417641849474</v>
      </c>
      <c r="CB99" s="22">
        <f t="shared" si="64"/>
        <v>502.08539839288795</v>
      </c>
      <c r="CC99" s="62">
        <f t="shared" si="65"/>
        <v>795.41873172622127</v>
      </c>
      <c r="CD99" s="62">
        <f ca="1">AVERAGE(OFFSET($CC$3,0,0,'Données projet'!$E$12+1,1))-AVERAGE(OFFSET($H$3,0,0,'Données projet'!$E$12+1,1))</f>
        <v>185.13448991941385</v>
      </c>
      <c r="CE99" s="62">
        <f t="shared" si="94"/>
        <v>69.239647548491234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484.76264937578765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117.54638373164624</v>
      </c>
      <c r="T100" s="62">
        <f t="shared" si="88"/>
        <v>133.0740262536583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0.58693004350990796</v>
      </c>
      <c r="AA100" s="23">
        <f>EXP(-LN(2)/25)*AA99+(1-EXP(-LN(2)/25))/(LN(2)/25)*Calculateur!V100*Calculateur!X100*VLOOKUP('Données projet'!$B$9,Paramètres!$A$1:$I$89,3,0)*0.475*44/12</f>
        <v>1.3506295525879692</v>
      </c>
      <c r="AB100" s="23">
        <f>EXP(-LN(2)/2)*AB99+(1-EXP(-LN(2)/2))/(LN(2)/2)*V100*Y100*VLOOKUP('Données projet'!$B$9,Paramètres!$A$1:$I$89,3,0)*0.475*44/12</f>
        <v>3.3301958714765143E-10</v>
      </c>
      <c r="AC100" s="24">
        <f t="shared" si="57"/>
        <v>1.9375595964308967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3.7</v>
      </c>
      <c r="AI100" s="14">
        <f>IF('Données projet'!$A$62&gt;35,AI99+AH100-AQ99,IF(A100&lt;'Données projet'!$A$62,$AF$205^A100,IF(A100='Données projet'!$A$62,'Données projet'!$B$62,AI99+AH100-AQ99)))</f>
        <v>218.9</v>
      </c>
      <c r="AJ100" s="14">
        <f>AI100*VLOOKUP('Données projet'!$B$10,Paramètres!$A$1:$I$89,3,0)*VLOOKUP('Données projet'!$B$10,Paramètres!$A$1:$I$89,5,0)</f>
        <v>198.06072</v>
      </c>
      <c r="AK100" s="14">
        <f t="shared" si="89"/>
        <v>49.317731290351951</v>
      </c>
      <c r="AL100" s="22">
        <f t="shared" si="58"/>
        <v>430.85080266402957</v>
      </c>
      <c r="AM100" s="62">
        <f t="shared" si="59"/>
        <v>724.18413599736289</v>
      </c>
      <c r="AN100" s="62">
        <f ca="1">AVERAGE(OFFSET($AM$3,0,0,'Données projet'!$E$10+1,1))-AVERAGE(OFFSET($H$3,0,0,'Données projet'!$E$10+1,1))</f>
        <v>138.8931001150624</v>
      </c>
      <c r="AO100" s="62">
        <f t="shared" si="90"/>
        <v>48.964659354096625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3.7</v>
      </c>
      <c r="BD100" s="13">
        <f>IF('Données projet'!$A$88&gt;35,BD99+BC100-BL99,IF(A100&lt;'Données projet'!$A$88,$BA$205^A100,IF(A100='Données projet'!$A$88,'Données projet'!$B$88,BD99+BC100-BL99)))</f>
        <v>218.90000000000009</v>
      </c>
      <c r="BE100" s="14">
        <f>BD100*VLOOKUP('Données projet'!$B$11,Paramètres!$A$1:$I$89,3,0)*VLOOKUP('Données projet'!$B$11,Paramètres!$A$1:$I$89,5,0)</f>
        <v>211.72008000000008</v>
      </c>
      <c r="BF100" s="14">
        <f t="shared" si="91"/>
        <v>52.31128781338063</v>
      </c>
      <c r="BG100" s="22">
        <f t="shared" si="61"/>
        <v>459.85463227497138</v>
      </c>
      <c r="BH100" s="62">
        <f t="shared" si="62"/>
        <v>753.18796560830469</v>
      </c>
      <c r="BI100" s="62">
        <f ca="1">AVERAGE(OFFSET($BH$3,0,0,'Données projet'!$E$11+1,1))-AVERAGE(OFFSET($H$3,0,0,'Données projet'!$E$11+1,1))</f>
        <v>154.93882427988234</v>
      </c>
      <c r="BJ100" s="62">
        <f t="shared" si="92"/>
        <v>56.347130462109817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3.7</v>
      </c>
      <c r="BY100" s="13">
        <f>IF('Données projet'!$A$114&gt;35,BY99+BX100-CG99,IF(A100&lt;'Données projet'!$A$114,$BV$205^A100,IF(A100='Données projet'!$A$114,'Données projet'!$B$114,BY99+BX100-CG99)))</f>
        <v>218.90000000000009</v>
      </c>
      <c r="BZ100" s="14">
        <f>BY100*VLOOKUP('Données projet'!$B$12,Paramètres!$A$1:$I$89,3,0)*VLOOKUP('Données projet'!$B$12,Paramètres!$A$1:$I$89,5,0)</f>
        <v>235.6239600000001</v>
      </c>
      <c r="CA100" s="14">
        <f t="shared" si="93"/>
        <v>57.496998175170688</v>
      </c>
      <c r="CB100" s="22">
        <f t="shared" si="64"/>
        <v>510.51900215508908</v>
      </c>
      <c r="CC100" s="62">
        <f t="shared" si="65"/>
        <v>803.85233548842234</v>
      </c>
      <c r="CD100" s="62">
        <f ca="1">AVERAGE(OFFSET($CC$3,0,0,'Données projet'!$E$12+1,1))-AVERAGE(OFFSET($H$3,0,0,'Données projet'!$E$12+1,1))</f>
        <v>185.13448991941385</v>
      </c>
      <c r="CE100" s="62">
        <f t="shared" si="94"/>
        <v>69.239647548491234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486.68647545914564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117.54638373164624</v>
      </c>
      <c r="T101" s="62">
        <f t="shared" si="88"/>
        <v>133.0740262536583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0.57542070334865647</v>
      </c>
      <c r="AA101" s="23">
        <f>EXP(-LN(2)/25)*AA100+(1-EXP(-LN(2)/25))/(LN(2)/25)*Calculateur!V101*Calculateur!X101*VLOOKUP('Données projet'!$B$9,Paramètres!$A$1:$I$89,3,0)*0.475*44/12</f>
        <v>1.31369651644593</v>
      </c>
      <c r="AB101" s="23">
        <f>EXP(-LN(2)/2)*AB100+(1-EXP(-LN(2)/2))/(LN(2)/2)*V101*Y101*VLOOKUP('Données projet'!$B$9,Paramètres!$A$1:$I$89,3,0)*0.475*44/12</f>
        <v>2.3548040834004875E-10</v>
      </c>
      <c r="AC101" s="24">
        <f t="shared" si="57"/>
        <v>1.8891172200300668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3.7</v>
      </c>
      <c r="AI101" s="14">
        <f>IF('Données projet'!$A$62&gt;35,AI100+AH101-AQ100,IF(A101&lt;'Données projet'!$A$62,$AF$205^A101,IF(A101='Données projet'!$A$62,'Données projet'!$B$62,AI100+AH101-AQ100)))</f>
        <v>222.6</v>
      </c>
      <c r="AJ101" s="14">
        <f>AI101*VLOOKUP('Données projet'!$B$10,Paramètres!$A$1:$I$89,3,0)*VLOOKUP('Données projet'!$B$10,Paramètres!$A$1:$I$89,5,0)</f>
        <v>201.40847999999997</v>
      </c>
      <c r="AK101" s="14">
        <f t="shared" si="89"/>
        <v>50.053582459229212</v>
      </c>
      <c r="AL101" s="22">
        <f t="shared" si="58"/>
        <v>437.96309211649077</v>
      </c>
      <c r="AM101" s="62">
        <f t="shared" si="59"/>
        <v>731.29642544982403</v>
      </c>
      <c r="AN101" s="62">
        <f ca="1">AVERAGE(OFFSET($AM$3,0,0,'Données projet'!$E$10+1,1))-AVERAGE(OFFSET($H$3,0,0,'Données projet'!$E$10+1,1))</f>
        <v>138.8931001150624</v>
      </c>
      <c r="AO101" s="62">
        <f t="shared" si="90"/>
        <v>48.964659354096625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3.7</v>
      </c>
      <c r="BD101" s="13">
        <f>IF('Données projet'!$A$88&gt;35,BD100+BC101-BL100,IF(A101&lt;'Données projet'!$A$88,$BA$205^A101,IF(A101='Données projet'!$A$88,'Données projet'!$B$88,BD100+BC101-BL100)))</f>
        <v>222.60000000000008</v>
      </c>
      <c r="BE101" s="14">
        <f>BD101*VLOOKUP('Données projet'!$B$11,Paramètres!$A$1:$I$89,3,0)*VLOOKUP('Données projet'!$B$11,Paramètres!$A$1:$I$89,5,0)</f>
        <v>215.29872000000009</v>
      </c>
      <c r="BF101" s="14">
        <f t="shared" si="91"/>
        <v>53.091804704077127</v>
      </c>
      <c r="BG101" s="22">
        <f t="shared" si="61"/>
        <v>467.44683052626783</v>
      </c>
      <c r="BH101" s="62">
        <f t="shared" si="62"/>
        <v>760.78016385960109</v>
      </c>
      <c r="BI101" s="62">
        <f ca="1">AVERAGE(OFFSET($BH$3,0,0,'Données projet'!$E$11+1,1))-AVERAGE(OFFSET($H$3,0,0,'Données projet'!$E$11+1,1))</f>
        <v>154.93882427988234</v>
      </c>
      <c r="BJ101" s="62">
        <f t="shared" si="92"/>
        <v>56.347130462109817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3.7</v>
      </c>
      <c r="BY101" s="13">
        <f>IF('Données projet'!$A$114&gt;35,BY100+BX101-CG100,IF(A101&lt;'Données projet'!$A$114,$BV$205^A101,IF(A101='Données projet'!$A$114,'Données projet'!$B$114,BY100+BX101-CG100)))</f>
        <v>222.60000000000008</v>
      </c>
      <c r="BZ101" s="14">
        <f>BY101*VLOOKUP('Données projet'!$B$12,Paramètres!$A$1:$I$89,3,0)*VLOOKUP('Données projet'!$B$12,Paramètres!$A$1:$I$89,5,0)</f>
        <v>239.60664000000008</v>
      </c>
      <c r="CA101" s="14">
        <f t="shared" si="93"/>
        <v>58.354889083919971</v>
      </c>
      <c r="CB101" s="22">
        <f t="shared" si="64"/>
        <v>518.94966315449403</v>
      </c>
      <c r="CC101" s="62">
        <f t="shared" si="65"/>
        <v>812.2829964878274</v>
      </c>
      <c r="CD101" s="62">
        <f ca="1">AVERAGE(OFFSET($CC$3,0,0,'Données projet'!$E$12+1,1))-AVERAGE(OFFSET($H$3,0,0,'Données projet'!$E$12+1,1))</f>
        <v>185.13448991941385</v>
      </c>
      <c r="CE101" s="62">
        <f t="shared" si="94"/>
        <v>69.239647548491234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488.6098562290428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117.54638373164624</v>
      </c>
      <c r="T102" s="62">
        <f t="shared" si="88"/>
        <v>133.0740262536583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0.56413705432796279</v>
      </c>
      <c r="AA102" s="23">
        <f>EXP(-LN(2)/25)*AA101+(1-EXP(-LN(2)/25))/(LN(2)/25)*Calculateur!V102*Calculateur!X102*VLOOKUP('Données projet'!$B$9,Paramètres!$A$1:$I$89,3,0)*0.475*44/12</f>
        <v>1.2777734161194187</v>
      </c>
      <c r="AB102" s="23">
        <f>EXP(-LN(2)/2)*AB101+(1-EXP(-LN(2)/2))/(LN(2)/2)*V102*Y102*VLOOKUP('Données projet'!$B$9,Paramètres!$A$1:$I$89,3,0)*0.475*44/12</f>
        <v>1.6650979357382572E-10</v>
      </c>
      <c r="AC102" s="24">
        <f t="shared" si="57"/>
        <v>1.8419104706138911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3.7</v>
      </c>
      <c r="AI102" s="14">
        <f>IF('Données projet'!$A$62&gt;35,AI101+AH102-AQ101,IF(A102&lt;'Données projet'!$A$62,$AF$205^A102,IF(A102='Données projet'!$A$62,'Données projet'!$B$62,AI101+AH102-AQ101)))</f>
        <v>226.29999999999998</v>
      </c>
      <c r="AJ102" s="14">
        <f>AI102*VLOOKUP('Données projet'!$B$10,Paramètres!$A$1:$I$89,3,0)*VLOOKUP('Données projet'!$B$10,Paramètres!$A$1:$I$89,5,0)</f>
        <v>204.75623999999999</v>
      </c>
      <c r="AK102" s="14">
        <f t="shared" si="89"/>
        <v>50.788011231821393</v>
      </c>
      <c r="AL102" s="22">
        <f t="shared" si="58"/>
        <v>445.07290422875553</v>
      </c>
      <c r="AM102" s="62">
        <f t="shared" si="59"/>
        <v>738.40623756208879</v>
      </c>
      <c r="AN102" s="62">
        <f ca="1">AVERAGE(OFFSET($AM$3,0,0,'Données projet'!$E$10+1,1))-AVERAGE(OFFSET($H$3,0,0,'Données projet'!$E$10+1,1))</f>
        <v>138.8931001150624</v>
      </c>
      <c r="AO102" s="62">
        <f t="shared" si="90"/>
        <v>48.964659354096625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3.7</v>
      </c>
      <c r="BD102" s="13">
        <f>IF('Données projet'!$A$88&gt;35,BD101+BC102-BL101,IF(A102&lt;'Données projet'!$A$88,$BA$205^A102,IF(A102='Données projet'!$A$88,'Données projet'!$B$88,BD101+BC102-BL101)))</f>
        <v>226.30000000000007</v>
      </c>
      <c r="BE102" s="14">
        <f>BD102*VLOOKUP('Données projet'!$B$11,Paramètres!$A$1:$I$89,3,0)*VLOOKUP('Données projet'!$B$11,Paramètres!$A$1:$I$89,5,0)</f>
        <v>218.87736000000007</v>
      </c>
      <c r="BF102" s="14">
        <f t="shared" si="91"/>
        <v>53.870812859892553</v>
      </c>
      <c r="BG102" s="22">
        <f t="shared" si="61"/>
        <v>475.03640106431294</v>
      </c>
      <c r="BH102" s="62">
        <f t="shared" si="62"/>
        <v>768.3697343976462</v>
      </c>
      <c r="BI102" s="62">
        <f ca="1">AVERAGE(OFFSET($BH$3,0,0,'Données projet'!$E$11+1,1))-AVERAGE(OFFSET($H$3,0,0,'Données projet'!$E$11+1,1))</f>
        <v>154.93882427988234</v>
      </c>
      <c r="BJ102" s="62">
        <f t="shared" si="92"/>
        <v>56.347130462109817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3.7</v>
      </c>
      <c r="BY102" s="13">
        <f>IF('Données projet'!$A$114&gt;35,BY101+BX102-CG101,IF(A102&lt;'Données projet'!$A$114,$BV$205^A102,IF(A102='Données projet'!$A$114,'Données projet'!$B$114,BY101+BX102-CG101)))</f>
        <v>226.30000000000007</v>
      </c>
      <c r="BZ102" s="14">
        <f>BY102*VLOOKUP('Données projet'!$B$12,Paramètres!$A$1:$I$89,3,0)*VLOOKUP('Données projet'!$B$12,Paramètres!$A$1:$I$89,5,0)</f>
        <v>243.58932000000007</v>
      </c>
      <c r="CA102" s="14">
        <f t="shared" si="93"/>
        <v>59.211121694234393</v>
      </c>
      <c r="CB102" s="22">
        <f t="shared" si="64"/>
        <v>527.37743595079166</v>
      </c>
      <c r="CC102" s="62">
        <f t="shared" si="65"/>
        <v>820.71076928412504</v>
      </c>
      <c r="CD102" s="62">
        <f ca="1">AVERAGE(OFFSET($CC$3,0,0,'Données projet'!$E$12+1,1))-AVERAGE(OFFSET($H$3,0,0,'Données projet'!$E$12+1,1))</f>
        <v>185.13448991941385</v>
      </c>
      <c r="CE102" s="62">
        <f t="shared" si="94"/>
        <v>69.239647548491234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490.53279670439605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117.54638373164624</v>
      </c>
      <c r="T103" s="62">
        <f t="shared" si="88"/>
        <v>133.0740262536583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0.5530746707822185</v>
      </c>
      <c r="AA103" s="23">
        <f>EXP(-LN(2)/25)*AA102+(1-EXP(-LN(2)/25))/(LN(2)/25)*Calculateur!V103*Calculateur!X103*VLOOKUP('Données projet'!$B$9,Paramètres!$A$1:$I$89,3,0)*0.475*44/12</f>
        <v>1.2428326348604497</v>
      </c>
      <c r="AB103" s="23">
        <f>EXP(-LN(2)/2)*AB102+(1-EXP(-LN(2)/2))/(LN(2)/2)*V103*Y103*VLOOKUP('Données projet'!$B$9,Paramètres!$A$1:$I$89,3,0)*0.475*44/12</f>
        <v>1.1774020417002438E-10</v>
      </c>
      <c r="AC103" s="24">
        <f t="shared" si="57"/>
        <v>1.7959073057604085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230</v>
      </c>
      <c r="AG103" s="13">
        <f>VLOOKUP(A103,'Données projet'!$A$61:$I$81,9,0)</f>
        <v>3.7</v>
      </c>
      <c r="AH103" s="13">
        <f t="array" ref="AH103">INDEX(AG:AG,MIN(IF(ISNUMBER(AG103:AG299),ROW(AG103:AG299),"")))</f>
        <v>3.7</v>
      </c>
      <c r="AI103" s="14">
        <f>IF('Données projet'!$A$62&gt;35,AI102+AH103-AQ102,IF(A103&lt;'Données projet'!$A$62,$AF$205^A103,IF(A103='Données projet'!$A$62,'Données projet'!$B$62,AI102+AH103-AQ102)))</f>
        <v>229.99999999999997</v>
      </c>
      <c r="AJ103" s="14">
        <f>AI103*VLOOKUP('Données projet'!$B$10,Paramètres!$A$1:$I$89,3,0)*VLOOKUP('Données projet'!$B$10,Paramètres!$A$1:$I$89,5,0)</f>
        <v>208.10399999999998</v>
      </c>
      <c r="AK103" s="14">
        <f t="shared" si="89"/>
        <v>51.52104354893045</v>
      </c>
      <c r="AL103" s="22">
        <f t="shared" si="58"/>
        <v>452.18028418105382</v>
      </c>
      <c r="AM103" s="62">
        <f t="shared" si="59"/>
        <v>745.51361751438708</v>
      </c>
      <c r="AN103" s="62">
        <f ca="1">AVERAGE(OFFSET($AM$3,0,0,'Données projet'!$E$10+1,1))-AVERAGE(OFFSET($H$3,0,0,'Données projet'!$E$10+1,1))</f>
        <v>138.8931001150624</v>
      </c>
      <c r="AO103" s="62">
        <f t="shared" si="90"/>
        <v>48.964659354096625</v>
      </c>
      <c r="AP103" s="16">
        <f>IF(ISNA(VLOOKUP(A103,'Données projet'!$A$61:$I$81,3,0)),0,VLOOKUP(A103,'Données projet'!$A$61:$I$81,3,0))</f>
        <v>7</v>
      </c>
      <c r="AQ103" s="16">
        <f>IF(ISNA(VLOOKUP(A103,'Données projet'!$A$61:$I$81,4,0)),0,VLOOKUP(A103,'Données projet'!$A$61:$I$81,4,0))</f>
        <v>28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230</v>
      </c>
      <c r="BB103" s="13">
        <f>VLOOKUP(A103,'Données projet'!$A$87:$I$107,9,0)</f>
        <v>3.7</v>
      </c>
      <c r="BC103" s="13">
        <f t="array" ref="BC103">INDEX(BB:BB,MIN(IF(ISNUMBER(BB103:BB299),ROW(BB103:BB299),"")))</f>
        <v>3.7</v>
      </c>
      <c r="BD103" s="13">
        <f>IF('Données projet'!$A$88&gt;35,BD102+BC103-BL102,IF(A103&lt;'Données projet'!$A$88,$BA$205^A103,IF(A103='Données projet'!$A$88,'Données projet'!$B$88,BD102+BC103-BL102)))</f>
        <v>230.00000000000006</v>
      </c>
      <c r="BE103" s="14">
        <f>BD103*VLOOKUP('Données projet'!$B$11,Paramètres!$A$1:$I$89,3,0)*VLOOKUP('Données projet'!$B$11,Paramètres!$A$1:$I$89,5,0)</f>
        <v>222.45600000000005</v>
      </c>
      <c r="BF103" s="14">
        <f t="shared" si="91"/>
        <v>54.648339796219865</v>
      </c>
      <c r="BG103" s="22">
        <f t="shared" si="61"/>
        <v>482.62339181174957</v>
      </c>
      <c r="BH103" s="62">
        <f t="shared" si="62"/>
        <v>775.95672514508283</v>
      </c>
      <c r="BI103" s="62">
        <f ca="1">AVERAGE(OFFSET($BH$3,0,0,'Données projet'!$E$11+1,1))-AVERAGE(OFFSET($H$3,0,0,'Données projet'!$E$11+1,1))</f>
        <v>154.93882427988234</v>
      </c>
      <c r="BJ103" s="62">
        <f t="shared" si="92"/>
        <v>56.347130462109817</v>
      </c>
      <c r="BK103" s="16">
        <f>IF(ISNA(VLOOKUP(A103,'Données projet'!$A$87:$I$107,3,0)),0,VLOOKUP(A103,'Données projet'!$A$87:$I$107,3,0))</f>
        <v>7</v>
      </c>
      <c r="BL103" s="16">
        <f>IF(ISNA(VLOOKUP(A103,'Données projet'!$A$87:$I$107,4,0)),0,VLOOKUP(A103,'Données projet'!$A$87:$I$107,4,0))</f>
        <v>28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230</v>
      </c>
      <c r="BW103" s="13">
        <f>VLOOKUP(A103,'Données projet'!$A$113:$I$133,9,0)</f>
        <v>3.7</v>
      </c>
      <c r="BX103" s="13">
        <f t="array" ref="BX103">INDEX(BW:BW,MIN(IF(ISNUMBER(BW103:BW299),ROW(BW103:BW299),"")))</f>
        <v>3.7</v>
      </c>
      <c r="BY103" s="13">
        <f>IF('Données projet'!$A$114&gt;35,BY102+BX103-CG102,IF(A103&lt;'Données projet'!$A$114,$BV$205^A103,IF(A103='Données projet'!$A$114,'Données projet'!$B$114,BY102+BX103-CG102)))</f>
        <v>230.00000000000006</v>
      </c>
      <c r="BZ103" s="14">
        <f>BY103*VLOOKUP('Données projet'!$B$12,Paramètres!$A$1:$I$89,3,0)*VLOOKUP('Données projet'!$B$12,Paramètres!$A$1:$I$89,5,0)</f>
        <v>247.57200000000003</v>
      </c>
      <c r="CA103" s="14">
        <f t="shared" si="93"/>
        <v>60.065726249156576</v>
      </c>
      <c r="CB103" s="22">
        <f t="shared" si="64"/>
        <v>535.80237321728112</v>
      </c>
      <c r="CC103" s="62">
        <f t="shared" si="65"/>
        <v>829.13570655061449</v>
      </c>
      <c r="CD103" s="62">
        <f ca="1">AVERAGE(OFFSET($CC$3,0,0,'Données projet'!$E$12+1,1))-AVERAGE(OFFSET($H$3,0,0,'Données projet'!$E$12+1,1))</f>
        <v>185.13448991941385</v>
      </c>
      <c r="CE103" s="62">
        <f t="shared" si="94"/>
        <v>69.239647548491234</v>
      </c>
      <c r="CF103" s="16">
        <f>IF(ISNA(VLOOKUP(A103,'Données projet'!$A$113:$I$133,3,0)),0,VLOOKUP(A103,'Données projet'!$A$113:$I$133,3,0))</f>
        <v>7</v>
      </c>
      <c r="CG103" s="16">
        <f>IF(ISNA(VLOOKUP(A103,'Données projet'!$A$113:$I$133,4,0)),0,VLOOKUP(A103,'Données projet'!$A$113:$I$133,4,0))</f>
        <v>28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492.4553017979585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117.54638373164624</v>
      </c>
      <c r="T104" s="62">
        <f t="shared" si="88"/>
        <v>133.0740262536583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0.54222921383041855</v>
      </c>
      <c r="AA104" s="23">
        <f>EXP(-LN(2)/25)*AA103+(1-EXP(-LN(2)/25))/(LN(2)/25)*Calculateur!V104*Calculateur!X104*VLOOKUP('Données projet'!$B$9,Paramètres!$A$1:$I$89,3,0)*0.475*44/12</f>
        <v>1.2088473111024629</v>
      </c>
      <c r="AB104" s="23">
        <f>EXP(-LN(2)/2)*AB103+(1-EXP(-LN(2)/2))/(LN(2)/2)*V104*Y104*VLOOKUP('Données projet'!$B$9,Paramètres!$A$1:$I$89,3,0)*0.475*44/12</f>
        <v>8.3254896786912858E-11</v>
      </c>
      <c r="AC104" s="24">
        <f t="shared" si="57"/>
        <v>1.7510765250161364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3.1</v>
      </c>
      <c r="AI104" s="14">
        <f>IF('Données projet'!$A$62&gt;35,AI103+AH104-AQ103,IF(A104&lt;'Données projet'!$A$62,$AF$205^A104,IF(A104='Données projet'!$A$62,'Données projet'!$B$62,AI103+AH104-AQ103)))</f>
        <v>205.09999999999997</v>
      </c>
      <c r="AJ104" s="14">
        <f>AI104*VLOOKUP('Données projet'!$B$10,Paramètres!$A$1:$I$89,3,0)*VLOOKUP('Données projet'!$B$10,Paramètres!$A$1:$I$89,5,0)</f>
        <v>185.57447999999997</v>
      </c>
      <c r="AK104" s="14">
        <f t="shared" si="89"/>
        <v>46.560195221199436</v>
      </c>
      <c r="AL104" s="22">
        <f t="shared" si="58"/>
        <v>404.30122601025568</v>
      </c>
      <c r="AM104" s="62">
        <f t="shared" si="59"/>
        <v>697.63455934358899</v>
      </c>
      <c r="AN104" s="62">
        <f ca="1">AVERAGE(OFFSET($AM$3,0,0,'Données projet'!$E$10+1,1))-AVERAGE(OFFSET($H$3,0,0,'Données projet'!$E$10+1,1))</f>
        <v>138.8931001150624</v>
      </c>
      <c r="AO104" s="62">
        <f t="shared" si="90"/>
        <v>48.964659354096625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3.1</v>
      </c>
      <c r="BD104" s="13">
        <f>IF('Données projet'!$A$88&gt;35,BD103+BC104-BL103,IF(A104&lt;'Données projet'!$A$88,$BA$205^A104,IF(A104='Données projet'!$A$88,'Données projet'!$B$88,BD103+BC104-BL103)))</f>
        <v>205.10000000000005</v>
      </c>
      <c r="BE104" s="14">
        <f>BD104*VLOOKUP('Données projet'!$B$11,Paramètres!$A$1:$I$89,3,0)*VLOOKUP('Données projet'!$B$11,Paramètres!$A$1:$I$89,5,0)</f>
        <v>198.37272000000007</v>
      </c>
      <c r="BF104" s="14">
        <f t="shared" si="91"/>
        <v>49.386370969173782</v>
      </c>
      <c r="BG104" s="22">
        <f t="shared" si="61"/>
        <v>431.51375010464443</v>
      </c>
      <c r="BH104" s="62">
        <f t="shared" si="62"/>
        <v>724.84708343797774</v>
      </c>
      <c r="BI104" s="62">
        <f ca="1">AVERAGE(OFFSET($BH$3,0,0,'Données projet'!$E$11+1,1))-AVERAGE(OFFSET($H$3,0,0,'Données projet'!$E$11+1,1))</f>
        <v>154.93882427988234</v>
      </c>
      <c r="BJ104" s="62">
        <f t="shared" si="92"/>
        <v>56.347130462109817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3.1</v>
      </c>
      <c r="BY104" s="13">
        <f>IF('Données projet'!$A$114&gt;35,BY103+BX104-CG103,IF(A104&lt;'Données projet'!$A$114,$BV$205^A104,IF(A104='Données projet'!$A$114,'Données projet'!$B$114,BY103+BX104-CG103)))</f>
        <v>205.10000000000005</v>
      </c>
      <c r="BZ104" s="14">
        <f>BY104*VLOOKUP('Données projet'!$B$12,Paramètres!$A$1:$I$89,3,0)*VLOOKUP('Données projet'!$B$12,Paramètres!$A$1:$I$89,5,0)</f>
        <v>220.76964000000007</v>
      </c>
      <c r="CA104" s="14">
        <f t="shared" si="93"/>
        <v>54.282129157725713</v>
      </c>
      <c r="CB104" s="22">
        <f t="shared" si="64"/>
        <v>479.04849794970573</v>
      </c>
      <c r="CC104" s="62">
        <f t="shared" si="65"/>
        <v>772.38183128303899</v>
      </c>
      <c r="CD104" s="62">
        <f ca="1">AVERAGE(OFFSET($CC$3,0,0,'Données projet'!$E$12+1,1))-AVERAGE(OFFSET($H$3,0,0,'Données projet'!$E$12+1,1))</f>
        <v>185.13448991941385</v>
      </c>
      <c r="CE104" s="62">
        <f t="shared" si="94"/>
        <v>69.239647548491234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494.37737631959351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117.54638373164624</v>
      </c>
      <c r="T105" s="62">
        <f t="shared" si="88"/>
        <v>133.0740262536583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0.53159642967436793</v>
      </c>
      <c r="AA105" s="23">
        <f>EXP(-LN(2)/25)*AA104+(1-EXP(-LN(2)/25))/(LN(2)/25)*Calculateur!V105*Calculateur!X105*VLOOKUP('Données projet'!$B$9,Paramètres!$A$1:$I$89,3,0)*0.475*44/12</f>
        <v>1.1757913178098489</v>
      </c>
      <c r="AB105" s="23">
        <f>EXP(-LN(2)/2)*AB104+(1-EXP(-LN(2)/2))/(LN(2)/2)*V105*Y105*VLOOKUP('Données projet'!$B$9,Paramètres!$A$1:$I$89,3,0)*0.475*44/12</f>
        <v>5.8870102085012189E-11</v>
      </c>
      <c r="AC105" s="24">
        <f t="shared" si="57"/>
        <v>1.707387747543087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3.1</v>
      </c>
      <c r="AI105" s="14">
        <f>IF('Données projet'!$A$62&gt;35,AI104+AH105-AQ104,IF(A105&lt;'Données projet'!$A$62,$AF$205^A105,IF(A105='Données projet'!$A$62,'Données projet'!$B$62,AI104+AH105-AQ104)))</f>
        <v>208.19999999999996</v>
      </c>
      <c r="AJ105" s="14">
        <f>AI105*VLOOKUP('Données projet'!$B$10,Paramètres!$A$1:$I$89,3,0)*VLOOKUP('Données projet'!$B$10,Paramètres!$A$1:$I$89,5,0)</f>
        <v>188.37935999999996</v>
      </c>
      <c r="AK105" s="14">
        <f t="shared" si="89"/>
        <v>47.181473920005914</v>
      </c>
      <c r="AL105" s="22">
        <f t="shared" si="58"/>
        <v>410.26845241067684</v>
      </c>
      <c r="AM105" s="62">
        <f t="shared" si="59"/>
        <v>703.60178574401016</v>
      </c>
      <c r="AN105" s="62">
        <f ca="1">AVERAGE(OFFSET($AM$3,0,0,'Données projet'!$E$10+1,1))-AVERAGE(OFFSET($H$3,0,0,'Données projet'!$E$10+1,1))</f>
        <v>138.8931001150624</v>
      </c>
      <c r="AO105" s="62">
        <f t="shared" si="90"/>
        <v>48.964659354096625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3.1</v>
      </c>
      <c r="BD105" s="13">
        <f>IF('Données projet'!$A$88&gt;35,BD104+BC105-BL104,IF(A105&lt;'Données projet'!$A$88,$BA$205^A105,IF(A105='Données projet'!$A$88,'Données projet'!$B$88,BD104+BC105-BL104)))</f>
        <v>208.20000000000005</v>
      </c>
      <c r="BE105" s="14">
        <f>BD105*VLOOKUP('Données projet'!$B$11,Paramètres!$A$1:$I$89,3,0)*VLOOKUP('Données projet'!$B$11,Paramètres!$A$1:$I$89,5,0)</f>
        <v>201.37104000000005</v>
      </c>
      <c r="BF105" s="14">
        <f t="shared" si="91"/>
        <v>50.045360910017799</v>
      </c>
      <c r="BG105" s="22">
        <f t="shared" si="61"/>
        <v>437.88356491828108</v>
      </c>
      <c r="BH105" s="62">
        <f t="shared" si="62"/>
        <v>731.21689825161434</v>
      </c>
      <c r="BI105" s="62">
        <f ca="1">AVERAGE(OFFSET($BH$3,0,0,'Données projet'!$E$11+1,1))-AVERAGE(OFFSET($H$3,0,0,'Données projet'!$E$11+1,1))</f>
        <v>154.93882427988234</v>
      </c>
      <c r="BJ105" s="62">
        <f t="shared" si="92"/>
        <v>56.347130462109817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3.1</v>
      </c>
      <c r="BY105" s="13">
        <f>IF('Données projet'!$A$114&gt;35,BY104+BX105-CG104,IF(A105&lt;'Données projet'!$A$114,$BV$205^A105,IF(A105='Données projet'!$A$114,'Données projet'!$B$114,BY104+BX105-CG104)))</f>
        <v>208.20000000000005</v>
      </c>
      <c r="BZ105" s="14">
        <f>BY105*VLOOKUP('Données projet'!$B$12,Paramètres!$A$1:$I$89,3,0)*VLOOKUP('Données projet'!$B$12,Paramètres!$A$1:$I$89,5,0)</f>
        <v>224.10648000000003</v>
      </c>
      <c r="CA105" s="14">
        <f t="shared" si="93"/>
        <v>55.006445935422541</v>
      </c>
      <c r="CB105" s="22">
        <f t="shared" si="64"/>
        <v>486.12167933752767</v>
      </c>
      <c r="CC105" s="62">
        <f t="shared" si="65"/>
        <v>779.45501267086092</v>
      </c>
      <c r="CD105" s="62">
        <f ca="1">AVERAGE(OFFSET($CC$3,0,0,'Données projet'!$E$12+1,1))-AVERAGE(OFFSET($H$3,0,0,'Données projet'!$E$12+1,1))</f>
        <v>185.13448991941385</v>
      </c>
      <c r="CE105" s="62">
        <f t="shared" si="94"/>
        <v>69.239647548491234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496.29902497941657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117.54638373164624</v>
      </c>
      <c r="T106" s="62">
        <f t="shared" si="88"/>
        <v>133.0740262536583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0.52117214793025946</v>
      </c>
      <c r="AA106" s="23">
        <f>EXP(-LN(2)/25)*AA105+(1-EXP(-LN(2)/25))/(LN(2)/25)*Calculateur!V106*Calculateur!X106*VLOOKUP('Données projet'!$B$9,Paramètres!$A$1:$I$89,3,0)*0.475*44/12</f>
        <v>1.1436392423921604</v>
      </c>
      <c r="AB106" s="23">
        <f>EXP(-LN(2)/2)*AB105+(1-EXP(-LN(2)/2))/(LN(2)/2)*V106*Y106*VLOOKUP('Données projet'!$B$9,Paramètres!$A$1:$I$89,3,0)*0.475*44/12</f>
        <v>4.1627448393456429E-11</v>
      </c>
      <c r="AC106" s="24">
        <f t="shared" si="57"/>
        <v>1.6648113903640473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3.1</v>
      </c>
      <c r="AI106" s="14">
        <f>IF('Données projet'!$A$62&gt;35,AI105+AH106-AQ105,IF(A106&lt;'Données projet'!$A$62,$AF$205^A106,IF(A106='Données projet'!$A$62,'Données projet'!$B$62,AI105+AH106-AQ105)))</f>
        <v>211.29999999999995</v>
      </c>
      <c r="AJ106" s="14">
        <f>AI106*VLOOKUP('Données projet'!$B$10,Paramètres!$A$1:$I$89,3,0)*VLOOKUP('Données projet'!$B$10,Paramètres!$A$1:$I$89,5,0)</f>
        <v>191.18423999999993</v>
      </c>
      <c r="AK106" s="14">
        <f t="shared" si="89"/>
        <v>47.80167674561666</v>
      </c>
      <c r="AL106" s="22">
        <f t="shared" si="58"/>
        <v>416.23380499861554</v>
      </c>
      <c r="AM106" s="62">
        <f t="shared" si="59"/>
        <v>709.56713833194885</v>
      </c>
      <c r="AN106" s="62">
        <f ca="1">AVERAGE(OFFSET($AM$3,0,0,'Données projet'!$E$10+1,1))-AVERAGE(OFFSET($H$3,0,0,'Données projet'!$E$10+1,1))</f>
        <v>138.8931001150624</v>
      </c>
      <c r="AO106" s="62">
        <f t="shared" si="90"/>
        <v>48.964659354096625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3.1</v>
      </c>
      <c r="BD106" s="13">
        <f>IF('Données projet'!$A$88&gt;35,BD105+BC106-BL105,IF(A106&lt;'Données projet'!$A$88,$BA$205^A106,IF(A106='Données projet'!$A$88,'Données projet'!$B$88,BD105+BC106-BL105)))</f>
        <v>211.30000000000004</v>
      </c>
      <c r="BE106" s="14">
        <f>BD106*VLOOKUP('Données projet'!$B$11,Paramètres!$A$1:$I$89,3,0)*VLOOKUP('Données projet'!$B$11,Paramètres!$A$1:$I$89,5,0)</f>
        <v>204.36936000000006</v>
      </c>
      <c r="BF106" s="14">
        <f t="shared" si="91"/>
        <v>50.70320967281247</v>
      </c>
      <c r="BG106" s="22">
        <f t="shared" si="61"/>
        <v>444.25139218014851</v>
      </c>
      <c r="BH106" s="62">
        <f t="shared" si="62"/>
        <v>737.58472551348177</v>
      </c>
      <c r="BI106" s="62">
        <f ca="1">AVERAGE(OFFSET($BH$3,0,0,'Données projet'!$E$11+1,1))-AVERAGE(OFFSET($H$3,0,0,'Données projet'!$E$11+1,1))</f>
        <v>154.93882427988234</v>
      </c>
      <c r="BJ106" s="62">
        <f t="shared" si="92"/>
        <v>56.347130462109817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3.1</v>
      </c>
      <c r="BY106" s="13">
        <f>IF('Données projet'!$A$114&gt;35,BY105+BX106-CG105,IF(A106&lt;'Données projet'!$A$114,$BV$205^A106,IF(A106='Données projet'!$A$114,'Données projet'!$B$114,BY105+BX106-CG105)))</f>
        <v>211.30000000000004</v>
      </c>
      <c r="BZ106" s="14">
        <f>BY106*VLOOKUP('Données projet'!$B$12,Paramètres!$A$1:$I$89,3,0)*VLOOKUP('Données projet'!$B$12,Paramètres!$A$1:$I$89,5,0)</f>
        <v>227.44332000000006</v>
      </c>
      <c r="CA106" s="14">
        <f t="shared" si="93"/>
        <v>55.729508408074345</v>
      </c>
      <c r="CB106" s="22">
        <f t="shared" si="64"/>
        <v>493.19267614406289</v>
      </c>
      <c r="CC106" s="62">
        <f t="shared" si="65"/>
        <v>786.5260094773962</v>
      </c>
      <c r="CD106" s="62">
        <f ca="1">AVERAGE(OFFSET($CC$3,0,0,'Données projet'!$E$12+1,1))-AVERAGE(OFFSET($H$3,0,0,'Données projet'!$E$12+1,1))</f>
        <v>185.13448991941385</v>
      </c>
      <c r="CE106" s="62">
        <f t="shared" si="94"/>
        <v>69.239647548491234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498.22025239081199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117.54638373164624</v>
      </c>
      <c r="T107" s="62">
        <f t="shared" si="88"/>
        <v>133.0740262536583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0.51095227999296888</v>
      </c>
      <c r="AA107" s="23">
        <f>EXP(-LN(2)/25)*AA106+(1-EXP(-LN(2)/25))/(LN(2)/25)*Calculateur!V107*Calculateur!X107*VLOOKUP('Données projet'!$B$9,Paramètres!$A$1:$I$89,3,0)*0.475*44/12</f>
        <v>1.1123663671675728</v>
      </c>
      <c r="AB107" s="23">
        <f>EXP(-LN(2)/2)*AB106+(1-EXP(-LN(2)/2))/(LN(2)/2)*V107*Y107*VLOOKUP('Données projet'!$B$9,Paramètres!$A$1:$I$89,3,0)*0.475*44/12</f>
        <v>2.9435051042506094E-11</v>
      </c>
      <c r="AC107" s="24">
        <f t="shared" si="57"/>
        <v>1.6233186471899768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3.1</v>
      </c>
      <c r="AI107" s="14">
        <f>IF('Données projet'!$A$62&gt;35,AI106+AH107-AQ106,IF(A107&lt;'Données projet'!$A$62,$AF$205^A107,IF(A107='Données projet'!$A$62,'Données projet'!$B$62,AI106+AH107-AQ106)))</f>
        <v>214.39999999999995</v>
      </c>
      <c r="AJ107" s="14">
        <f>AI107*VLOOKUP('Données projet'!$B$10,Paramètres!$A$1:$I$89,3,0)*VLOOKUP('Données projet'!$B$10,Paramètres!$A$1:$I$89,5,0)</f>
        <v>193.98911999999996</v>
      </c>
      <c r="AK107" s="14">
        <f t="shared" si="89"/>
        <v>48.420821305775434</v>
      </c>
      <c r="AL107" s="22">
        <f t="shared" si="58"/>
        <v>422.19731444089211</v>
      </c>
      <c r="AM107" s="62">
        <f t="shared" si="59"/>
        <v>715.53064777422537</v>
      </c>
      <c r="AN107" s="62">
        <f ca="1">AVERAGE(OFFSET($AM$3,0,0,'Données projet'!$E$10+1,1))-AVERAGE(OFFSET($H$3,0,0,'Données projet'!$E$10+1,1))</f>
        <v>138.8931001150624</v>
      </c>
      <c r="AO107" s="62">
        <f t="shared" si="90"/>
        <v>48.964659354096625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3.1</v>
      </c>
      <c r="BD107" s="13">
        <f>IF('Données projet'!$A$88&gt;35,BD106+BC107-BL106,IF(A107&lt;'Données projet'!$A$88,$BA$205^A107,IF(A107='Données projet'!$A$88,'Données projet'!$B$88,BD106+BC107-BL106)))</f>
        <v>214.40000000000003</v>
      </c>
      <c r="BE107" s="14">
        <f>BD107*VLOOKUP('Données projet'!$B$11,Paramètres!$A$1:$I$89,3,0)*VLOOKUP('Données projet'!$B$11,Paramètres!$A$1:$I$89,5,0)</f>
        <v>207.36768000000004</v>
      </c>
      <c r="BF107" s="14">
        <f t="shared" si="91"/>
        <v>51.359935934080831</v>
      </c>
      <c r="BG107" s="22">
        <f t="shared" si="61"/>
        <v>450.61726441852414</v>
      </c>
      <c r="BH107" s="62">
        <f t="shared" si="62"/>
        <v>743.95059775185746</v>
      </c>
      <c r="BI107" s="62">
        <f ca="1">AVERAGE(OFFSET($BH$3,0,0,'Données projet'!$E$11+1,1))-AVERAGE(OFFSET($H$3,0,0,'Données projet'!$E$11+1,1))</f>
        <v>154.93882427988234</v>
      </c>
      <c r="BJ107" s="62">
        <f t="shared" si="92"/>
        <v>56.347130462109817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3.1</v>
      </c>
      <c r="BY107" s="13">
        <f>IF('Données projet'!$A$114&gt;35,BY106+BX107-CG106,IF(A107&lt;'Données projet'!$A$114,$BV$205^A107,IF(A107='Données projet'!$A$114,'Données projet'!$B$114,BY106+BX107-CG106)))</f>
        <v>214.40000000000003</v>
      </c>
      <c r="BZ107" s="14">
        <f>BY107*VLOOKUP('Données projet'!$B$12,Paramètres!$A$1:$I$89,3,0)*VLOOKUP('Données projet'!$B$12,Paramètres!$A$1:$I$89,5,0)</f>
        <v>230.78016000000002</v>
      </c>
      <c r="CA107" s="14">
        <f t="shared" si="93"/>
        <v>56.451337103640888</v>
      </c>
      <c r="CB107" s="22">
        <f t="shared" si="64"/>
        <v>500.26152412217448</v>
      </c>
      <c r="CC107" s="62">
        <f t="shared" si="65"/>
        <v>793.59485745550774</v>
      </c>
      <c r="CD107" s="62">
        <f ca="1">AVERAGE(OFFSET($CC$3,0,0,'Données projet'!$E$12+1,1))-AVERAGE(OFFSET($H$3,0,0,'Données projet'!$E$12+1,1))</f>
        <v>185.13448991941385</v>
      </c>
      <c r="CE107" s="62">
        <f t="shared" si="94"/>
        <v>69.239647548491234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500.14106307332992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117.54638373164624</v>
      </c>
      <c r="T108" s="62">
        <f t="shared" si="88"/>
        <v>133.0740262536583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0.50093281743242468</v>
      </c>
      <c r="AA108" s="23">
        <f>EXP(-LN(2)/25)*AA107+(1-EXP(-LN(2)/25))/(LN(2)/25)*Calculateur!V108*Calculateur!X108*VLOOKUP('Données projet'!$B$9,Paramètres!$A$1:$I$89,3,0)*0.475*44/12</f>
        <v>1.0819486503605706</v>
      </c>
      <c r="AB108" s="23">
        <f>EXP(-LN(2)/2)*AB107+(1-EXP(-LN(2)/2))/(LN(2)/2)*V108*Y108*VLOOKUP('Données projet'!$B$9,Paramètres!$A$1:$I$89,3,0)*0.475*44/12</f>
        <v>2.0813724196728215E-11</v>
      </c>
      <c r="AC108" s="24">
        <f t="shared" si="57"/>
        <v>1.5828814678138092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3.1</v>
      </c>
      <c r="AI108" s="14">
        <f>IF('Données projet'!$A$62&gt;35,AI107+AH108-AQ107,IF(A108&lt;'Données projet'!$A$62,$AF$205^A108,IF(A108='Données projet'!$A$62,'Données projet'!$B$62,AI107+AH108-AQ107)))</f>
        <v>217.49999999999994</v>
      </c>
      <c r="AJ108" s="14">
        <f>AI108*VLOOKUP('Données projet'!$B$10,Paramètres!$A$1:$I$89,3,0)*VLOOKUP('Données projet'!$B$10,Paramètres!$A$1:$I$89,5,0)</f>
        <v>196.79399999999995</v>
      </c>
      <c r="AK108" s="14">
        <f t="shared" si="89"/>
        <v>49.038924669809596</v>
      </c>
      <c r="AL108" s="22">
        <f t="shared" si="58"/>
        <v>428.15901046658496</v>
      </c>
      <c r="AM108" s="62">
        <f t="shared" si="59"/>
        <v>721.49234379991822</v>
      </c>
      <c r="AN108" s="62">
        <f ca="1">AVERAGE(OFFSET($AM$3,0,0,'Données projet'!$E$10+1,1))-AVERAGE(OFFSET($H$3,0,0,'Données projet'!$E$10+1,1))</f>
        <v>138.8931001150624</v>
      </c>
      <c r="AO108" s="62">
        <f t="shared" si="90"/>
        <v>48.964659354096625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3.1</v>
      </c>
      <c r="BD108" s="13">
        <f>IF('Données projet'!$A$88&gt;35,BD107+BC108-BL107,IF(A108&lt;'Données projet'!$A$88,$BA$205^A108,IF(A108='Données projet'!$A$88,'Données projet'!$B$88,BD107+BC108-BL107)))</f>
        <v>217.50000000000003</v>
      </c>
      <c r="BE108" s="14">
        <f>BD108*VLOOKUP('Données projet'!$B$11,Paramètres!$A$1:$I$89,3,0)*VLOOKUP('Données projet'!$B$11,Paramètres!$A$1:$I$89,5,0)</f>
        <v>210.36600000000004</v>
      </c>
      <c r="BF108" s="14">
        <f t="shared" si="91"/>
        <v>52.01555779924837</v>
      </c>
      <c r="BG108" s="22">
        <f t="shared" si="61"/>
        <v>456.98121316702435</v>
      </c>
      <c r="BH108" s="62">
        <f t="shared" si="62"/>
        <v>750.31454650035766</v>
      </c>
      <c r="BI108" s="62">
        <f ca="1">AVERAGE(OFFSET($BH$3,0,0,'Données projet'!$E$11+1,1))-AVERAGE(OFFSET($H$3,0,0,'Données projet'!$E$11+1,1))</f>
        <v>154.93882427988234</v>
      </c>
      <c r="BJ108" s="62">
        <f t="shared" si="92"/>
        <v>56.347130462109817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3.1</v>
      </c>
      <c r="BY108" s="13">
        <f>IF('Données projet'!$A$114&gt;35,BY107+BX108-CG107,IF(A108&lt;'Données projet'!$A$114,$BV$205^A108,IF(A108='Données projet'!$A$114,'Données projet'!$B$114,BY107+BX108-CG107)))</f>
        <v>217.50000000000003</v>
      </c>
      <c r="BZ108" s="14">
        <f>BY108*VLOOKUP('Données projet'!$B$12,Paramètres!$A$1:$I$89,3,0)*VLOOKUP('Données projet'!$B$12,Paramètres!$A$1:$I$89,5,0)</f>
        <v>234.11700000000005</v>
      </c>
      <c r="CA108" s="14">
        <f t="shared" si="93"/>
        <v>57.171951922370226</v>
      </c>
      <c r="CB108" s="22">
        <f t="shared" si="64"/>
        <v>507.32825793146156</v>
      </c>
      <c r="CC108" s="62">
        <f t="shared" si="65"/>
        <v>800.66159126479488</v>
      </c>
      <c r="CD108" s="62">
        <f ca="1">AVERAGE(OFFSET($CC$3,0,0,'Données projet'!$E$12+1,1))-AVERAGE(OFFSET($H$3,0,0,'Données projet'!$E$12+1,1))</f>
        <v>185.13448991941385</v>
      </c>
      <c r="CE108" s="62">
        <f t="shared" si="94"/>
        <v>69.239647548491234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502.06146145546995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117.54638373164624</v>
      </c>
      <c r="T109" s="62">
        <f t="shared" si="88"/>
        <v>133.0740262536583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0.49110983042142403</v>
      </c>
      <c r="AA109" s="23">
        <f>EXP(-LN(2)/25)*AA108+(1-EXP(-LN(2)/25))/(LN(2)/25)*Calculateur!V109*Calculateur!X109*VLOOKUP('Données projet'!$B$9,Paramètres!$A$1:$I$89,3,0)*0.475*44/12</f>
        <v>1.0523627076192541</v>
      </c>
      <c r="AB109" s="23">
        <f>EXP(-LN(2)/2)*AB108+(1-EXP(-LN(2)/2))/(LN(2)/2)*V109*Y109*VLOOKUP('Données projet'!$B$9,Paramètres!$A$1:$I$89,3,0)*0.475*44/12</f>
        <v>1.4717525521253047E-11</v>
      </c>
      <c r="AC109" s="24">
        <f t="shared" si="57"/>
        <v>1.5434725380553957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3.1</v>
      </c>
      <c r="AI109" s="14">
        <f>IF('Données projet'!$A$62&gt;35,AI108+AH109-AQ108,IF(A109&lt;'Données projet'!$A$62,$AF$205^A109,IF(A109='Données projet'!$A$62,'Données projet'!$B$62,AI108+AH109-AQ108)))</f>
        <v>220.59999999999994</v>
      </c>
      <c r="AJ109" s="14">
        <f>AI109*VLOOKUP('Données projet'!$B$10,Paramètres!$A$1:$I$89,3,0)*VLOOKUP('Données projet'!$B$10,Paramètres!$A$1:$I$89,5,0)</f>
        <v>199.59887999999992</v>
      </c>
      <c r="AK109" s="14">
        <f t="shared" si="89"/>
        <v>49.656003392528994</v>
      </c>
      <c r="AL109" s="22">
        <f t="shared" si="58"/>
        <v>434.1189219086545</v>
      </c>
      <c r="AM109" s="62">
        <f t="shared" si="59"/>
        <v>727.45225524198781</v>
      </c>
      <c r="AN109" s="62">
        <f ca="1">AVERAGE(OFFSET($AM$3,0,0,'Données projet'!$E$10+1,1))-AVERAGE(OFFSET($H$3,0,0,'Données projet'!$E$10+1,1))</f>
        <v>138.8931001150624</v>
      </c>
      <c r="AO109" s="62">
        <f t="shared" si="90"/>
        <v>48.964659354096625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3.1</v>
      </c>
      <c r="BD109" s="13">
        <f>IF('Données projet'!$A$88&gt;35,BD108+BC109-BL108,IF(A109&lt;'Données projet'!$A$88,$BA$205^A109,IF(A109='Données projet'!$A$88,'Données projet'!$B$88,BD108+BC109-BL108)))</f>
        <v>220.60000000000002</v>
      </c>
      <c r="BE109" s="14">
        <f>BD109*VLOOKUP('Données projet'!$B$11,Paramètres!$A$1:$I$89,3,0)*VLOOKUP('Données projet'!$B$11,Paramètres!$A$1:$I$89,5,0)</f>
        <v>213.36432000000005</v>
      </c>
      <c r="BF109" s="14">
        <f t="shared" si="91"/>
        <v>52.670092827991724</v>
      </c>
      <c r="BG109" s="22">
        <f t="shared" si="61"/>
        <v>463.34326900875232</v>
      </c>
      <c r="BH109" s="62">
        <f t="shared" si="62"/>
        <v>756.67660234208563</v>
      </c>
      <c r="BI109" s="62">
        <f ca="1">AVERAGE(OFFSET($BH$3,0,0,'Données projet'!$E$11+1,1))-AVERAGE(OFFSET($H$3,0,0,'Données projet'!$E$11+1,1))</f>
        <v>154.93882427988234</v>
      </c>
      <c r="BJ109" s="62">
        <f t="shared" si="92"/>
        <v>56.347130462109817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3.1</v>
      </c>
      <c r="BY109" s="13">
        <f>IF('Données projet'!$A$114&gt;35,BY108+BX109-CG108,IF(A109&lt;'Données projet'!$A$114,$BV$205^A109,IF(A109='Données projet'!$A$114,'Données projet'!$B$114,BY108+BX109-CG108)))</f>
        <v>220.60000000000002</v>
      </c>
      <c r="BZ109" s="14">
        <f>BY109*VLOOKUP('Données projet'!$B$12,Paramètres!$A$1:$I$89,3,0)*VLOOKUP('Données projet'!$B$12,Paramètres!$A$1:$I$89,5,0)</f>
        <v>237.45384000000001</v>
      </c>
      <c r="CA109" s="14">
        <f t="shared" si="93"/>
        <v>57.89137216466095</v>
      </c>
      <c r="CB109" s="22">
        <f t="shared" si="64"/>
        <v>514.39291118678443</v>
      </c>
      <c r="CC109" s="62">
        <f t="shared" si="65"/>
        <v>807.72624452011769</v>
      </c>
      <c r="CD109" s="62">
        <f ca="1">AVERAGE(OFFSET($CC$3,0,0,'Données projet'!$E$12+1,1))-AVERAGE(OFFSET($H$3,0,0,'Données projet'!$E$12+1,1))</f>
        <v>185.13448991941385</v>
      </c>
      <c r="CE109" s="62">
        <f t="shared" si="94"/>
        <v>69.239647548491234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503.98145187735673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117.54638373164624</v>
      </c>
      <c r="T110" s="62">
        <f t="shared" si="88"/>
        <v>133.0740262536583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0.48147946619427862</v>
      </c>
      <c r="AA110" s="23">
        <f>EXP(-LN(2)/25)*AA109+(1-EXP(-LN(2)/25))/(LN(2)/25)*Calculateur!V110*Calculateur!X110*VLOOKUP('Données projet'!$B$9,Paramètres!$A$1:$I$89,3,0)*0.475*44/12</f>
        <v>1.0235857940380559</v>
      </c>
      <c r="AB110" s="23">
        <f>EXP(-LN(2)/2)*AB109+(1-EXP(-LN(2)/2))/(LN(2)/2)*V110*Y110*VLOOKUP('Données projet'!$B$9,Paramètres!$A$1:$I$89,3,0)*0.475*44/12</f>
        <v>1.0406862098364107E-11</v>
      </c>
      <c r="AC110" s="24">
        <f t="shared" si="57"/>
        <v>1.5050652602427412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3.1</v>
      </c>
      <c r="AI110" s="14">
        <f>IF('Données projet'!$A$62&gt;35,AI109+AH110-AQ109,IF(A110&lt;'Données projet'!$A$62,$AF$205^A110,IF(A110='Données projet'!$A$62,'Données projet'!$B$62,AI109+AH110-AQ109)))</f>
        <v>223.69999999999993</v>
      </c>
      <c r="AJ110" s="14">
        <f>AI110*VLOOKUP('Données projet'!$B$10,Paramètres!$A$1:$I$89,3,0)*VLOOKUP('Données projet'!$B$10,Paramètres!$A$1:$I$89,5,0)</f>
        <v>202.40375999999992</v>
      </c>
      <c r="AK110" s="14">
        <f t="shared" si="89"/>
        <v>50.272073536742994</v>
      </c>
      <c r="AL110" s="22">
        <f t="shared" si="58"/>
        <v>440.0770767431606</v>
      </c>
      <c r="AM110" s="62">
        <f t="shared" si="59"/>
        <v>733.41041007649392</v>
      </c>
      <c r="AN110" s="62">
        <f ca="1">AVERAGE(OFFSET($AM$3,0,0,'Données projet'!$E$10+1,1))-AVERAGE(OFFSET($H$3,0,0,'Données projet'!$E$10+1,1))</f>
        <v>138.8931001150624</v>
      </c>
      <c r="AO110" s="62">
        <f t="shared" si="90"/>
        <v>48.964659354096625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3.1</v>
      </c>
      <c r="BD110" s="13">
        <f>IF('Données projet'!$A$88&gt;35,BD109+BC110-BL109,IF(A110&lt;'Données projet'!$A$88,$BA$205^A110,IF(A110='Données projet'!$A$88,'Données projet'!$B$88,BD109+BC110-BL109)))</f>
        <v>223.70000000000002</v>
      </c>
      <c r="BE110" s="14">
        <f>BD110*VLOOKUP('Données projet'!$B$11,Paramètres!$A$1:$I$89,3,0)*VLOOKUP('Données projet'!$B$11,Paramètres!$A$1:$I$89,5,0)</f>
        <v>216.36264000000003</v>
      </c>
      <c r="BF110" s="14">
        <f t="shared" si="91"/>
        <v>53.323558058123105</v>
      </c>
      <c r="BG110" s="22">
        <f t="shared" si="61"/>
        <v>469.7034616178978</v>
      </c>
      <c r="BH110" s="62">
        <f t="shared" si="62"/>
        <v>763.03679495123106</v>
      </c>
      <c r="BI110" s="62">
        <f ca="1">AVERAGE(OFFSET($BH$3,0,0,'Données projet'!$E$11+1,1))-AVERAGE(OFFSET($H$3,0,0,'Données projet'!$E$11+1,1))</f>
        <v>154.93882427988234</v>
      </c>
      <c r="BJ110" s="62">
        <f t="shared" si="92"/>
        <v>56.347130462109817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3.1</v>
      </c>
      <c r="BY110" s="13">
        <f>IF('Données projet'!$A$114&gt;35,BY109+BX110-CG109,IF(A110&lt;'Données projet'!$A$114,$BV$205^A110,IF(A110='Données projet'!$A$114,'Données projet'!$B$114,BY109+BX110-CG109)))</f>
        <v>223.70000000000002</v>
      </c>
      <c r="BZ110" s="14">
        <f>BY110*VLOOKUP('Données projet'!$B$12,Paramètres!$A$1:$I$89,3,0)*VLOOKUP('Données projet'!$B$12,Paramètres!$A$1:$I$89,5,0)</f>
        <v>240.79068000000001</v>
      </c>
      <c r="CA110" s="14">
        <f t="shared" si="93"/>
        <v>58.609616557313636</v>
      </c>
      <c r="CB110" s="22">
        <f t="shared" si="64"/>
        <v>521.45551650398795</v>
      </c>
      <c r="CC110" s="62">
        <f t="shared" si="65"/>
        <v>814.78884983732132</v>
      </c>
      <c r="CD110" s="62">
        <f ca="1">AVERAGE(OFFSET($CC$3,0,0,'Données projet'!$E$12+1,1))-AVERAGE(OFFSET($H$3,0,0,'Données projet'!$E$12+1,1))</f>
        <v>185.13448991941385</v>
      </c>
      <c r="CE110" s="62">
        <f t="shared" si="94"/>
        <v>69.239647548491234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505.90103859331265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117.54638373164624</v>
      </c>
      <c r="T111" s="62">
        <f t="shared" si="88"/>
        <v>133.0740262536583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0.47203794753568534</v>
      </c>
      <c r="AA111" s="23">
        <f>EXP(-LN(2)/25)*AA110+(1-EXP(-LN(2)/25))/(LN(2)/25)*Calculateur!V111*Calculateur!X111*VLOOKUP('Données projet'!$B$9,Paramètres!$A$1:$I$89,3,0)*0.475*44/12</f>
        <v>0.99559578667204784</v>
      </c>
      <c r="AB111" s="23">
        <f>EXP(-LN(2)/2)*AB110+(1-EXP(-LN(2)/2))/(LN(2)/2)*V111*Y111*VLOOKUP('Données projet'!$B$9,Paramètres!$A$1:$I$89,3,0)*0.475*44/12</f>
        <v>7.3587627606265236E-12</v>
      </c>
      <c r="AC111" s="24">
        <f t="shared" si="57"/>
        <v>1.467633734215092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3.1</v>
      </c>
      <c r="AI111" s="14">
        <f>IF('Données projet'!$A$62&gt;35,AI110+AH111-AQ110,IF(A111&lt;'Données projet'!$A$62,$AF$205^A111,IF(A111='Données projet'!$A$62,'Données projet'!$B$62,AI110+AH111-AQ110)))</f>
        <v>226.79999999999993</v>
      </c>
      <c r="AJ111" s="14">
        <f>AI111*VLOOKUP('Données projet'!$B$10,Paramètres!$A$1:$I$89,3,0)*VLOOKUP('Données projet'!$B$10,Paramètres!$A$1:$I$89,5,0)</f>
        <v>205.20863999999995</v>
      </c>
      <c r="AK111" s="14">
        <f t="shared" si="89"/>
        <v>50.887150694493549</v>
      </c>
      <c r="AL111" s="22">
        <f t="shared" si="58"/>
        <v>446.03350212624281</v>
      </c>
      <c r="AM111" s="62">
        <f t="shared" si="59"/>
        <v>739.36683545957612</v>
      </c>
      <c r="AN111" s="62">
        <f ca="1">AVERAGE(OFFSET($AM$3,0,0,'Données projet'!$E$10+1,1))-AVERAGE(OFFSET($H$3,0,0,'Données projet'!$E$10+1,1))</f>
        <v>138.8931001150624</v>
      </c>
      <c r="AO111" s="62">
        <f t="shared" si="90"/>
        <v>48.964659354096625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3.1</v>
      </c>
      <c r="BD111" s="13">
        <f>IF('Données projet'!$A$88&gt;35,BD110+BC111-BL110,IF(A111&lt;'Données projet'!$A$88,$BA$205^A111,IF(A111='Données projet'!$A$88,'Données projet'!$B$88,BD110+BC111-BL110)))</f>
        <v>226.8</v>
      </c>
      <c r="BE111" s="14">
        <f>BD111*VLOOKUP('Données projet'!$B$11,Paramètres!$A$1:$I$89,3,0)*VLOOKUP('Données projet'!$B$11,Paramètres!$A$1:$I$89,5,0)</f>
        <v>219.36096000000003</v>
      </c>
      <c r="BF111" s="14">
        <f t="shared" si="91"/>
        <v>53.975970028112116</v>
      </c>
      <c r="BG111" s="22">
        <f t="shared" si="61"/>
        <v>476.06181979896195</v>
      </c>
      <c r="BH111" s="62">
        <f t="shared" si="62"/>
        <v>769.39515313229526</v>
      </c>
      <c r="BI111" s="62">
        <f ca="1">AVERAGE(OFFSET($BH$3,0,0,'Données projet'!$E$11+1,1))-AVERAGE(OFFSET($H$3,0,0,'Données projet'!$E$11+1,1))</f>
        <v>154.93882427988234</v>
      </c>
      <c r="BJ111" s="62">
        <f t="shared" si="92"/>
        <v>56.347130462109817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3.1</v>
      </c>
      <c r="BY111" s="13">
        <f>IF('Données projet'!$A$114&gt;35,BY110+BX111-CG110,IF(A111&lt;'Données projet'!$A$114,$BV$205^A111,IF(A111='Données projet'!$A$114,'Données projet'!$B$114,BY110+BX111-CG110)))</f>
        <v>226.8</v>
      </c>
      <c r="BZ111" s="14">
        <f>BY111*VLOOKUP('Données projet'!$B$12,Paramètres!$A$1:$I$89,3,0)*VLOOKUP('Données projet'!$B$12,Paramètres!$A$1:$I$89,5,0)</f>
        <v>244.12752</v>
      </c>
      <c r="CA111" s="14">
        <f t="shared" si="93"/>
        <v>59.326703278285599</v>
      </c>
      <c r="CB111" s="22">
        <f t="shared" si="64"/>
        <v>528.51610554301408</v>
      </c>
      <c r="CC111" s="62">
        <f t="shared" si="65"/>
        <v>821.84943887634745</v>
      </c>
      <c r="CD111" s="62">
        <f ca="1">AVERAGE(OFFSET($CC$3,0,0,'Données projet'!$E$12+1,1))-AVERAGE(OFFSET($H$3,0,0,'Données projet'!$E$12+1,1))</f>
        <v>185.13448991941385</v>
      </c>
      <c r="CE111" s="62">
        <f t="shared" si="94"/>
        <v>69.239647548491234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507.82022577433264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117.54638373164624</v>
      </c>
      <c r="T112" s="62">
        <f t="shared" si="88"/>
        <v>133.0740262536583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0.46278157129922931</v>
      </c>
      <c r="AA112" s="23">
        <f>EXP(-LN(2)/25)*AA111+(1-EXP(-LN(2)/25))/(LN(2)/25)*Calculateur!V112*Calculateur!X112*VLOOKUP('Données projet'!$B$9,Paramètres!$A$1:$I$89,3,0)*0.475*44/12</f>
        <v>0.96837116752939378</v>
      </c>
      <c r="AB112" s="23">
        <f>EXP(-LN(2)/2)*AB111+(1-EXP(-LN(2)/2))/(LN(2)/2)*V112*Y112*VLOOKUP('Données projet'!$B$9,Paramètres!$A$1:$I$89,3,0)*0.475*44/12</f>
        <v>5.2034310491820537E-12</v>
      </c>
      <c r="AC112" s="24">
        <f t="shared" si="57"/>
        <v>1.4311527388338265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3.1</v>
      </c>
      <c r="AI112" s="14">
        <f>IF('Données projet'!$A$62&gt;35,AI111+AH112-AQ111,IF(A112&lt;'Données projet'!$A$62,$AF$205^A112,IF(A112='Données projet'!$A$62,'Données projet'!$B$62,AI111+AH112-AQ111)))</f>
        <v>229.89999999999992</v>
      </c>
      <c r="AJ112" s="14">
        <f>AI112*VLOOKUP('Données projet'!$B$10,Paramètres!$A$1:$I$89,3,0)*VLOOKUP('Données projet'!$B$10,Paramètres!$A$1:$I$89,5,0)</f>
        <v>208.01351999999994</v>
      </c>
      <c r="AK112" s="14">
        <f t="shared" si="89"/>
        <v>51.501250007095145</v>
      </c>
      <c r="AL112" s="22">
        <f t="shared" si="58"/>
        <v>451.98822442902389</v>
      </c>
      <c r="AM112" s="62">
        <f t="shared" si="59"/>
        <v>745.3215577623572</v>
      </c>
      <c r="AN112" s="62">
        <f ca="1">AVERAGE(OFFSET($AM$3,0,0,'Données projet'!$E$10+1,1))-AVERAGE(OFFSET($H$3,0,0,'Données projet'!$E$10+1,1))</f>
        <v>138.8931001150624</v>
      </c>
      <c r="AO112" s="62">
        <f t="shared" si="90"/>
        <v>48.964659354096625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3.1</v>
      </c>
      <c r="BD112" s="13">
        <f>IF('Données projet'!$A$88&gt;35,BD111+BC112-BL111,IF(A112&lt;'Données projet'!$A$88,$BA$205^A112,IF(A112='Données projet'!$A$88,'Données projet'!$B$88,BD111+BC112-BL111)))</f>
        <v>229.9</v>
      </c>
      <c r="BE112" s="14">
        <f>BD112*VLOOKUP('Données projet'!$B$11,Paramètres!$A$1:$I$89,3,0)*VLOOKUP('Données projet'!$B$11,Paramètres!$A$1:$I$89,5,0)</f>
        <v>222.35928000000001</v>
      </c>
      <c r="BF112" s="14">
        <f t="shared" si="91"/>
        <v>54.627344798341738</v>
      </c>
      <c r="BG112" s="22">
        <f t="shared" si="61"/>
        <v>482.41837152377849</v>
      </c>
      <c r="BH112" s="62">
        <f t="shared" si="62"/>
        <v>775.7517048571118</v>
      </c>
      <c r="BI112" s="62">
        <f ca="1">AVERAGE(OFFSET($BH$3,0,0,'Données projet'!$E$11+1,1))-AVERAGE(OFFSET($H$3,0,0,'Données projet'!$E$11+1,1))</f>
        <v>154.93882427988234</v>
      </c>
      <c r="BJ112" s="62">
        <f t="shared" si="92"/>
        <v>56.347130462109817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3.1</v>
      </c>
      <c r="BY112" s="13">
        <f>IF('Données projet'!$A$114&gt;35,BY111+BX112-CG111,IF(A112&lt;'Données projet'!$A$114,$BV$205^A112,IF(A112='Données projet'!$A$114,'Données projet'!$B$114,BY111+BX112-CG111)))</f>
        <v>229.9</v>
      </c>
      <c r="BZ112" s="14">
        <f>BY112*VLOOKUP('Données projet'!$B$12,Paramètres!$A$1:$I$89,3,0)*VLOOKUP('Données projet'!$B$12,Paramètres!$A$1:$I$89,5,0)</f>
        <v>247.46436</v>
      </c>
      <c r="CA112" s="14">
        <f t="shared" si="93"/>
        <v>60.042649980054001</v>
      </c>
      <c r="CB112" s="22">
        <f t="shared" si="64"/>
        <v>535.57470904859406</v>
      </c>
      <c r="CC112" s="62">
        <f t="shared" si="65"/>
        <v>828.90804238192732</v>
      </c>
      <c r="CD112" s="62">
        <f ca="1">AVERAGE(OFFSET($CC$3,0,0,'Données projet'!$E$12+1,1))-AVERAGE(OFFSET($H$3,0,0,'Données projet'!$E$12+1,1))</f>
        <v>185.13448991941385</v>
      </c>
      <c r="CE112" s="62">
        <f t="shared" si="94"/>
        <v>69.239647548491234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509.73901751046503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117.54638373164624</v>
      </c>
      <c r="T113" s="62">
        <f t="shared" si="88"/>
        <v>133.0740262536583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0.4537067069549382</v>
      </c>
      <c r="AA113" s="23">
        <f>EXP(-LN(2)/25)*AA112+(1-EXP(-LN(2)/25))/(LN(2)/25)*Calculateur!V113*Calculateur!X113*VLOOKUP('Données projet'!$B$9,Paramètres!$A$1:$I$89,3,0)*0.475*44/12</f>
        <v>0.94189100702887607</v>
      </c>
      <c r="AB113" s="23">
        <f>EXP(-LN(2)/2)*AB112+(1-EXP(-LN(2)/2))/(LN(2)/2)*V113*Y113*VLOOKUP('Données projet'!$B$9,Paramètres!$A$1:$I$89,3,0)*0.475*44/12</f>
        <v>3.6793813803132618E-12</v>
      </c>
      <c r="AC113" s="24">
        <f t="shared" si="57"/>
        <v>1.3955977139874935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233</v>
      </c>
      <c r="AG113" s="13">
        <f>VLOOKUP(A113,'Données projet'!$A$61:$I$81,9,0)</f>
        <v>3.1</v>
      </c>
      <c r="AH113" s="13">
        <f t="array" ref="AH113">INDEX(AG:AG,MIN(IF(ISNUMBER(AG113:AG309),ROW(AG113:AG309),"")))</f>
        <v>3.1</v>
      </c>
      <c r="AI113" s="14">
        <f>IF('Données projet'!$A$62&gt;35,AI112+AH113-AQ112,IF(A113&lt;'Données projet'!$A$62,$AF$205^A113,IF(A113='Données projet'!$A$62,'Données projet'!$B$62,AI112+AH113-AQ112)))</f>
        <v>232.99999999999991</v>
      </c>
      <c r="AJ113" s="14">
        <f>AI113*VLOOKUP('Données projet'!$B$10,Paramètres!$A$1:$I$89,3,0)*VLOOKUP('Données projet'!$B$10,Paramètres!$A$1:$I$89,5,0)</f>
        <v>210.81839999999988</v>
      </c>
      <c r="AK113" s="14">
        <f t="shared" si="89"/>
        <v>52.114386184062155</v>
      </c>
      <c r="AL113" s="22">
        <f t="shared" si="58"/>
        <v>457.94126927057465</v>
      </c>
      <c r="AM113" s="62">
        <f t="shared" si="59"/>
        <v>751.27460260390797</v>
      </c>
      <c r="AN113" s="62">
        <f ca="1">AVERAGE(OFFSET($AM$3,0,0,'Données projet'!$E$10+1,1))-AVERAGE(OFFSET($H$3,0,0,'Données projet'!$E$10+1,1))</f>
        <v>138.8931001150624</v>
      </c>
      <c r="AO113" s="62">
        <f t="shared" si="90"/>
        <v>48.964659354096625</v>
      </c>
      <c r="AP113" s="16">
        <f>IF(ISNA(VLOOKUP(A113,'Données projet'!$A$61:$I$81,3,0)),0,VLOOKUP(A113,'Données projet'!$A$61:$I$81,3,0))</f>
        <v>8</v>
      </c>
      <c r="AQ113" s="16">
        <f>IF(ISNA(VLOOKUP(A113,'Données projet'!$A$61:$I$81,4,0)),0,VLOOKUP(A113,'Données projet'!$A$61:$I$81,4,0))</f>
        <v>27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233</v>
      </c>
      <c r="BB113" s="13">
        <f>VLOOKUP(A113,'Données projet'!$A$87:$I$107,9,0)</f>
        <v>3.1</v>
      </c>
      <c r="BC113" s="13">
        <f t="array" ref="BC113">INDEX(BB:BB,MIN(IF(ISNUMBER(BB113:BB309),ROW(BB113:BB309),"")))</f>
        <v>3.1</v>
      </c>
      <c r="BD113" s="13">
        <f>IF('Données projet'!$A$88&gt;35,BD112+BC113-BL112,IF(A113&lt;'Données projet'!$A$88,$BA$205^A113,IF(A113='Données projet'!$A$88,'Données projet'!$B$88,BD112+BC113-BL112)))</f>
        <v>233</v>
      </c>
      <c r="BE113" s="14">
        <f>BD113*VLOOKUP('Données projet'!$B$11,Paramètres!$A$1:$I$89,3,0)*VLOOKUP('Données projet'!$B$11,Paramètres!$A$1:$I$89,5,0)</f>
        <v>225.35760000000002</v>
      </c>
      <c r="BF113" s="14">
        <f t="shared" si="91"/>
        <v>55.277697971185155</v>
      </c>
      <c r="BG113" s="22">
        <f t="shared" si="61"/>
        <v>488.7731439664808</v>
      </c>
      <c r="BH113" s="62">
        <f t="shared" si="62"/>
        <v>782.10647729981406</v>
      </c>
      <c r="BI113" s="62">
        <f ca="1">AVERAGE(OFFSET($BH$3,0,0,'Données projet'!$E$11+1,1))-AVERAGE(OFFSET($H$3,0,0,'Données projet'!$E$11+1,1))</f>
        <v>154.93882427988234</v>
      </c>
      <c r="BJ113" s="62">
        <f t="shared" si="92"/>
        <v>56.347130462109817</v>
      </c>
      <c r="BK113" s="16">
        <f>IF(ISNA(VLOOKUP(A113,'Données projet'!$A$87:$I$107,3,0)),0,VLOOKUP(A113,'Données projet'!$A$87:$I$107,3,0))</f>
        <v>8</v>
      </c>
      <c r="BL113" s="16">
        <f>IF(ISNA(VLOOKUP(A113,'Données projet'!$A$87:$I$107,4,0)),0,VLOOKUP(A113,'Données projet'!$A$87:$I$107,4,0))</f>
        <v>27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233</v>
      </c>
      <c r="BW113" s="13">
        <f>VLOOKUP(A113,'Données projet'!$A$113:$I$133,9,0)</f>
        <v>3.1</v>
      </c>
      <c r="BX113" s="13">
        <f t="array" ref="BX113">INDEX(BW:BW,MIN(IF(ISNUMBER(BW113:BW309),ROW(BW113:BW309),"")))</f>
        <v>3.1</v>
      </c>
      <c r="BY113" s="13">
        <f>IF('Données projet'!$A$114&gt;35,BY112+BX113-CG112,IF(A113&lt;'Données projet'!$A$114,$BV$205^A113,IF(A113='Données projet'!$A$114,'Données projet'!$B$114,BY112+BX113-CG112)))</f>
        <v>233</v>
      </c>
      <c r="BZ113" s="14">
        <f>BY113*VLOOKUP('Données projet'!$B$12,Paramètres!$A$1:$I$89,3,0)*VLOOKUP('Données projet'!$B$12,Paramètres!$A$1:$I$89,5,0)</f>
        <v>250.80119999999999</v>
      </c>
      <c r="CA113" s="14">
        <f t="shared" si="93"/>
        <v>60.757473811682686</v>
      </c>
      <c r="CB113" s="22">
        <f t="shared" si="64"/>
        <v>542.63135688868067</v>
      </c>
      <c r="CC113" s="62">
        <f t="shared" si="65"/>
        <v>835.96469022201404</v>
      </c>
      <c r="CD113" s="62">
        <f ca="1">AVERAGE(OFFSET($CC$3,0,0,'Données projet'!$E$12+1,1))-AVERAGE(OFFSET($H$3,0,0,'Données projet'!$E$12+1,1))</f>
        <v>185.13448991941385</v>
      </c>
      <c r="CE113" s="62">
        <f t="shared" si="94"/>
        <v>69.239647548491234</v>
      </c>
      <c r="CF113" s="16">
        <f>IF(ISNA(VLOOKUP(A113,'Données projet'!$A$113:$I$133,3,0)),0,VLOOKUP(A113,'Données projet'!$A$113:$I$133,3,0))</f>
        <v>8</v>
      </c>
      <c r="CG113" s="16">
        <f>IF(ISNA(VLOOKUP(A113,'Données projet'!$A$113:$I$133,4,0)),0,VLOOKUP(A113,'Données projet'!$A$113:$I$133,4,0))</f>
        <v>27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511.6574178131043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117.54638373164624</v>
      </c>
      <c r="T114" s="62">
        <f t="shared" si="88"/>
        <v>133.0740262536583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0.44480979516531793</v>
      </c>
      <c r="AA114" s="23">
        <f>EXP(-LN(2)/25)*AA113+(1-EXP(-LN(2)/25))/(LN(2)/25)*Calculateur!V114*Calculateur!X114*VLOOKUP('Données projet'!$B$9,Paramètres!$A$1:$I$89,3,0)*0.475*44/12</f>
        <v>0.91613494790977612</v>
      </c>
      <c r="AB114" s="23">
        <f>EXP(-LN(2)/2)*AB113+(1-EXP(-LN(2)/2))/(LN(2)/2)*V114*Y114*VLOOKUP('Données projet'!$B$9,Paramètres!$A$1:$I$89,3,0)*0.475*44/12</f>
        <v>2.6017155245910268E-12</v>
      </c>
      <c r="AC114" s="24">
        <f t="shared" si="57"/>
        <v>1.3609447430776958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2.8</v>
      </c>
      <c r="AI114" s="14">
        <f>IF('Données projet'!$A$62&gt;35,AI113+AH114-AQ113,IF(A114&lt;'Données projet'!$A$62,$AF$205^A114,IF(A114='Données projet'!$A$62,'Données projet'!$B$62,AI113+AH114-AQ113)))</f>
        <v>208.79999999999993</v>
      </c>
      <c r="AJ114" s="14">
        <f>AI114*VLOOKUP('Données projet'!$B$10,Paramètres!$A$1:$I$89,3,0)*VLOOKUP('Données projet'!$B$10,Paramètres!$A$1:$I$89,5,0)</f>
        <v>188.9222399999999</v>
      </c>
      <c r="AK114" s="14">
        <f t="shared" si="89"/>
        <v>47.301596587245974</v>
      </c>
      <c r="AL114" s="22">
        <f t="shared" si="58"/>
        <v>411.42318205611986</v>
      </c>
      <c r="AM114" s="62">
        <f t="shared" si="59"/>
        <v>704.75651538945317</v>
      </c>
      <c r="AN114" s="62">
        <f ca="1">AVERAGE(OFFSET($AM$3,0,0,'Données projet'!$E$10+1,1))-AVERAGE(OFFSET($H$3,0,0,'Données projet'!$E$10+1,1))</f>
        <v>138.8931001150624</v>
      </c>
      <c r="AO114" s="62">
        <f t="shared" si="90"/>
        <v>48.964659354096625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2.8</v>
      </c>
      <c r="BD114" s="13">
        <f>IF('Données projet'!$A$88&gt;35,BD113+BC114-BL113,IF(A114&lt;'Données projet'!$A$88,$BA$205^A114,IF(A114='Données projet'!$A$88,'Données projet'!$B$88,BD113+BC114-BL113)))</f>
        <v>208.8</v>
      </c>
      <c r="BE114" s="14">
        <f>BD114*VLOOKUP('Données projet'!$B$11,Paramètres!$A$1:$I$89,3,0)*VLOOKUP('Données projet'!$B$11,Paramètres!$A$1:$I$89,5,0)</f>
        <v>201.95136000000002</v>
      </c>
      <c r="BF114" s="14">
        <f t="shared" si="91"/>
        <v>50.172774950657931</v>
      </c>
      <c r="BG114" s="22">
        <f t="shared" si="61"/>
        <v>439.11620170572928</v>
      </c>
      <c r="BH114" s="62">
        <f t="shared" si="62"/>
        <v>732.44953503906254</v>
      </c>
      <c r="BI114" s="62">
        <f ca="1">AVERAGE(OFFSET($BH$3,0,0,'Données projet'!$E$11+1,1))-AVERAGE(OFFSET($H$3,0,0,'Données projet'!$E$11+1,1))</f>
        <v>154.93882427988234</v>
      </c>
      <c r="BJ114" s="62">
        <f t="shared" si="92"/>
        <v>56.347130462109817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2.8</v>
      </c>
      <c r="BY114" s="13">
        <f>IF('Données projet'!$A$114&gt;35,BY113+BX114-CG113,IF(A114&lt;'Données projet'!$A$114,$BV$205^A114,IF(A114='Données projet'!$A$114,'Données projet'!$B$114,BY113+BX114-CG113)))</f>
        <v>208.8</v>
      </c>
      <c r="BZ114" s="14">
        <f>BY114*VLOOKUP('Données projet'!$B$12,Paramètres!$A$1:$I$89,3,0)*VLOOKUP('Données projet'!$B$12,Paramètres!$A$1:$I$89,5,0)</f>
        <v>224.75232000000003</v>
      </c>
      <c r="CA114" s="14">
        <f t="shared" si="93"/>
        <v>55.146490754971083</v>
      </c>
      <c r="CB114" s="22">
        <f t="shared" si="64"/>
        <v>487.4904287315747</v>
      </c>
      <c r="CC114" s="62">
        <f t="shared" si="65"/>
        <v>780.82376206490801</v>
      </c>
      <c r="CD114" s="62">
        <f ca="1">AVERAGE(OFFSET($CC$3,0,0,'Données projet'!$E$12+1,1))-AVERAGE(OFFSET($H$3,0,0,'Données projet'!$E$12+1,1))</f>
        <v>185.13448991941385</v>
      </c>
      <c r="CE114" s="62">
        <f t="shared" si="94"/>
        <v>69.239647548491234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513.57543061719775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117.54638373164624</v>
      </c>
      <c r="T115" s="62">
        <f t="shared" si="88"/>
        <v>133.0740262536583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0.43608734638931174</v>
      </c>
      <c r="AA115" s="23">
        <f>EXP(-LN(2)/25)*AA114+(1-EXP(-LN(2)/25))/(LN(2)/25)*Calculateur!V115*Calculateur!X115*VLOOKUP('Données projet'!$B$9,Paramètres!$A$1:$I$89,3,0)*0.475*44/12</f>
        <v>0.89108318958174026</v>
      </c>
      <c r="AB115" s="23">
        <f>EXP(-LN(2)/2)*AB114+(1-EXP(-LN(2)/2))/(LN(2)/2)*V115*Y115*VLOOKUP('Données projet'!$B$9,Paramètres!$A$1:$I$89,3,0)*0.475*44/12</f>
        <v>1.8396906901566309E-12</v>
      </c>
      <c r="AC115" s="24">
        <f t="shared" si="57"/>
        <v>1.3271705359728916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2.8</v>
      </c>
      <c r="AI115" s="14">
        <f>IF('Données projet'!$A$62&gt;35,AI114+AH115-AQ114,IF(A115&lt;'Données projet'!$A$62,$AF$205^A115,IF(A115='Données projet'!$A$62,'Données projet'!$B$62,AI114+AH115-AQ114)))</f>
        <v>211.59999999999994</v>
      </c>
      <c r="AJ115" s="14">
        <f>AI115*VLOOKUP('Données projet'!$B$10,Paramètres!$A$1:$I$89,3,0)*VLOOKUP('Données projet'!$B$10,Paramètres!$A$1:$I$89,5,0)</f>
        <v>191.45567999999994</v>
      </c>
      <c r="AK115" s="14">
        <f t="shared" si="89"/>
        <v>47.861639935303188</v>
      </c>
      <c r="AL115" s="22">
        <f t="shared" si="58"/>
        <v>416.81099888731961</v>
      </c>
      <c r="AM115" s="62">
        <f t="shared" si="59"/>
        <v>710.14433222065293</v>
      </c>
      <c r="AN115" s="62">
        <f ca="1">AVERAGE(OFFSET($AM$3,0,0,'Données projet'!$E$10+1,1))-AVERAGE(OFFSET($H$3,0,0,'Données projet'!$E$10+1,1))</f>
        <v>138.8931001150624</v>
      </c>
      <c r="AO115" s="62">
        <f t="shared" si="90"/>
        <v>48.964659354096625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2.8</v>
      </c>
      <c r="BD115" s="13">
        <f>IF('Données projet'!$A$88&gt;35,BD114+BC115-BL114,IF(A115&lt;'Données projet'!$A$88,$BA$205^A115,IF(A115='Données projet'!$A$88,'Données projet'!$B$88,BD114+BC115-BL114)))</f>
        <v>211.60000000000002</v>
      </c>
      <c r="BE115" s="14">
        <f>BD115*VLOOKUP('Données projet'!$B$11,Paramètres!$A$1:$I$89,3,0)*VLOOKUP('Données projet'!$B$11,Paramètres!$A$1:$I$89,5,0)</f>
        <v>204.65952000000001</v>
      </c>
      <c r="BF115" s="14">
        <f t="shared" si="91"/>
        <v>50.766812591921394</v>
      </c>
      <c r="BG115" s="22">
        <f t="shared" si="61"/>
        <v>444.86752926426311</v>
      </c>
      <c r="BH115" s="62">
        <f t="shared" si="62"/>
        <v>738.20086259759637</v>
      </c>
      <c r="BI115" s="62">
        <f ca="1">AVERAGE(OFFSET($BH$3,0,0,'Données projet'!$E$11+1,1))-AVERAGE(OFFSET($H$3,0,0,'Données projet'!$E$11+1,1))</f>
        <v>154.93882427988234</v>
      </c>
      <c r="BJ115" s="62">
        <f t="shared" si="92"/>
        <v>56.347130462109817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2.8</v>
      </c>
      <c r="BY115" s="13">
        <f>IF('Données projet'!$A$114&gt;35,BY114+BX115-CG114,IF(A115&lt;'Données projet'!$A$114,$BV$205^A115,IF(A115='Données projet'!$A$114,'Données projet'!$B$114,BY114+BX115-CG114)))</f>
        <v>211.60000000000002</v>
      </c>
      <c r="BZ115" s="14">
        <f>BY115*VLOOKUP('Données projet'!$B$12,Paramètres!$A$1:$I$89,3,0)*VLOOKUP('Données projet'!$B$12,Paramètres!$A$1:$I$89,5,0)</f>
        <v>227.76623999999998</v>
      </c>
      <c r="CA115" s="14">
        <f t="shared" si="93"/>
        <v>55.799416396900632</v>
      </c>
      <c r="CB115" s="22">
        <f t="shared" si="64"/>
        <v>493.87685155793525</v>
      </c>
      <c r="CC115" s="62">
        <f t="shared" si="65"/>
        <v>787.21018489126857</v>
      </c>
      <c r="CD115" s="62">
        <f ca="1">AVERAGE(OFFSET($CC$3,0,0,'Données projet'!$E$12+1,1))-AVERAGE(OFFSET($H$3,0,0,'Données projet'!$E$12+1,1))</f>
        <v>185.13448991941385</v>
      </c>
      <c r="CE115" s="62">
        <f t="shared" si="94"/>
        <v>69.239647548491234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515.49305978337225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117.54638373164624</v>
      </c>
      <c r="T116" s="62">
        <f t="shared" si="88"/>
        <v>133.0740262536583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0.42753593951363461</v>
      </c>
      <c r="AA116" s="23">
        <f>EXP(-LN(2)/25)*AA115+(1-EXP(-LN(2)/25))/(LN(2)/25)*Calculateur!V116*Calculateur!X116*VLOOKUP('Données projet'!$B$9,Paramètres!$A$1:$I$89,3,0)*0.475*44/12</f>
        <v>0.86671647290259923</v>
      </c>
      <c r="AB116" s="23">
        <f>EXP(-LN(2)/2)*AB115+(1-EXP(-LN(2)/2))/(LN(2)/2)*V116*Y116*VLOOKUP('Données projet'!$B$9,Paramètres!$A$1:$I$89,3,0)*0.475*44/12</f>
        <v>1.3008577622955134E-12</v>
      </c>
      <c r="AC116" s="24">
        <f t="shared" si="57"/>
        <v>1.2942524124175347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2.8</v>
      </c>
      <c r="AI116" s="14">
        <f>IF('Données projet'!$A$62&gt;35,AI115+AH116-AQ115,IF(A116&lt;'Données projet'!$A$62,$AF$205^A116,IF(A116='Données projet'!$A$62,'Données projet'!$B$62,AI115+AH116-AQ115)))</f>
        <v>214.39999999999995</v>
      </c>
      <c r="AJ116" s="14">
        <f>AI116*VLOOKUP('Données projet'!$B$10,Paramètres!$A$1:$I$89,3,0)*VLOOKUP('Données projet'!$B$10,Paramètres!$A$1:$I$89,5,0)</f>
        <v>193.98911999999996</v>
      </c>
      <c r="AK116" s="14">
        <f t="shared" si="89"/>
        <v>48.420821305775434</v>
      </c>
      <c r="AL116" s="22">
        <f t="shared" si="58"/>
        <v>422.19731444089211</v>
      </c>
      <c r="AM116" s="62">
        <f t="shared" si="59"/>
        <v>715.53064777422537</v>
      </c>
      <c r="AN116" s="62">
        <f ca="1">AVERAGE(OFFSET($AM$3,0,0,'Données projet'!$E$10+1,1))-AVERAGE(OFFSET($H$3,0,0,'Données projet'!$E$10+1,1))</f>
        <v>138.8931001150624</v>
      </c>
      <c r="AO116" s="62">
        <f t="shared" si="90"/>
        <v>48.964659354096625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2.8</v>
      </c>
      <c r="BD116" s="13">
        <f>IF('Données projet'!$A$88&gt;35,BD115+BC116-BL115,IF(A116&lt;'Données projet'!$A$88,$BA$205^A116,IF(A116='Données projet'!$A$88,'Données projet'!$B$88,BD115+BC116-BL115)))</f>
        <v>214.40000000000003</v>
      </c>
      <c r="BE116" s="14">
        <f>BD116*VLOOKUP('Données projet'!$B$11,Paramètres!$A$1:$I$89,3,0)*VLOOKUP('Données projet'!$B$11,Paramètres!$A$1:$I$89,5,0)</f>
        <v>207.36768000000004</v>
      </c>
      <c r="BF116" s="14">
        <f t="shared" si="91"/>
        <v>51.359935934080831</v>
      </c>
      <c r="BG116" s="22">
        <f t="shared" si="61"/>
        <v>450.61726441852414</v>
      </c>
      <c r="BH116" s="62">
        <f t="shared" si="62"/>
        <v>743.95059775185746</v>
      </c>
      <c r="BI116" s="62">
        <f ca="1">AVERAGE(OFFSET($BH$3,0,0,'Données projet'!$E$11+1,1))-AVERAGE(OFFSET($H$3,0,0,'Données projet'!$E$11+1,1))</f>
        <v>154.93882427988234</v>
      </c>
      <c r="BJ116" s="62">
        <f t="shared" si="92"/>
        <v>56.347130462109817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2.8</v>
      </c>
      <c r="BY116" s="13">
        <f>IF('Données projet'!$A$114&gt;35,BY115+BX116-CG115,IF(A116&lt;'Données projet'!$A$114,$BV$205^A116,IF(A116='Données projet'!$A$114,'Données projet'!$B$114,BY115+BX116-CG115)))</f>
        <v>214.40000000000003</v>
      </c>
      <c r="BZ116" s="14">
        <f>BY116*VLOOKUP('Données projet'!$B$12,Paramètres!$A$1:$I$89,3,0)*VLOOKUP('Données projet'!$B$12,Paramètres!$A$1:$I$89,5,0)</f>
        <v>230.78016000000002</v>
      </c>
      <c r="CA116" s="14">
        <f t="shared" si="93"/>
        <v>56.451337103640888</v>
      </c>
      <c r="CB116" s="22">
        <f t="shared" si="64"/>
        <v>500.26152412217448</v>
      </c>
      <c r="CC116" s="62">
        <f t="shared" si="65"/>
        <v>793.59485745550774</v>
      </c>
      <c r="CD116" s="62">
        <f ca="1">AVERAGE(OFFSET($CC$3,0,0,'Données projet'!$E$12+1,1))-AVERAGE(OFFSET($H$3,0,0,'Données projet'!$E$12+1,1))</f>
        <v>185.13448991941385</v>
      </c>
      <c r="CE116" s="62">
        <f t="shared" si="94"/>
        <v>69.239647548491234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517.41030909998244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117.54638373164624</v>
      </c>
      <c r="T117" s="62">
        <f t="shared" si="88"/>
        <v>133.0740262536583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0.41915222051094631</v>
      </c>
      <c r="AA117" s="23">
        <f>EXP(-LN(2)/25)*AA116+(1-EXP(-LN(2)/25))/(LN(2)/25)*Calculateur!V117*Calculateur!X117*VLOOKUP('Données projet'!$B$9,Paramètres!$A$1:$I$89,3,0)*0.475*44/12</f>
        <v>0.84301606537243923</v>
      </c>
      <c r="AB117" s="23">
        <f>EXP(-LN(2)/2)*AB116+(1-EXP(-LN(2)/2))/(LN(2)/2)*V117*Y117*VLOOKUP('Données projet'!$B$9,Paramètres!$A$1:$I$89,3,0)*0.475*44/12</f>
        <v>9.1984534507831545E-13</v>
      </c>
      <c r="AC117" s="24">
        <f t="shared" si="57"/>
        <v>1.2621682858843055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2.8</v>
      </c>
      <c r="AI117" s="14">
        <f>IF('Données projet'!$A$62&gt;35,AI116+AH117-AQ116,IF(A117&lt;'Données projet'!$A$62,$AF$205^A117,IF(A117='Données projet'!$A$62,'Données projet'!$B$62,AI116+AH117-AQ116)))</f>
        <v>217.19999999999996</v>
      </c>
      <c r="AJ117" s="14">
        <f>AI117*VLOOKUP('Données projet'!$B$10,Paramètres!$A$1:$I$89,3,0)*VLOOKUP('Données projet'!$B$10,Paramètres!$A$1:$I$89,5,0)</f>
        <v>196.52255999999997</v>
      </c>
      <c r="AK117" s="14">
        <f t="shared" si="89"/>
        <v>48.979153257338155</v>
      </c>
      <c r="AL117" s="22">
        <f t="shared" si="58"/>
        <v>427.58215058986383</v>
      </c>
      <c r="AM117" s="62">
        <f t="shared" si="59"/>
        <v>720.91548392319714</v>
      </c>
      <c r="AN117" s="62">
        <f ca="1">AVERAGE(OFFSET($AM$3,0,0,'Données projet'!$E$10+1,1))-AVERAGE(OFFSET($H$3,0,0,'Données projet'!$E$10+1,1))</f>
        <v>138.8931001150624</v>
      </c>
      <c r="AO117" s="62">
        <f t="shared" si="90"/>
        <v>48.964659354096625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2.8</v>
      </c>
      <c r="BD117" s="13">
        <f>IF('Données projet'!$A$88&gt;35,BD116+BC117-BL116,IF(A117&lt;'Données projet'!$A$88,$BA$205^A117,IF(A117='Données projet'!$A$88,'Données projet'!$B$88,BD116+BC117-BL116)))</f>
        <v>217.20000000000005</v>
      </c>
      <c r="BE117" s="14">
        <f>BD117*VLOOKUP('Données projet'!$B$11,Paramètres!$A$1:$I$89,3,0)*VLOOKUP('Données projet'!$B$11,Paramètres!$A$1:$I$89,5,0)</f>
        <v>210.07584000000003</v>
      </c>
      <c r="BF117" s="14">
        <f t="shared" si="91"/>
        <v>51.952158298115599</v>
      </c>
      <c r="BG117" s="22">
        <f t="shared" si="61"/>
        <v>456.36543036921802</v>
      </c>
      <c r="BH117" s="62">
        <f t="shared" si="62"/>
        <v>749.69876370255133</v>
      </c>
      <c r="BI117" s="62">
        <f ca="1">AVERAGE(OFFSET($BH$3,0,0,'Données projet'!$E$11+1,1))-AVERAGE(OFFSET($H$3,0,0,'Données projet'!$E$11+1,1))</f>
        <v>154.93882427988234</v>
      </c>
      <c r="BJ117" s="62">
        <f t="shared" si="92"/>
        <v>56.347130462109817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2.8</v>
      </c>
      <c r="BY117" s="13">
        <f>IF('Données projet'!$A$114&gt;35,BY116+BX117-CG116,IF(A117&lt;'Données projet'!$A$114,$BV$205^A117,IF(A117='Données projet'!$A$114,'Données projet'!$B$114,BY116+BX117-CG116)))</f>
        <v>217.20000000000005</v>
      </c>
      <c r="BZ117" s="14">
        <f>BY117*VLOOKUP('Données projet'!$B$12,Paramètres!$A$1:$I$89,3,0)*VLOOKUP('Données projet'!$B$12,Paramètres!$A$1:$I$89,5,0)</f>
        <v>233.79408000000004</v>
      </c>
      <c r="CA117" s="14">
        <f t="shared" si="93"/>
        <v>57.102267516703527</v>
      </c>
      <c r="CB117" s="22">
        <f t="shared" si="64"/>
        <v>506.64447192492531</v>
      </c>
      <c r="CC117" s="62">
        <f t="shared" si="65"/>
        <v>799.97780525825863</v>
      </c>
      <c r="CD117" s="62">
        <f ca="1">AVERAGE(OFFSET($CC$3,0,0,'Données projet'!$E$12+1,1))-AVERAGE(OFFSET($H$3,0,0,'Données projet'!$E$12+1,1))</f>
        <v>185.13448991941385</v>
      </c>
      <c r="CE117" s="62">
        <f t="shared" si="94"/>
        <v>69.239647548491234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519.32718228508566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117.54638373164624</v>
      </c>
      <c r="T118" s="62">
        <f t="shared" si="88"/>
        <v>133.0740262536583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0.41093290112433706</v>
      </c>
      <c r="AA118" s="23">
        <f>EXP(-LN(2)/25)*AA117+(1-EXP(-LN(2)/25))/(LN(2)/25)*Calculateur!V118*Calculateur!X118*VLOOKUP('Données projet'!$B$9,Paramètres!$A$1:$I$89,3,0)*0.475*44/12</f>
        <v>0.81996374673254169</v>
      </c>
      <c r="AB118" s="23">
        <f>EXP(-LN(2)/2)*AB117+(1-EXP(-LN(2)/2))/(LN(2)/2)*V118*Y118*VLOOKUP('Données projet'!$B$9,Paramètres!$A$1:$I$89,3,0)*0.475*44/12</f>
        <v>6.5042888114775671E-13</v>
      </c>
      <c r="AC118" s="24">
        <f t="shared" si="57"/>
        <v>1.2308966478575292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2.8</v>
      </c>
      <c r="AI118" s="14">
        <f>IF('Données projet'!$A$62&gt;35,AI117+AH118-AQ117,IF(A118&lt;'Données projet'!$A$62,$AF$205^A118,IF(A118='Données projet'!$A$62,'Données projet'!$B$62,AI117+AH118-AQ117)))</f>
        <v>219.99999999999997</v>
      </c>
      <c r="AJ118" s="14">
        <f>AI118*VLOOKUP('Données projet'!$B$10,Paramètres!$A$1:$I$89,3,0)*VLOOKUP('Données projet'!$B$10,Paramètres!$A$1:$I$89,5,0)</f>
        <v>199.05599999999998</v>
      </c>
      <c r="AK118" s="14">
        <f t="shared" si="89"/>
        <v>49.536648006253934</v>
      </c>
      <c r="AL118" s="22">
        <f t="shared" si="58"/>
        <v>432.96552861089225</v>
      </c>
      <c r="AM118" s="62">
        <f t="shared" si="59"/>
        <v>726.29886194422556</v>
      </c>
      <c r="AN118" s="62">
        <f ca="1">AVERAGE(OFFSET($AM$3,0,0,'Données projet'!$E$10+1,1))-AVERAGE(OFFSET($H$3,0,0,'Données projet'!$E$10+1,1))</f>
        <v>138.8931001150624</v>
      </c>
      <c r="AO118" s="62">
        <f t="shared" si="90"/>
        <v>48.964659354096625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2.8</v>
      </c>
      <c r="BD118" s="13">
        <f>IF('Données projet'!$A$88&gt;35,BD117+BC118-BL117,IF(A118&lt;'Données projet'!$A$88,$BA$205^A118,IF(A118='Données projet'!$A$88,'Données projet'!$B$88,BD117+BC118-BL117)))</f>
        <v>220.00000000000006</v>
      </c>
      <c r="BE118" s="14">
        <f>BD118*VLOOKUP('Données projet'!$B$11,Paramètres!$A$1:$I$89,3,0)*VLOOKUP('Données projet'!$B$11,Paramètres!$A$1:$I$89,5,0)</f>
        <v>212.78400000000005</v>
      </c>
      <c r="BF118" s="14">
        <f t="shared" si="91"/>
        <v>52.543492641808108</v>
      </c>
      <c r="BG118" s="22">
        <f t="shared" si="61"/>
        <v>462.11204968448243</v>
      </c>
      <c r="BH118" s="62">
        <f t="shared" si="62"/>
        <v>755.44538301781574</v>
      </c>
      <c r="BI118" s="62">
        <f ca="1">AVERAGE(OFFSET($BH$3,0,0,'Données projet'!$E$11+1,1))-AVERAGE(OFFSET($H$3,0,0,'Données projet'!$E$11+1,1))</f>
        <v>154.93882427988234</v>
      </c>
      <c r="BJ118" s="62">
        <f t="shared" si="92"/>
        <v>56.347130462109817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2.8</v>
      </c>
      <c r="BY118" s="13">
        <f>IF('Données projet'!$A$114&gt;35,BY117+BX118-CG117,IF(A118&lt;'Données projet'!$A$114,$BV$205^A118,IF(A118='Données projet'!$A$114,'Données projet'!$B$114,BY117+BX118-CG117)))</f>
        <v>220.00000000000006</v>
      </c>
      <c r="BZ118" s="14">
        <f>BY118*VLOOKUP('Données projet'!$B$12,Paramètres!$A$1:$I$89,3,0)*VLOOKUP('Données projet'!$B$12,Paramètres!$A$1:$I$89,5,0)</f>
        <v>236.80800000000008</v>
      </c>
      <c r="CA118" s="14">
        <f t="shared" si="93"/>
        <v>57.752221878398714</v>
      </c>
      <c r="CB118" s="22">
        <f t="shared" si="64"/>
        <v>513.02571977154446</v>
      </c>
      <c r="CC118" s="62">
        <f t="shared" si="65"/>
        <v>806.35905310487783</v>
      </c>
      <c r="CD118" s="62">
        <f ca="1">AVERAGE(OFFSET($CC$3,0,0,'Données projet'!$E$12+1,1))-AVERAGE(OFFSET($H$3,0,0,'Données projet'!$E$12+1,1))</f>
        <v>185.13448991941385</v>
      </c>
      <c r="CE118" s="62">
        <f t="shared" si="94"/>
        <v>69.239647548491234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521.24368298834622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117.54638373164624</v>
      </c>
      <c r="T119" s="62">
        <f t="shared" si="88"/>
        <v>133.0740262536583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0.40287475757760943</v>
      </c>
      <c r="AA119" s="23">
        <f>EXP(-LN(2)/25)*AA118+(1-EXP(-LN(2)/25))/(LN(2)/25)*Calculateur!V119*Calculateur!X119*VLOOKUP('Données projet'!$B$9,Paramètres!$A$1:$I$89,3,0)*0.475*44/12</f>
        <v>0.79754179495812094</v>
      </c>
      <c r="AB119" s="23">
        <f>EXP(-LN(2)/2)*AB118+(1-EXP(-LN(2)/2))/(LN(2)/2)*V119*Y119*VLOOKUP('Données projet'!$B$9,Paramètres!$A$1:$I$89,3,0)*0.475*44/12</f>
        <v>4.5992267253915772E-13</v>
      </c>
      <c r="AC119" s="24">
        <f t="shared" si="57"/>
        <v>1.2004165525361903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2.8</v>
      </c>
      <c r="AI119" s="14">
        <f>IF('Données projet'!$A$62&gt;35,AI118+AH119-AQ118,IF(A119&lt;'Données projet'!$A$62,$AF$205^A119,IF(A119='Données projet'!$A$62,'Données projet'!$B$62,AI118+AH119-AQ118)))</f>
        <v>222.79999999999998</v>
      </c>
      <c r="AJ119" s="14">
        <f>AI119*VLOOKUP('Données projet'!$B$10,Paramètres!$A$1:$I$89,3,0)*VLOOKUP('Données projet'!$B$10,Paramètres!$A$1:$I$89,5,0)</f>
        <v>201.58944</v>
      </c>
      <c r="AK119" s="14">
        <f t="shared" si="89"/>
        <v>50.093317439945402</v>
      </c>
      <c r="AL119" s="22">
        <f t="shared" si="58"/>
        <v>438.34746920790485</v>
      </c>
      <c r="AM119" s="62">
        <f t="shared" si="59"/>
        <v>731.68080254123811</v>
      </c>
      <c r="AN119" s="62">
        <f ca="1">AVERAGE(OFFSET($AM$3,0,0,'Données projet'!$E$10+1,1))-AVERAGE(OFFSET($H$3,0,0,'Données projet'!$E$10+1,1))</f>
        <v>138.8931001150624</v>
      </c>
      <c r="AO119" s="62">
        <f t="shared" si="90"/>
        <v>48.964659354096625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2.8</v>
      </c>
      <c r="BD119" s="13">
        <f>IF('Données projet'!$A$88&gt;35,BD118+BC119-BL118,IF(A119&lt;'Données projet'!$A$88,$BA$205^A119,IF(A119='Données projet'!$A$88,'Données projet'!$B$88,BD118+BC119-BL118)))</f>
        <v>222.80000000000007</v>
      </c>
      <c r="BE119" s="14">
        <f>BD119*VLOOKUP('Données projet'!$B$11,Paramètres!$A$1:$I$89,3,0)*VLOOKUP('Données projet'!$B$11,Paramètres!$A$1:$I$89,5,0)</f>
        <v>215.4921600000001</v>
      </c>
      <c r="BF119" s="14">
        <f t="shared" si="91"/>
        <v>53.133951574140234</v>
      </c>
      <c r="BG119" s="22">
        <f t="shared" si="61"/>
        <v>467.8571443249611</v>
      </c>
      <c r="BH119" s="62">
        <f t="shared" si="62"/>
        <v>761.19047765829441</v>
      </c>
      <c r="BI119" s="62">
        <f ca="1">AVERAGE(OFFSET($BH$3,0,0,'Données projet'!$E$11+1,1))-AVERAGE(OFFSET($H$3,0,0,'Données projet'!$E$11+1,1))</f>
        <v>154.93882427988234</v>
      </c>
      <c r="BJ119" s="62">
        <f t="shared" si="92"/>
        <v>56.347130462109817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2.8</v>
      </c>
      <c r="BY119" s="13">
        <f>IF('Données projet'!$A$114&gt;35,BY118+BX119-CG118,IF(A119&lt;'Données projet'!$A$114,$BV$205^A119,IF(A119='Données projet'!$A$114,'Données projet'!$B$114,BY118+BX119-CG118)))</f>
        <v>222.80000000000007</v>
      </c>
      <c r="BZ119" s="14">
        <f>BY119*VLOOKUP('Données projet'!$B$12,Paramètres!$A$1:$I$89,3,0)*VLOOKUP('Données projet'!$B$12,Paramètres!$A$1:$I$89,5,0)</f>
        <v>239.82192000000006</v>
      </c>
      <c r="CA119" s="14">
        <f t="shared" si="93"/>
        <v>58.401214047659259</v>
      </c>
      <c r="CB119" s="22">
        <f t="shared" si="64"/>
        <v>519.40529179967325</v>
      </c>
      <c r="CC119" s="62">
        <f t="shared" si="65"/>
        <v>812.73862513300651</v>
      </c>
      <c r="CD119" s="62">
        <f ca="1">AVERAGE(OFFSET($CC$3,0,0,'Données projet'!$E$12+1,1))-AVERAGE(OFFSET($H$3,0,0,'Données projet'!$E$12+1,1))</f>
        <v>185.13448991941385</v>
      </c>
      <c r="CE119" s="62">
        <f t="shared" si="94"/>
        <v>69.239647548491234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523.15981479287188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117.54638373164624</v>
      </c>
      <c r="T120" s="62">
        <f t="shared" si="88"/>
        <v>133.0740262536583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0.39497462931085087</v>
      </c>
      <c r="AA120" s="23">
        <f>EXP(-LN(2)/25)*AA119+(1-EXP(-LN(2)/25))/(LN(2)/25)*Calculateur!V120*Calculateur!X120*VLOOKUP('Données projet'!$B$9,Paramètres!$A$1:$I$89,3,0)*0.475*44/12</f>
        <v>0.77573297263409091</v>
      </c>
      <c r="AB120" s="23">
        <f>EXP(-LN(2)/2)*AB119+(1-EXP(-LN(2)/2))/(LN(2)/2)*V120*Y120*VLOOKUP('Données projet'!$B$9,Paramètres!$A$1:$I$89,3,0)*0.475*44/12</f>
        <v>3.2521444057387835E-13</v>
      </c>
      <c r="AC120" s="24">
        <f t="shared" si="57"/>
        <v>1.1707076019452671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2.8</v>
      </c>
      <c r="AI120" s="14">
        <f>IF('Données projet'!$A$62&gt;35,AI119+AH120-AQ119,IF(A120&lt;'Données projet'!$A$62,$AF$205^A120,IF(A120='Données projet'!$A$62,'Données projet'!$B$62,AI119+AH120-AQ119)))</f>
        <v>225.6</v>
      </c>
      <c r="AJ120" s="14">
        <f>AI120*VLOOKUP('Données projet'!$B$10,Paramètres!$A$1:$I$89,3,0)*VLOOKUP('Données projet'!$B$10,Paramètres!$A$1:$I$89,5,0)</f>
        <v>204.12287999999998</v>
      </c>
      <c r="AK120" s="14">
        <f t="shared" si="89"/>
        <v>50.649173129865886</v>
      </c>
      <c r="AL120" s="22">
        <f t="shared" si="58"/>
        <v>443.72799253451632</v>
      </c>
      <c r="AM120" s="62">
        <f t="shared" si="59"/>
        <v>737.06132586784963</v>
      </c>
      <c r="AN120" s="62">
        <f ca="1">AVERAGE(OFFSET($AM$3,0,0,'Données projet'!$E$10+1,1))-AVERAGE(OFFSET($H$3,0,0,'Données projet'!$E$10+1,1))</f>
        <v>138.8931001150624</v>
      </c>
      <c r="AO120" s="62">
        <f t="shared" si="90"/>
        <v>48.964659354096625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2.8</v>
      </c>
      <c r="BD120" s="13">
        <f>IF('Données projet'!$A$88&gt;35,BD119+BC120-BL119,IF(A120&lt;'Données projet'!$A$88,$BA$205^A120,IF(A120='Données projet'!$A$88,'Données projet'!$B$88,BD119+BC120-BL119)))</f>
        <v>225.60000000000008</v>
      </c>
      <c r="BE120" s="14">
        <f>BD120*VLOOKUP('Données projet'!$B$11,Paramètres!$A$1:$I$89,3,0)*VLOOKUP('Données projet'!$B$11,Paramètres!$A$1:$I$89,5,0)</f>
        <v>218.20032000000006</v>
      </c>
      <c r="BF120" s="14">
        <f t="shared" si="91"/>
        <v>53.723547368945717</v>
      </c>
      <c r="BG120" s="22">
        <f t="shared" si="61"/>
        <v>473.60073566758052</v>
      </c>
      <c r="BH120" s="62">
        <f t="shared" si="62"/>
        <v>766.93406900091384</v>
      </c>
      <c r="BI120" s="62">
        <f ca="1">AVERAGE(OFFSET($BH$3,0,0,'Données projet'!$E$11+1,1))-AVERAGE(OFFSET($H$3,0,0,'Données projet'!$E$11+1,1))</f>
        <v>154.93882427988234</v>
      </c>
      <c r="BJ120" s="62">
        <f t="shared" si="92"/>
        <v>56.347130462109817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2.8</v>
      </c>
      <c r="BY120" s="13">
        <f>IF('Données projet'!$A$114&gt;35,BY119+BX120-CG119,IF(A120&lt;'Données projet'!$A$114,$BV$205^A120,IF(A120='Données projet'!$A$114,'Données projet'!$B$114,BY119+BX120-CG119)))</f>
        <v>225.60000000000008</v>
      </c>
      <c r="BZ120" s="14">
        <f>BY120*VLOOKUP('Données projet'!$B$12,Paramètres!$A$1:$I$89,3,0)*VLOOKUP('Données projet'!$B$12,Paramètres!$A$1:$I$89,5,0)</f>
        <v>242.83584000000008</v>
      </c>
      <c r="CA120" s="14">
        <f t="shared" si="93"/>
        <v>59.049257515045376</v>
      </c>
      <c r="CB120" s="22">
        <f t="shared" si="64"/>
        <v>525.78321150537079</v>
      </c>
      <c r="CC120" s="62">
        <f t="shared" si="65"/>
        <v>819.11654483870416</v>
      </c>
      <c r="CD120" s="62">
        <f ca="1">AVERAGE(OFFSET($CC$3,0,0,'Données projet'!$E$12+1,1))-AVERAGE(OFFSET($H$3,0,0,'Données projet'!$E$12+1,1))</f>
        <v>185.13448991941385</v>
      </c>
      <c r="CE120" s="62">
        <f t="shared" si="94"/>
        <v>69.239647548491234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525.07558121698594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117.54638373164624</v>
      </c>
      <c r="T121" s="62">
        <f t="shared" si="88"/>
        <v>133.0740262536583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0.387229417740801</v>
      </c>
      <c r="AA121" s="23">
        <f>EXP(-LN(2)/25)*AA120+(1-EXP(-LN(2)/25))/(LN(2)/25)*Calculateur!V121*Calculateur!X121*VLOOKUP('Données projet'!$B$9,Paramètres!$A$1:$I$89,3,0)*0.475*44/12</f>
        <v>0.75452051370338757</v>
      </c>
      <c r="AB121" s="23">
        <f>EXP(-LN(2)/2)*AB120+(1-EXP(-LN(2)/2))/(LN(2)/2)*V121*Y121*VLOOKUP('Données projet'!$B$9,Paramètres!$A$1:$I$89,3,0)*0.475*44/12</f>
        <v>2.2996133626957886E-13</v>
      </c>
      <c r="AC121" s="24">
        <f t="shared" si="57"/>
        <v>1.1417499314444186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2.8</v>
      </c>
      <c r="AI121" s="14">
        <f>IF('Données projet'!$A$62&gt;35,AI120+AH121-AQ120,IF(A121&lt;'Données projet'!$A$62,$AF$205^A121,IF(A121='Données projet'!$A$62,'Données projet'!$B$62,AI120+AH121-AQ120)))</f>
        <v>228.4</v>
      </c>
      <c r="AJ121" s="14">
        <f>AI121*VLOOKUP('Données projet'!$B$10,Paramètres!$A$1:$I$89,3,0)*VLOOKUP('Données projet'!$B$10,Paramètres!$A$1:$I$89,5,0)</f>
        <v>206.65631999999997</v>
      </c>
      <c r="AK121" s="14">
        <f t="shared" si="89"/>
        <v>51.20422634371338</v>
      </c>
      <c r="AL121" s="22">
        <f t="shared" si="58"/>
        <v>449.10711821530072</v>
      </c>
      <c r="AM121" s="62">
        <f t="shared" si="59"/>
        <v>742.44045154863397</v>
      </c>
      <c r="AN121" s="62">
        <f ca="1">AVERAGE(OFFSET($AM$3,0,0,'Données projet'!$E$10+1,1))-AVERAGE(OFFSET($H$3,0,0,'Données projet'!$E$10+1,1))</f>
        <v>138.8931001150624</v>
      </c>
      <c r="AO121" s="62">
        <f t="shared" si="90"/>
        <v>48.964659354096625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2.8</v>
      </c>
      <c r="BD121" s="13">
        <f>IF('Données projet'!$A$88&gt;35,BD120+BC121-BL120,IF(A121&lt;'Données projet'!$A$88,$BA$205^A121,IF(A121='Données projet'!$A$88,'Données projet'!$B$88,BD120+BC121-BL120)))</f>
        <v>228.40000000000009</v>
      </c>
      <c r="BE121" s="14">
        <f>BD121*VLOOKUP('Données projet'!$B$11,Paramètres!$A$1:$I$89,3,0)*VLOOKUP('Données projet'!$B$11,Paramètres!$A$1:$I$89,5,0)</f>
        <v>220.90848000000011</v>
      </c>
      <c r="BF121" s="14">
        <f t="shared" si="91"/>
        <v>54.312291977864867</v>
      </c>
      <c r="BG121" s="22">
        <f t="shared" si="61"/>
        <v>479.34284452811477</v>
      </c>
      <c r="BH121" s="62">
        <f t="shared" si="62"/>
        <v>772.67617786144808</v>
      </c>
      <c r="BI121" s="62">
        <f ca="1">AVERAGE(OFFSET($BH$3,0,0,'Données projet'!$E$11+1,1))-AVERAGE(OFFSET($H$3,0,0,'Données projet'!$E$11+1,1))</f>
        <v>154.93882427988234</v>
      </c>
      <c r="BJ121" s="62">
        <f t="shared" si="92"/>
        <v>56.347130462109817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2.8</v>
      </c>
      <c r="BY121" s="13">
        <f>IF('Données projet'!$A$114&gt;35,BY120+BX121-CG120,IF(A121&lt;'Données projet'!$A$114,$BV$205^A121,IF(A121='Données projet'!$A$114,'Données projet'!$B$114,BY120+BX121-CG120)))</f>
        <v>228.40000000000009</v>
      </c>
      <c r="BZ121" s="14">
        <f>BY121*VLOOKUP('Données projet'!$B$12,Paramètres!$A$1:$I$89,3,0)*VLOOKUP('Données projet'!$B$12,Paramètres!$A$1:$I$89,5,0)</f>
        <v>245.84976000000009</v>
      </c>
      <c r="CA121" s="14">
        <f t="shared" si="93"/>
        <v>59.696365416984804</v>
      </c>
      <c r="CB121" s="22">
        <f t="shared" si="64"/>
        <v>532.15950176791534</v>
      </c>
      <c r="CC121" s="62">
        <f t="shared" si="65"/>
        <v>825.4928351012486</v>
      </c>
      <c r="CD121" s="62">
        <f ca="1">AVERAGE(OFFSET($CC$3,0,0,'Données projet'!$E$12+1,1))-AVERAGE(OFFSET($H$3,0,0,'Données projet'!$E$12+1,1))</f>
        <v>185.13448991941385</v>
      </c>
      <c r="CE121" s="62">
        <f t="shared" si="94"/>
        <v>69.239647548491234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526.9909857159372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117.54638373164624</v>
      </c>
      <c r="T122" s="62">
        <f t="shared" si="88"/>
        <v>133.0740262536583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0.37963608504552721</v>
      </c>
      <c r="AA122" s="23">
        <f>EXP(-LN(2)/25)*AA121+(1-EXP(-LN(2)/25))/(LN(2)/25)*Calculateur!V122*Calculateur!X122*VLOOKUP('Données projet'!$B$9,Paramètres!$A$1:$I$89,3,0)*0.475*44/12</f>
        <v>0.73388811057765913</v>
      </c>
      <c r="AB122" s="23">
        <f>EXP(-LN(2)/2)*AB121+(1-EXP(-LN(2)/2))/(LN(2)/2)*V122*Y122*VLOOKUP('Données projet'!$B$9,Paramètres!$A$1:$I$89,3,0)*0.475*44/12</f>
        <v>1.6260722028693918E-13</v>
      </c>
      <c r="AC122" s="24">
        <f t="shared" si="57"/>
        <v>1.1135241956233488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2.8</v>
      </c>
      <c r="AI122" s="14">
        <f>IF('Données projet'!$A$62&gt;35,AI121+AH122-AQ121,IF(A122&lt;'Données projet'!$A$62,$AF$205^A122,IF(A122='Données projet'!$A$62,'Données projet'!$B$62,AI121+AH122-AQ121)))</f>
        <v>231.20000000000002</v>
      </c>
      <c r="AJ122" s="14">
        <f>AI122*VLOOKUP('Données projet'!$B$10,Paramètres!$A$1:$I$89,3,0)*VLOOKUP('Données projet'!$B$10,Paramètres!$A$1:$I$89,5,0)</f>
        <v>209.18976000000001</v>
      </c>
      <c r="AK122" s="14">
        <f t="shared" si="89"/>
        <v>51.758488057028018</v>
      </c>
      <c r="AL122" s="22">
        <f t="shared" si="58"/>
        <v>454.4848653659904</v>
      </c>
      <c r="AM122" s="62">
        <f t="shared" si="59"/>
        <v>747.81819869932372</v>
      </c>
      <c r="AN122" s="62">
        <f ca="1">AVERAGE(OFFSET($AM$3,0,0,'Données projet'!$E$10+1,1))-AVERAGE(OFFSET($H$3,0,0,'Données projet'!$E$10+1,1))</f>
        <v>138.8931001150624</v>
      </c>
      <c r="AO122" s="62">
        <f t="shared" si="90"/>
        <v>48.964659354096625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2.8</v>
      </c>
      <c r="BD122" s="13">
        <f>IF('Données projet'!$A$88&gt;35,BD121+BC122-BL121,IF(A122&lt;'Données projet'!$A$88,$BA$205^A122,IF(A122='Données projet'!$A$88,'Données projet'!$B$88,BD121+BC122-BL121)))</f>
        <v>231.2000000000001</v>
      </c>
      <c r="BE122" s="14">
        <f>BD122*VLOOKUP('Données projet'!$B$11,Paramètres!$A$1:$I$89,3,0)*VLOOKUP('Données projet'!$B$11,Paramètres!$A$1:$I$89,5,0)</f>
        <v>223.61664000000007</v>
      </c>
      <c r="BF122" s="14">
        <f t="shared" si="91"/>
        <v>54.900197042646539</v>
      </c>
      <c r="BG122" s="22">
        <f t="shared" si="61"/>
        <v>485.08349118260952</v>
      </c>
      <c r="BH122" s="62">
        <f t="shared" si="62"/>
        <v>778.41682451594284</v>
      </c>
      <c r="BI122" s="62">
        <f ca="1">AVERAGE(OFFSET($BH$3,0,0,'Données projet'!$E$11+1,1))-AVERAGE(OFFSET($H$3,0,0,'Données projet'!$E$11+1,1))</f>
        <v>154.93882427988234</v>
      </c>
      <c r="BJ122" s="62">
        <f t="shared" si="92"/>
        <v>56.347130462109817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2.8</v>
      </c>
      <c r="BY122" s="13">
        <f>IF('Données projet'!$A$114&gt;35,BY121+BX122-CG121,IF(A122&lt;'Données projet'!$A$114,$BV$205^A122,IF(A122='Données projet'!$A$114,'Données projet'!$B$114,BY121+BX122-CG121)))</f>
        <v>231.2000000000001</v>
      </c>
      <c r="BZ122" s="14">
        <f>BY122*VLOOKUP('Données projet'!$B$12,Paramètres!$A$1:$I$89,3,0)*VLOOKUP('Données projet'!$B$12,Paramètres!$A$1:$I$89,5,0)</f>
        <v>248.86368000000007</v>
      </c>
      <c r="CA122" s="14">
        <f t="shared" si="93"/>
        <v>60.342550549293456</v>
      </c>
      <c r="CB122" s="22">
        <f t="shared" si="64"/>
        <v>538.53418487335296</v>
      </c>
      <c r="CC122" s="62">
        <f t="shared" si="65"/>
        <v>831.86751820668633</v>
      </c>
      <c r="CD122" s="62">
        <f ca="1">AVERAGE(OFFSET($CC$3,0,0,'Données projet'!$E$12+1,1))-AVERAGE(OFFSET($H$3,0,0,'Données projet'!$E$12+1,1))</f>
        <v>185.13448991941385</v>
      </c>
      <c r="CE122" s="62">
        <f t="shared" si="94"/>
        <v>69.239647548491234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528.90603168355119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117.54638373164624</v>
      </c>
      <c r="T123" s="62">
        <f t="shared" si="88"/>
        <v>133.0740262536583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0.37219165297293211</v>
      </c>
      <c r="AA123" s="23">
        <f>EXP(-LN(2)/25)*AA122+(1-EXP(-LN(2)/25))/(LN(2)/25)*Calculateur!V123*Calculateur!X123*VLOOKUP('Données projet'!$B$9,Paramètres!$A$1:$I$89,3,0)*0.475*44/12</f>
        <v>0.71381990160041464</v>
      </c>
      <c r="AB123" s="23">
        <f>EXP(-LN(2)/2)*AB122+(1-EXP(-LN(2)/2))/(LN(2)/2)*V123*Y123*VLOOKUP('Données projet'!$B$9,Paramètres!$A$1:$I$89,3,0)*0.475*44/12</f>
        <v>1.1498066813478943E-13</v>
      </c>
      <c r="AC123" s="24">
        <f t="shared" si="57"/>
        <v>1.0860115545734619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234</v>
      </c>
      <c r="AG123" s="13">
        <f>VLOOKUP(A123,'Données projet'!$A$61:$I$81,9,0)</f>
        <v>2.8</v>
      </c>
      <c r="AH123" s="13">
        <f t="array" ref="AH123">INDEX(AG:AG,MIN(IF(ISNUMBER(AG123:AG319),ROW(AG123:AG319),"")))</f>
        <v>2.8</v>
      </c>
      <c r="AI123" s="14">
        <f>IF('Données projet'!$A$62&gt;35,AI122+AH123-AQ122,IF(A123&lt;'Données projet'!$A$62,$AF$205^A123,IF(A123='Données projet'!$A$62,'Données projet'!$B$62,AI122+AH123-AQ122)))</f>
        <v>234.00000000000003</v>
      </c>
      <c r="AJ123" s="14">
        <f>AI123*VLOOKUP('Données projet'!$B$10,Paramètres!$A$1:$I$89,3,0)*VLOOKUP('Données projet'!$B$10,Paramètres!$A$1:$I$89,5,0)</f>
        <v>211.72319999999999</v>
      </c>
      <c r="AK123" s="14">
        <f t="shared" si="89"/>
        <v>52.311968964212078</v>
      </c>
      <c r="AL123" s="22">
        <f t="shared" si="58"/>
        <v>459.86125261266926</v>
      </c>
      <c r="AM123" s="62">
        <f t="shared" si="59"/>
        <v>753.19458594600258</v>
      </c>
      <c r="AN123" s="62">
        <f ca="1">AVERAGE(OFFSET($AM$3,0,0,'Données projet'!$E$10+1,1))-AVERAGE(OFFSET($H$3,0,0,'Données projet'!$E$10+1,1))</f>
        <v>138.8931001150624</v>
      </c>
      <c r="AO123" s="62">
        <f t="shared" si="90"/>
        <v>48.964659354096625</v>
      </c>
      <c r="AP123" s="16">
        <f>IF(ISNA(VLOOKUP(A123,'Données projet'!$A$61:$I$81,3,0)),0,VLOOKUP(A123,'Données projet'!$A$61:$I$81,3,0))</f>
        <v>9</v>
      </c>
      <c r="AQ123" s="16">
        <f>IF(ISNA(VLOOKUP(A123,'Données projet'!$A$61:$I$81,4,0)),0,VLOOKUP(A123,'Données projet'!$A$61:$I$81,4,0))</f>
        <v>234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234</v>
      </c>
      <c r="BB123" s="13">
        <f>VLOOKUP(A123,'Données projet'!$A$87:$I$107,9,0)</f>
        <v>2.8</v>
      </c>
      <c r="BC123" s="13">
        <f t="array" ref="BC123">INDEX(BB:BB,MIN(IF(ISNUMBER(BB123:BB319),ROW(BB123:BB319),"")))</f>
        <v>2.8</v>
      </c>
      <c r="BD123" s="13">
        <f>IF('Données projet'!$A$88&gt;35,BD122+BC123-BL122,IF(A123&lt;'Données projet'!$A$88,$BA$205^A123,IF(A123='Données projet'!$A$88,'Données projet'!$B$88,BD122+BC123-BL122)))</f>
        <v>234.00000000000011</v>
      </c>
      <c r="BE123" s="14">
        <f>BD123*VLOOKUP('Données projet'!$B$11,Paramètres!$A$1:$I$89,3,0)*VLOOKUP('Données projet'!$B$11,Paramètres!$A$1:$I$89,5,0)</f>
        <v>226.32480000000012</v>
      </c>
      <c r="BF123" s="14">
        <f t="shared" si="91"/>
        <v>55.48727390683672</v>
      </c>
      <c r="BG123" s="22">
        <f t="shared" si="61"/>
        <v>490.82269538774079</v>
      </c>
      <c r="BH123" s="62">
        <f t="shared" si="62"/>
        <v>784.15602872107411</v>
      </c>
      <c r="BI123" s="62">
        <f ca="1">AVERAGE(OFFSET($BH$3,0,0,'Données projet'!$E$11+1,1))-AVERAGE(OFFSET($H$3,0,0,'Données projet'!$E$11+1,1))</f>
        <v>154.93882427988234</v>
      </c>
      <c r="BJ123" s="62">
        <f t="shared" si="92"/>
        <v>56.347130462109817</v>
      </c>
      <c r="BK123" s="16">
        <f>IF(ISNA(VLOOKUP(A123,'Données projet'!$A$87:$I$107,3,0)),0,VLOOKUP(A123,'Données projet'!$A$87:$I$107,3,0))</f>
        <v>9</v>
      </c>
      <c r="BL123" s="16">
        <f>IF(ISNA(VLOOKUP(A123,'Données projet'!$A$87:$I$107,4,0)),0,VLOOKUP(A123,'Données projet'!$A$87:$I$107,4,0))</f>
        <v>234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234</v>
      </c>
      <c r="BW123" s="13">
        <f>VLOOKUP(A123,'Données projet'!$A$113:$I$133,9,0)</f>
        <v>2.8</v>
      </c>
      <c r="BX123" s="13">
        <f t="array" ref="BX123">INDEX(BW:BW,MIN(IF(ISNUMBER(BW123:BW319),ROW(BW123:BW319),"")))</f>
        <v>2.8</v>
      </c>
      <c r="BY123" s="13">
        <f>IF('Données projet'!$A$114&gt;35,BY122+BX123-CG122,IF(A123&lt;'Données projet'!$A$114,$BV$205^A123,IF(A123='Données projet'!$A$114,'Données projet'!$B$114,BY122+BX123-CG122)))</f>
        <v>234.00000000000011</v>
      </c>
      <c r="BZ123" s="14">
        <f>BY123*VLOOKUP('Données projet'!$B$12,Paramètres!$A$1:$I$89,3,0)*VLOOKUP('Données projet'!$B$12,Paramètres!$A$1:$I$89,5,0)</f>
        <v>251.87760000000011</v>
      </c>
      <c r="CA123" s="14">
        <f t="shared" si="93"/>
        <v>60.987825380023075</v>
      </c>
      <c r="CB123" s="22">
        <f t="shared" si="64"/>
        <v>544.90728253687371</v>
      </c>
      <c r="CC123" s="62">
        <f t="shared" si="65"/>
        <v>838.24061587020697</v>
      </c>
      <c r="CD123" s="62">
        <f ca="1">AVERAGE(OFFSET($CC$3,0,0,'Données projet'!$E$12+1,1))-AVERAGE(OFFSET($H$3,0,0,'Données projet'!$E$12+1,1))</f>
        <v>185.13448991941385</v>
      </c>
      <c r="CE123" s="62">
        <f t="shared" si="94"/>
        <v>69.239647548491234</v>
      </c>
      <c r="CF123" s="16">
        <f>IF(ISNA(VLOOKUP(A123,'Données projet'!$A$113:$I$133,3,0)),0,VLOOKUP(A123,'Données projet'!$A$113:$I$133,3,0))</f>
        <v>9</v>
      </c>
      <c r="CG123" s="16">
        <f>IF(ISNA(VLOOKUP(A123,'Données projet'!$A$113:$I$133,4,0)),0,VLOOKUP(A123,'Données projet'!$A$113:$I$133,4,0))</f>
        <v>234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530.8207224538246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117.54638373164624</v>
      </c>
      <c r="T124" s="62">
        <f t="shared" si="88"/>
        <v>133.0740262536583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0.3648932016726254</v>
      </c>
      <c r="AA124" s="23">
        <f>EXP(-LN(2)/25)*AA123+(1-EXP(-LN(2)/25))/(LN(2)/25)*Calculateur!V124*Calculateur!X124*VLOOKUP('Données projet'!$B$9,Paramètres!$A$1:$I$89,3,0)*0.475*44/12</f>
        <v>0.69430045885299418</v>
      </c>
      <c r="AB124" s="23">
        <f>EXP(-LN(2)/2)*AB123+(1-EXP(-LN(2)/2))/(LN(2)/2)*V124*Y124*VLOOKUP('Données projet'!$B$9,Paramètres!$A$1:$I$89,3,0)*0.475*44/12</f>
        <v>8.1303610143469588E-14</v>
      </c>
      <c r="AC124" s="24">
        <f t="shared" si="57"/>
        <v>1.0591936605257009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2.8421709430404007E-14</v>
      </c>
      <c r="AJ124" s="14">
        <f>AI124*VLOOKUP('Données projet'!$B$10,Paramètres!$A$1:$I$89,3,0)*VLOOKUP('Données projet'!$B$10,Paramètres!$A$1:$I$89,5,0)</f>
        <v>2.5715962692629544E-14</v>
      </c>
      <c r="AK124" s="14">
        <f t="shared" si="89"/>
        <v>4.5248818890525812E-13</v>
      </c>
      <c r="AL124" s="22">
        <f t="shared" si="58"/>
        <v>8.3287223069965432E-13</v>
      </c>
      <c r="AM124" s="62">
        <f t="shared" si="59"/>
        <v>293.33333333333417</v>
      </c>
      <c r="AN124" s="62">
        <f ca="1">AVERAGE(OFFSET($AM$3,0,0,'Données projet'!$E$10+1,1))-AVERAGE(OFFSET($H$3,0,0,'Données projet'!$E$10+1,1))</f>
        <v>138.8931001150624</v>
      </c>
      <c r="AO124" s="62">
        <f t="shared" si="90"/>
        <v>48.964659354096625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1.0995790944434703E-13</v>
      </c>
      <c r="BF124" s="14">
        <f t="shared" si="91"/>
        <v>1.6337280948049956E-12</v>
      </c>
      <c r="BG124" s="22">
        <f t="shared" si="61"/>
        <v>3.036919790734272E-12</v>
      </c>
      <c r="BH124" s="62">
        <f t="shared" si="62"/>
        <v>293.33333333333633</v>
      </c>
      <c r="BI124" s="62">
        <f ca="1">AVERAGE(OFFSET($BH$3,0,0,'Données projet'!$E$11+1,1))-AVERAGE(OFFSET($H$3,0,0,'Données projet'!$E$11+1,1))</f>
        <v>154.93882427988234</v>
      </c>
      <c r="BJ124" s="62">
        <f t="shared" si="92"/>
        <v>56.347130462109817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1.223725121235475E-13</v>
      </c>
      <c r="CA124" s="14">
        <f t="shared" si="93"/>
        <v>1.7956824466038182E-12</v>
      </c>
      <c r="CB124" s="22">
        <f t="shared" si="64"/>
        <v>3.3406123864501612E-12</v>
      </c>
      <c r="CC124" s="62">
        <f t="shared" si="65"/>
        <v>293.33333333333667</v>
      </c>
      <c r="CD124" s="62">
        <f ca="1">AVERAGE(OFFSET($CC$3,0,0,'Données projet'!$E$12+1,1))-AVERAGE(OFFSET($H$3,0,0,'Données projet'!$E$12+1,1))</f>
        <v>185.13448991941385</v>
      </c>
      <c r="CE124" s="62">
        <f t="shared" si="94"/>
        <v>69.239647548491234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532.73506130246597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117.54638373164624</v>
      </c>
      <c r="T125" s="62">
        <f t="shared" si="88"/>
        <v>133.0740262536583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0.357737868550702</v>
      </c>
      <c r="AA125" s="23">
        <f>EXP(-LN(2)/25)*AA124+(1-EXP(-LN(2)/25))/(LN(2)/25)*Calculateur!V125*Calculateur!X125*VLOOKUP('Données projet'!$B$9,Paramètres!$A$1:$I$89,3,0)*0.475*44/12</f>
        <v>0.67531477629398473</v>
      </c>
      <c r="AB125" s="23">
        <f>EXP(-LN(2)/2)*AB124+(1-EXP(-LN(2)/2))/(LN(2)/2)*V125*Y125*VLOOKUP('Données projet'!$B$9,Paramètres!$A$1:$I$89,3,0)*0.475*44/12</f>
        <v>5.7490334067394715E-14</v>
      </c>
      <c r="AC125" s="24">
        <f t="shared" si="57"/>
        <v>1.0330526448447441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2.8421709430404007E-14</v>
      </c>
      <c r="AJ125" s="14">
        <f>AI125*VLOOKUP('Données projet'!$B$10,Paramètres!$A$1:$I$89,3,0)*VLOOKUP('Données projet'!$B$10,Paramètres!$A$1:$I$89,5,0)</f>
        <v>2.5715962692629544E-14</v>
      </c>
      <c r="AK125" s="14">
        <f t="shared" si="89"/>
        <v>4.5248818890525812E-13</v>
      </c>
      <c r="AL125" s="22">
        <f t="shared" si="58"/>
        <v>8.3287223069965432E-13</v>
      </c>
      <c r="AM125" s="62">
        <f t="shared" si="59"/>
        <v>293.33333333333417</v>
      </c>
      <c r="AN125" s="62">
        <f ca="1">AVERAGE(OFFSET($AM$3,0,0,'Données projet'!$E$10+1,1))-AVERAGE(OFFSET($H$3,0,0,'Données projet'!$E$10+1,1))</f>
        <v>138.8931001150624</v>
      </c>
      <c r="AO125" s="62">
        <f t="shared" si="90"/>
        <v>48.964659354096625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1.0995790944434703E-13</v>
      </c>
      <c r="BF125" s="14">
        <f t="shared" si="91"/>
        <v>1.6337280948049956E-12</v>
      </c>
      <c r="BG125" s="22">
        <f t="shared" si="61"/>
        <v>3.036919790734272E-12</v>
      </c>
      <c r="BH125" s="62">
        <f t="shared" si="62"/>
        <v>293.33333333333633</v>
      </c>
      <c r="BI125" s="62">
        <f ca="1">AVERAGE(OFFSET($BH$3,0,0,'Données projet'!$E$11+1,1))-AVERAGE(OFFSET($H$3,0,0,'Données projet'!$E$11+1,1))</f>
        <v>154.93882427988234</v>
      </c>
      <c r="BJ125" s="62">
        <f t="shared" si="92"/>
        <v>56.347130462109817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1.223725121235475E-13</v>
      </c>
      <c r="CA125" s="14">
        <f t="shared" si="93"/>
        <v>1.7956824466038182E-12</v>
      </c>
      <c r="CB125" s="22">
        <f t="shared" si="64"/>
        <v>3.3406123864501612E-12</v>
      </c>
      <c r="CC125" s="62">
        <f t="shared" si="65"/>
        <v>293.33333333333667</v>
      </c>
      <c r="CD125" s="62">
        <f ca="1">AVERAGE(OFFSET($CC$3,0,0,'Données projet'!$E$12+1,1))-AVERAGE(OFFSET($H$3,0,0,'Données projet'!$E$12+1,1))</f>
        <v>185.13448991941385</v>
      </c>
      <c r="CE125" s="62">
        <f t="shared" si="94"/>
        <v>69.239647548491234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534.64905144838292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117.54638373164624</v>
      </c>
      <c r="T126" s="62">
        <f t="shared" si="88"/>
        <v>133.0740262536583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0.35072284714697721</v>
      </c>
      <c r="AA126" s="23">
        <f>EXP(-LN(2)/25)*AA125+(1-EXP(-LN(2)/25))/(LN(2)/25)*Calculateur!V126*Calculateur!X126*VLOOKUP('Données projet'!$B$9,Paramètres!$A$1:$I$89,3,0)*0.475*44/12</f>
        <v>0.65684825822296511</v>
      </c>
      <c r="AB126" s="23">
        <f>EXP(-LN(2)/2)*AB125+(1-EXP(-LN(2)/2))/(LN(2)/2)*V126*Y126*VLOOKUP('Données projet'!$B$9,Paramètres!$A$1:$I$89,3,0)*0.475*44/12</f>
        <v>4.0651805071734794E-14</v>
      </c>
      <c r="AC126" s="24">
        <f t="shared" si="57"/>
        <v>1.007571105369983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2.8421709430404007E-14</v>
      </c>
      <c r="AJ126" s="14">
        <f>AI126*VLOOKUP('Données projet'!$B$10,Paramètres!$A$1:$I$89,3,0)*VLOOKUP('Données projet'!$B$10,Paramètres!$A$1:$I$89,5,0)</f>
        <v>2.5715962692629544E-14</v>
      </c>
      <c r="AK126" s="14">
        <f t="shared" si="89"/>
        <v>4.5248818890525812E-13</v>
      </c>
      <c r="AL126" s="22">
        <f t="shared" si="58"/>
        <v>8.3287223069965432E-13</v>
      </c>
      <c r="AM126" s="62">
        <f t="shared" si="59"/>
        <v>293.33333333333417</v>
      </c>
      <c r="AN126" s="62">
        <f ca="1">AVERAGE(OFFSET($AM$3,0,0,'Données projet'!$E$10+1,1))-AVERAGE(OFFSET($H$3,0,0,'Données projet'!$E$10+1,1))</f>
        <v>138.8931001150624</v>
      </c>
      <c r="AO126" s="62">
        <f t="shared" si="90"/>
        <v>48.964659354096625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1.0995790944434703E-13</v>
      </c>
      <c r="BF126" s="14">
        <f t="shared" si="91"/>
        <v>1.6337280948049956E-12</v>
      </c>
      <c r="BG126" s="22">
        <f t="shared" si="61"/>
        <v>3.036919790734272E-12</v>
      </c>
      <c r="BH126" s="62">
        <f t="shared" si="62"/>
        <v>293.33333333333633</v>
      </c>
      <c r="BI126" s="62">
        <f ca="1">AVERAGE(OFFSET($BH$3,0,0,'Données projet'!$E$11+1,1))-AVERAGE(OFFSET($H$3,0,0,'Données projet'!$E$11+1,1))</f>
        <v>154.93882427988234</v>
      </c>
      <c r="BJ126" s="62">
        <f t="shared" si="92"/>
        <v>56.347130462109817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1.223725121235475E-13</v>
      </c>
      <c r="CA126" s="14">
        <f t="shared" si="93"/>
        <v>1.7956824466038182E-12</v>
      </c>
      <c r="CB126" s="22">
        <f t="shared" si="64"/>
        <v>3.3406123864501612E-12</v>
      </c>
      <c r="CC126" s="62">
        <f t="shared" si="65"/>
        <v>293.33333333333667</v>
      </c>
      <c r="CD126" s="62">
        <f ca="1">AVERAGE(OFFSET($CC$3,0,0,'Données projet'!$E$12+1,1))-AVERAGE(OFFSET($H$3,0,0,'Données projet'!$E$12+1,1))</f>
        <v>185.13448991941385</v>
      </c>
      <c r="CE126" s="62">
        <f t="shared" si="94"/>
        <v>69.239647548491234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536.56269605512193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117.54638373164624</v>
      </c>
      <c r="T127" s="62">
        <f t="shared" si="88"/>
        <v>133.0740262536583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0.34384538603423892</v>
      </c>
      <c r="AA127" s="23">
        <f>EXP(-LN(2)/25)*AA126+(1-EXP(-LN(2)/25))/(LN(2)/25)*Calculateur!V127*Calculateur!X127*VLOOKUP('Données projet'!$B$9,Paramètres!$A$1:$I$89,3,0)*0.475*44/12</f>
        <v>0.63888670805970948</v>
      </c>
      <c r="AB127" s="23">
        <f>EXP(-LN(2)/2)*AB126+(1-EXP(-LN(2)/2))/(LN(2)/2)*V127*Y127*VLOOKUP('Données projet'!$B$9,Paramètres!$A$1:$I$89,3,0)*0.475*44/12</f>
        <v>2.8745167033697358E-14</v>
      </c>
      <c r="AC127" s="24">
        <f t="shared" si="57"/>
        <v>0.9827320940939771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2.8421709430404007E-14</v>
      </c>
      <c r="AJ127" s="14">
        <f>AI127*VLOOKUP('Données projet'!$B$10,Paramètres!$A$1:$I$89,3,0)*VLOOKUP('Données projet'!$B$10,Paramètres!$A$1:$I$89,5,0)</f>
        <v>2.5715962692629544E-14</v>
      </c>
      <c r="AK127" s="14">
        <f t="shared" si="89"/>
        <v>4.5248818890525812E-13</v>
      </c>
      <c r="AL127" s="22">
        <f t="shared" si="58"/>
        <v>8.3287223069965432E-13</v>
      </c>
      <c r="AM127" s="62">
        <f t="shared" si="59"/>
        <v>293.33333333333417</v>
      </c>
      <c r="AN127" s="62">
        <f ca="1">AVERAGE(OFFSET($AM$3,0,0,'Données projet'!$E$10+1,1))-AVERAGE(OFFSET($H$3,0,0,'Données projet'!$E$10+1,1))</f>
        <v>138.8931001150624</v>
      </c>
      <c r="AO127" s="62">
        <f t="shared" si="90"/>
        <v>48.964659354096625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1.0995790944434703E-13</v>
      </c>
      <c r="BF127" s="14">
        <f t="shared" si="91"/>
        <v>1.6337280948049956E-12</v>
      </c>
      <c r="BG127" s="22">
        <f t="shared" si="61"/>
        <v>3.036919790734272E-12</v>
      </c>
      <c r="BH127" s="62">
        <f t="shared" si="62"/>
        <v>293.33333333333633</v>
      </c>
      <c r="BI127" s="62">
        <f ca="1">AVERAGE(OFFSET($BH$3,0,0,'Données projet'!$E$11+1,1))-AVERAGE(OFFSET($H$3,0,0,'Données projet'!$E$11+1,1))</f>
        <v>154.93882427988234</v>
      </c>
      <c r="BJ127" s="62">
        <f t="shared" si="92"/>
        <v>56.347130462109817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1.223725121235475E-13</v>
      </c>
      <c r="CA127" s="14">
        <f t="shared" si="93"/>
        <v>1.7956824466038182E-12</v>
      </c>
      <c r="CB127" s="22">
        <f t="shared" si="64"/>
        <v>3.3406123864501612E-12</v>
      </c>
      <c r="CC127" s="62">
        <f t="shared" si="65"/>
        <v>293.33333333333667</v>
      </c>
      <c r="CD127" s="62">
        <f ca="1">AVERAGE(OFFSET($CC$3,0,0,'Données projet'!$E$12+1,1))-AVERAGE(OFFSET($H$3,0,0,'Données projet'!$E$12+1,1))</f>
        <v>185.13448991941385</v>
      </c>
      <c r="CE127" s="62">
        <f t="shared" si="94"/>
        <v>69.239647548491234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538.47599823225801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117.54638373164624</v>
      </c>
      <c r="T128" s="62">
        <f t="shared" si="88"/>
        <v>133.0740262536583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0.33710278773908436</v>
      </c>
      <c r="AA128" s="23">
        <f>EXP(-LN(2)/25)*AA127+(1-EXP(-LN(2)/25))/(LN(2)/25)*Calculateur!V128*Calculateur!X128*VLOOKUP('Données projet'!$B$9,Paramètres!$A$1:$I$89,3,0)*0.475*44/12</f>
        <v>0.62141631743022496</v>
      </c>
      <c r="AB128" s="23">
        <f>EXP(-LN(2)/2)*AB127+(1-EXP(-LN(2)/2))/(LN(2)/2)*V128*Y128*VLOOKUP('Données projet'!$B$9,Paramètres!$A$1:$I$89,3,0)*0.475*44/12</f>
        <v>2.0325902535867397E-14</v>
      </c>
      <c r="AC128" s="24">
        <f t="shared" si="57"/>
        <v>0.9585191051693297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2.8421709430404007E-14</v>
      </c>
      <c r="AJ128" s="14">
        <f>AI128*VLOOKUP('Données projet'!$B$10,Paramètres!$A$1:$I$89,3,0)*VLOOKUP('Données projet'!$B$10,Paramètres!$A$1:$I$89,5,0)</f>
        <v>2.5715962692629544E-14</v>
      </c>
      <c r="AK128" s="14">
        <f t="shared" si="89"/>
        <v>4.5248818890525812E-13</v>
      </c>
      <c r="AL128" s="22">
        <f t="shared" si="58"/>
        <v>8.3287223069965432E-13</v>
      </c>
      <c r="AM128" s="62">
        <f t="shared" si="59"/>
        <v>293.33333333333417</v>
      </c>
      <c r="AN128" s="62">
        <f ca="1">AVERAGE(OFFSET($AM$3,0,0,'Données projet'!$E$10+1,1))-AVERAGE(OFFSET($H$3,0,0,'Données projet'!$E$10+1,1))</f>
        <v>138.8931001150624</v>
      </c>
      <c r="AO128" s="62">
        <f t="shared" si="90"/>
        <v>48.964659354096625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1.0995790944434703E-13</v>
      </c>
      <c r="BF128" s="14">
        <f t="shared" si="91"/>
        <v>1.6337280948049956E-12</v>
      </c>
      <c r="BG128" s="22">
        <f t="shared" si="61"/>
        <v>3.036919790734272E-12</v>
      </c>
      <c r="BH128" s="62">
        <f t="shared" si="62"/>
        <v>293.33333333333633</v>
      </c>
      <c r="BI128" s="62">
        <f ca="1">AVERAGE(OFFSET($BH$3,0,0,'Données projet'!$E$11+1,1))-AVERAGE(OFFSET($H$3,0,0,'Données projet'!$E$11+1,1))</f>
        <v>154.93882427988234</v>
      </c>
      <c r="BJ128" s="62">
        <f t="shared" si="92"/>
        <v>56.347130462109817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1.223725121235475E-13</v>
      </c>
      <c r="CA128" s="14">
        <f t="shared" si="93"/>
        <v>1.7956824466038182E-12</v>
      </c>
      <c r="CB128" s="22">
        <f t="shared" si="64"/>
        <v>3.3406123864501612E-12</v>
      </c>
      <c r="CC128" s="62">
        <f t="shared" si="65"/>
        <v>293.33333333333667</v>
      </c>
      <c r="CD128" s="62">
        <f ca="1">AVERAGE(OFFSET($CC$3,0,0,'Données projet'!$E$12+1,1))-AVERAGE(OFFSET($H$3,0,0,'Données projet'!$E$12+1,1))</f>
        <v>185.13448991941385</v>
      </c>
      <c r="CE128" s="62">
        <f t="shared" si="94"/>
        <v>69.239647548491234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540.38896103674051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117.54638373164624</v>
      </c>
      <c r="T129" s="62">
        <f t="shared" si="88"/>
        <v>133.0740262536583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0.33049240768391891</v>
      </c>
      <c r="AA129" s="23">
        <f>EXP(-LN(2)/25)*AA128+(1-EXP(-LN(2)/25))/(LN(2)/25)*Calculateur!V129*Calculateur!X129*VLOOKUP('Données projet'!$B$9,Paramètres!$A$1:$I$89,3,0)*0.475*44/12</f>
        <v>0.60442365555123156</v>
      </c>
      <c r="AB129" s="23">
        <f>EXP(-LN(2)/2)*AB128+(1-EXP(-LN(2)/2))/(LN(2)/2)*V129*Y129*VLOOKUP('Données projet'!$B$9,Paramètres!$A$1:$I$89,3,0)*0.475*44/12</f>
        <v>1.4372583516848679E-14</v>
      </c>
      <c r="AC129" s="24">
        <f t="shared" si="57"/>
        <v>0.93491606323516485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2.8421709430404007E-14</v>
      </c>
      <c r="AJ129" s="14">
        <f>AI129*VLOOKUP('Données projet'!$B$10,Paramètres!$A$1:$I$89,3,0)*VLOOKUP('Données projet'!$B$10,Paramètres!$A$1:$I$89,5,0)</f>
        <v>2.5715962692629544E-14</v>
      </c>
      <c r="AK129" s="14">
        <f t="shared" si="89"/>
        <v>4.5248818890525812E-13</v>
      </c>
      <c r="AL129" s="22">
        <f t="shared" si="58"/>
        <v>8.3287223069965432E-13</v>
      </c>
      <c r="AM129" s="62">
        <f t="shared" si="59"/>
        <v>293.33333333333417</v>
      </c>
      <c r="AN129" s="62">
        <f ca="1">AVERAGE(OFFSET($AM$3,0,0,'Données projet'!$E$10+1,1))-AVERAGE(OFFSET($H$3,0,0,'Données projet'!$E$10+1,1))</f>
        <v>138.8931001150624</v>
      </c>
      <c r="AO129" s="62">
        <f t="shared" si="90"/>
        <v>48.964659354096625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1.0995790944434703E-13</v>
      </c>
      <c r="BF129" s="14">
        <f t="shared" si="91"/>
        <v>1.6337280948049956E-12</v>
      </c>
      <c r="BG129" s="22">
        <f t="shared" si="61"/>
        <v>3.036919790734272E-12</v>
      </c>
      <c r="BH129" s="62">
        <f t="shared" si="62"/>
        <v>293.33333333333633</v>
      </c>
      <c r="BI129" s="62">
        <f ca="1">AVERAGE(OFFSET($BH$3,0,0,'Données projet'!$E$11+1,1))-AVERAGE(OFFSET($H$3,0,0,'Données projet'!$E$11+1,1))</f>
        <v>154.93882427988234</v>
      </c>
      <c r="BJ129" s="62">
        <f t="shared" si="92"/>
        <v>56.347130462109817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1.223725121235475E-13</v>
      </c>
      <c r="CA129" s="14">
        <f t="shared" si="93"/>
        <v>1.7956824466038182E-12</v>
      </c>
      <c r="CB129" s="22">
        <f t="shared" si="64"/>
        <v>3.3406123864501612E-12</v>
      </c>
      <c r="CC129" s="62">
        <f t="shared" si="65"/>
        <v>293.33333333333667</v>
      </c>
      <c r="CD129" s="62">
        <f ca="1">AVERAGE(OFFSET($CC$3,0,0,'Données projet'!$E$12+1,1))-AVERAGE(OFFSET($H$3,0,0,'Données projet'!$E$12+1,1))</f>
        <v>185.13448991941385</v>
      </c>
      <c r="CE129" s="62">
        <f t="shared" si="94"/>
        <v>69.239647548491234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542.30158747419375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117.54638373164624</v>
      </c>
      <c r="T130" s="62">
        <f t="shared" si="88"/>
        <v>133.0740262536583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0.32401165314970154</v>
      </c>
      <c r="AA130" s="23">
        <f>EXP(-LN(2)/25)*AA129+(1-EXP(-LN(2)/25))/(LN(2)/25)*Calculateur!V130*Calculateur!X130*VLOOKUP('Données projet'!$B$9,Paramètres!$A$1:$I$89,3,0)*0.475*44/12</f>
        <v>0.58789565890492457</v>
      </c>
      <c r="AB130" s="23">
        <f>EXP(-LN(2)/2)*AB129+(1-EXP(-LN(2)/2))/(LN(2)/2)*V130*Y130*VLOOKUP('Données projet'!$B$9,Paramètres!$A$1:$I$89,3,0)*0.475*44/12</f>
        <v>1.0162951267933699E-14</v>
      </c>
      <c r="AC130" s="24">
        <f t="shared" si="57"/>
        <v>0.91190731205463638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2.8421709430404007E-14</v>
      </c>
      <c r="AJ130" s="14">
        <f>AI130*VLOOKUP('Données projet'!$B$10,Paramètres!$A$1:$I$89,3,0)*VLOOKUP('Données projet'!$B$10,Paramètres!$A$1:$I$89,5,0)</f>
        <v>2.5715962692629544E-14</v>
      </c>
      <c r="AK130" s="14">
        <f t="shared" si="89"/>
        <v>4.5248818890525812E-13</v>
      </c>
      <c r="AL130" s="22">
        <f t="shared" si="58"/>
        <v>8.3287223069965432E-13</v>
      </c>
      <c r="AM130" s="62">
        <f t="shared" si="59"/>
        <v>293.33333333333417</v>
      </c>
      <c r="AN130" s="62">
        <f ca="1">AVERAGE(OFFSET($AM$3,0,0,'Données projet'!$E$10+1,1))-AVERAGE(OFFSET($H$3,0,0,'Données projet'!$E$10+1,1))</f>
        <v>138.8931001150624</v>
      </c>
      <c r="AO130" s="62">
        <f t="shared" si="90"/>
        <v>48.964659354096625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1.0995790944434703E-13</v>
      </c>
      <c r="BF130" s="14">
        <f t="shared" si="91"/>
        <v>1.6337280948049956E-12</v>
      </c>
      <c r="BG130" s="22">
        <f t="shared" si="61"/>
        <v>3.036919790734272E-12</v>
      </c>
      <c r="BH130" s="62">
        <f t="shared" si="62"/>
        <v>293.33333333333633</v>
      </c>
      <c r="BI130" s="62">
        <f ca="1">AVERAGE(OFFSET($BH$3,0,0,'Données projet'!$E$11+1,1))-AVERAGE(OFFSET($H$3,0,0,'Données projet'!$E$11+1,1))</f>
        <v>154.93882427988234</v>
      </c>
      <c r="BJ130" s="62">
        <f t="shared" si="92"/>
        <v>56.347130462109817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1.223725121235475E-13</v>
      </c>
      <c r="CA130" s="14">
        <f t="shared" si="93"/>
        <v>1.7956824466038182E-12</v>
      </c>
      <c r="CB130" s="22">
        <f t="shared" si="64"/>
        <v>3.3406123864501612E-12</v>
      </c>
      <c r="CC130" s="62">
        <f t="shared" si="65"/>
        <v>293.33333333333667</v>
      </c>
      <c r="CD130" s="62">
        <f ca="1">AVERAGE(OFFSET($CC$3,0,0,'Données projet'!$E$12+1,1))-AVERAGE(OFFSET($H$3,0,0,'Données projet'!$E$12+1,1))</f>
        <v>185.13448991941385</v>
      </c>
      <c r="CE130" s="62">
        <f t="shared" si="94"/>
        <v>69.239647548491234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544.21388050017583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117.54638373164624</v>
      </c>
      <c r="T131" s="62">
        <f t="shared" si="88"/>
        <v>133.0740262536583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0.31765798225903019</v>
      </c>
      <c r="AA131" s="23">
        <f>EXP(-LN(2)/25)*AA130+(1-EXP(-LN(2)/25))/(LN(2)/25)*Calculateur!V131*Calculateur!X131*VLOOKUP('Données projet'!$B$9,Paramètres!$A$1:$I$89,3,0)*0.475*44/12</f>
        <v>0.57181962119608032</v>
      </c>
      <c r="AB131" s="23">
        <f>EXP(-LN(2)/2)*AB130+(1-EXP(-LN(2)/2))/(LN(2)/2)*V131*Y131*VLOOKUP('Données projet'!$B$9,Paramètres!$A$1:$I$89,3,0)*0.475*44/12</f>
        <v>7.1862917584243394E-15</v>
      </c>
      <c r="AC131" s="24">
        <f t="shared" si="57"/>
        <v>0.88947760345511773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2.8421709430404007E-14</v>
      </c>
      <c r="AJ131" s="14">
        <f>AI131*VLOOKUP('Données projet'!$B$10,Paramètres!$A$1:$I$89,3,0)*VLOOKUP('Données projet'!$B$10,Paramètres!$A$1:$I$89,5,0)</f>
        <v>2.5715962692629544E-14</v>
      </c>
      <c r="AK131" s="14">
        <f t="shared" si="89"/>
        <v>4.5248818890525812E-13</v>
      </c>
      <c r="AL131" s="22">
        <f t="shared" si="58"/>
        <v>8.3287223069965432E-13</v>
      </c>
      <c r="AM131" s="62">
        <f t="shared" si="59"/>
        <v>293.33333333333417</v>
      </c>
      <c r="AN131" s="62">
        <f ca="1">AVERAGE(OFFSET($AM$3,0,0,'Données projet'!$E$10+1,1))-AVERAGE(OFFSET($H$3,0,0,'Données projet'!$E$10+1,1))</f>
        <v>138.8931001150624</v>
      </c>
      <c r="AO131" s="62">
        <f t="shared" si="90"/>
        <v>48.964659354096625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1.0995790944434703E-13</v>
      </c>
      <c r="BF131" s="14">
        <f t="shared" si="91"/>
        <v>1.6337280948049956E-12</v>
      </c>
      <c r="BG131" s="22">
        <f t="shared" si="61"/>
        <v>3.036919790734272E-12</v>
      </c>
      <c r="BH131" s="62">
        <f t="shared" si="62"/>
        <v>293.33333333333633</v>
      </c>
      <c r="BI131" s="62">
        <f ca="1">AVERAGE(OFFSET($BH$3,0,0,'Données projet'!$E$11+1,1))-AVERAGE(OFFSET($H$3,0,0,'Données projet'!$E$11+1,1))</f>
        <v>154.93882427988234</v>
      </c>
      <c r="BJ131" s="62">
        <f t="shared" si="92"/>
        <v>56.347130462109817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1.223725121235475E-13</v>
      </c>
      <c r="CA131" s="14">
        <f t="shared" si="93"/>
        <v>1.7956824466038182E-12</v>
      </c>
      <c r="CB131" s="22">
        <f t="shared" si="64"/>
        <v>3.3406123864501612E-12</v>
      </c>
      <c r="CC131" s="62">
        <f t="shared" si="65"/>
        <v>293.33333333333667</v>
      </c>
      <c r="CD131" s="62">
        <f ca="1">AVERAGE(OFFSET($CC$3,0,0,'Données projet'!$E$12+1,1))-AVERAGE(OFFSET($H$3,0,0,'Données projet'!$E$12+1,1))</f>
        <v>185.13448991941385</v>
      </c>
      <c r="CE131" s="62">
        <f t="shared" si="94"/>
        <v>69.239647548491234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546.12584302139749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117.54638373164624</v>
      </c>
      <c r="T132" s="62">
        <f t="shared" si="88"/>
        <v>133.0740262536583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0.31142890297916836</v>
      </c>
      <c r="AA132" s="23">
        <f>EXP(-LN(2)/25)*AA131+(1-EXP(-LN(2)/25))/(LN(2)/25)*Calculateur!V132*Calculateur!X132*VLOOKUP('Données projet'!$B$9,Paramètres!$A$1:$I$89,3,0)*0.475*44/12</f>
        <v>0.55618318358378649</v>
      </c>
      <c r="AB132" s="23">
        <f>EXP(-LN(2)/2)*AB131+(1-EXP(-LN(2)/2))/(LN(2)/2)*V132*Y132*VLOOKUP('Données projet'!$B$9,Paramètres!$A$1:$I$89,3,0)*0.475*44/12</f>
        <v>5.0814756339668493E-15</v>
      </c>
      <c r="AC132" s="24">
        <f t="shared" ref="AC132:AC153" si="111">SUM(Z132:AB132)</f>
        <v>0.86761208656295996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2.8421709430404007E-14</v>
      </c>
      <c r="AJ132" s="14">
        <f>AI132*VLOOKUP('Données projet'!$B$10,Paramètres!$A$1:$I$89,3,0)*VLOOKUP('Données projet'!$B$10,Paramètres!$A$1:$I$89,5,0)</f>
        <v>2.5715962692629544E-14</v>
      </c>
      <c r="AK132" s="14">
        <f t="shared" si="89"/>
        <v>4.5248818890525812E-13</v>
      </c>
      <c r="AL132" s="22">
        <f t="shared" ref="AL132:AL153" si="112">(AJ132+AK132)*0.475*44/12</f>
        <v>8.3287223069965432E-13</v>
      </c>
      <c r="AM132" s="62">
        <f t="shared" ref="AM132:AM195" si="113">AL132+(AD132+AE132)*44/12</f>
        <v>293.33333333333417</v>
      </c>
      <c r="AN132" s="62">
        <f ca="1">AVERAGE(OFFSET($AM$3,0,0,'Données projet'!$E$10+1,1))-AVERAGE(OFFSET($H$3,0,0,'Données projet'!$E$10+1,1))</f>
        <v>138.8931001150624</v>
      </c>
      <c r="AO132" s="62">
        <f t="shared" si="90"/>
        <v>48.964659354096625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1.0995790944434703E-13</v>
      </c>
      <c r="BF132" s="14">
        <f t="shared" si="91"/>
        <v>1.6337280948049956E-12</v>
      </c>
      <c r="BG132" s="22">
        <f t="shared" ref="BG132:BG153" si="115">(BE132+BF132)*0.475*44/12</f>
        <v>3.036919790734272E-12</v>
      </c>
      <c r="BH132" s="62">
        <f t="shared" ref="BH132:BH195" si="116">BG132+(AY132+AZ132)*44/12</f>
        <v>293.33333333333633</v>
      </c>
      <c r="BI132" s="62">
        <f ca="1">AVERAGE(OFFSET($BH$3,0,0,'Données projet'!$E$11+1,1))-AVERAGE(OFFSET($H$3,0,0,'Données projet'!$E$11+1,1))</f>
        <v>154.93882427988234</v>
      </c>
      <c r="BJ132" s="62">
        <f t="shared" si="92"/>
        <v>56.347130462109817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1.223725121235475E-13</v>
      </c>
      <c r="CA132" s="14">
        <f t="shared" si="93"/>
        <v>1.7956824466038182E-12</v>
      </c>
      <c r="CB132" s="22">
        <f t="shared" ref="CB132:CB153" si="118">(BZ132+CA132)*0.475*44/12</f>
        <v>3.3406123864501612E-12</v>
      </c>
      <c r="CC132" s="62">
        <f t="shared" ref="CC132:CC195" si="119">CB132+(BT132+BU132)*44/12</f>
        <v>293.33333333333667</v>
      </c>
      <c r="CD132" s="62">
        <f ca="1">AVERAGE(OFFSET($CC$3,0,0,'Données projet'!$E$12+1,1))-AVERAGE(OFFSET($H$3,0,0,'Données projet'!$E$12+1,1))</f>
        <v>185.13448991941385</v>
      </c>
      <c r="CE132" s="62">
        <f t="shared" si="94"/>
        <v>69.239647548491234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548.03747789690146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117.54638373164624</v>
      </c>
      <c r="T133" s="62">
        <f t="shared" ref="T133:T196" si="142">$T$3</f>
        <v>133.0740262536583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0.30532197214462142</v>
      </c>
      <c r="AA133" s="23">
        <f>EXP(-LN(2)/25)*AA132+(1-EXP(-LN(2)/25))/(LN(2)/25)*Calculateur!V133*Calculateur!X133*VLOOKUP('Données projet'!$B$9,Paramètres!$A$1:$I$89,3,0)*0.475*44/12</f>
        <v>0.54097432518028543</v>
      </c>
      <c r="AB133" s="23">
        <f>EXP(-LN(2)/2)*AB132+(1-EXP(-LN(2)/2))/(LN(2)/2)*V133*Y133*VLOOKUP('Données projet'!$B$9,Paramètres!$A$1:$I$89,3,0)*0.475*44/12</f>
        <v>3.5931458792121697E-15</v>
      </c>
      <c r="AC133" s="24">
        <f t="shared" si="111"/>
        <v>0.84629629732491041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2.8421709430404007E-14</v>
      </c>
      <c r="AJ133" s="14">
        <f>AI133*VLOOKUP('Données projet'!$B$10,Paramètres!$A$1:$I$89,3,0)*VLOOKUP('Données projet'!$B$10,Paramètres!$A$1:$I$89,5,0)</f>
        <v>2.5715962692629544E-14</v>
      </c>
      <c r="AK133" s="14">
        <f t="shared" ref="AK133:AK153" si="143">EXP(-1.0587+0.8836*LN(AJ133)+0.284)</f>
        <v>4.5248818890525812E-13</v>
      </c>
      <c r="AL133" s="22">
        <f t="shared" si="112"/>
        <v>8.3287223069965432E-13</v>
      </c>
      <c r="AM133" s="62">
        <f t="shared" si="113"/>
        <v>293.33333333333417</v>
      </c>
      <c r="AN133" s="62">
        <f ca="1">AVERAGE(OFFSET($AM$3,0,0,'Données projet'!$E$10+1,1))-AVERAGE(OFFSET($H$3,0,0,'Données projet'!$E$10+1,1))</f>
        <v>138.8931001150624</v>
      </c>
      <c r="AO133" s="62">
        <f t="shared" ref="AO133:AO196" si="144">$AO$3</f>
        <v>48.964659354096625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1.0995790944434703E-13</v>
      </c>
      <c r="BF133" s="14">
        <f t="shared" ref="BF133:BF153" si="145">EXP(-1.0587+0.8836*LN(BE133)+0.284)</f>
        <v>1.6337280948049956E-12</v>
      </c>
      <c r="BG133" s="22">
        <f t="shared" si="115"/>
        <v>3.036919790734272E-12</v>
      </c>
      <c r="BH133" s="62">
        <f t="shared" si="116"/>
        <v>293.33333333333633</v>
      </c>
      <c r="BI133" s="62">
        <f ca="1">AVERAGE(OFFSET($BH$3,0,0,'Données projet'!$E$11+1,1))-AVERAGE(OFFSET($H$3,0,0,'Données projet'!$E$11+1,1))</f>
        <v>154.93882427988234</v>
      </c>
      <c r="BJ133" s="62">
        <f t="shared" ref="BJ133:BJ196" si="146">$BJ$3</f>
        <v>56.347130462109817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1.223725121235475E-13</v>
      </c>
      <c r="CA133" s="14">
        <f t="shared" ref="CA133:CA153" si="147">EXP(-1.0587+0.8836*LN(BZ133)+0.284)</f>
        <v>1.7956824466038182E-12</v>
      </c>
      <c r="CB133" s="22">
        <f t="shared" si="118"/>
        <v>3.3406123864501612E-12</v>
      </c>
      <c r="CC133" s="62">
        <f t="shared" si="119"/>
        <v>293.33333333333667</v>
      </c>
      <c r="CD133" s="62">
        <f ca="1">AVERAGE(OFFSET($CC$3,0,0,'Données projet'!$E$12+1,1))-AVERAGE(OFFSET($H$3,0,0,'Données projet'!$E$12+1,1))</f>
        <v>185.13448991941385</v>
      </c>
      <c r="CE133" s="62">
        <f t="shared" ref="CE133:CE196" si="148">$CE$3</f>
        <v>69.239647548491234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549.94878793920475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117.54638373164624</v>
      </c>
      <c r="T134" s="62">
        <f t="shared" si="142"/>
        <v>133.0740262536583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0.2993347944988799</v>
      </c>
      <c r="AA134" s="23">
        <f>EXP(-LN(2)/25)*AA133+(1-EXP(-LN(2)/25))/(LN(2)/25)*Calculateur!V134*Calculateur!X134*VLOOKUP('Données projet'!$B$9,Paramètres!$A$1:$I$89,3,0)*0.475*44/12</f>
        <v>0.52618135380962716</v>
      </c>
      <c r="AB134" s="23">
        <f>EXP(-LN(2)/2)*AB133+(1-EXP(-LN(2)/2))/(LN(2)/2)*V134*Y134*VLOOKUP('Données projet'!$B$9,Paramètres!$A$1:$I$89,3,0)*0.475*44/12</f>
        <v>2.5407378169834246E-15</v>
      </c>
      <c r="AC134" s="24">
        <f t="shared" si="111"/>
        <v>0.82551614830850961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2.8421709430404007E-14</v>
      </c>
      <c r="AJ134" s="14">
        <f>AI134*VLOOKUP('Données projet'!$B$10,Paramètres!$A$1:$I$89,3,0)*VLOOKUP('Données projet'!$B$10,Paramètres!$A$1:$I$89,5,0)</f>
        <v>2.5715962692629544E-14</v>
      </c>
      <c r="AK134" s="14">
        <f t="shared" si="143"/>
        <v>4.5248818890525812E-13</v>
      </c>
      <c r="AL134" s="22">
        <f t="shared" si="112"/>
        <v>8.3287223069965432E-13</v>
      </c>
      <c r="AM134" s="62">
        <f t="shared" si="113"/>
        <v>293.33333333333417</v>
      </c>
      <c r="AN134" s="62">
        <f ca="1">AVERAGE(OFFSET($AM$3,0,0,'Données projet'!$E$10+1,1))-AVERAGE(OFFSET($H$3,0,0,'Données projet'!$E$10+1,1))</f>
        <v>138.8931001150624</v>
      </c>
      <c r="AO134" s="62">
        <f t="shared" si="144"/>
        <v>48.964659354096625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1.0995790944434703E-13</v>
      </c>
      <c r="BF134" s="14">
        <f t="shared" si="145"/>
        <v>1.6337280948049956E-12</v>
      </c>
      <c r="BG134" s="22">
        <f t="shared" si="115"/>
        <v>3.036919790734272E-12</v>
      </c>
      <c r="BH134" s="62">
        <f t="shared" si="116"/>
        <v>293.33333333333633</v>
      </c>
      <c r="BI134" s="62">
        <f ca="1">AVERAGE(OFFSET($BH$3,0,0,'Données projet'!$E$11+1,1))-AVERAGE(OFFSET($H$3,0,0,'Données projet'!$E$11+1,1))</f>
        <v>154.93882427988234</v>
      </c>
      <c r="BJ134" s="62">
        <f t="shared" si="146"/>
        <v>56.347130462109817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1.223725121235475E-13</v>
      </c>
      <c r="CA134" s="14">
        <f t="shared" si="147"/>
        <v>1.7956824466038182E-12</v>
      </c>
      <c r="CB134" s="22">
        <f t="shared" si="118"/>
        <v>3.3406123864501612E-12</v>
      </c>
      <c r="CC134" s="62">
        <f t="shared" si="119"/>
        <v>293.33333333333667</v>
      </c>
      <c r="CD134" s="62">
        <f ca="1">AVERAGE(OFFSET($CC$3,0,0,'Données projet'!$E$12+1,1))-AVERAGE(OFFSET($H$3,0,0,'Données projet'!$E$12+1,1))</f>
        <v>185.13448991941385</v>
      </c>
      <c r="CE134" s="62">
        <f t="shared" si="148"/>
        <v>69.239647548491234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551.85977591540495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117.54638373164624</v>
      </c>
      <c r="T135" s="62">
        <f t="shared" si="142"/>
        <v>133.0740262536583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0.29346502175495359</v>
      </c>
      <c r="AA135" s="23">
        <f>EXP(-LN(2)/25)*AA134+(1-EXP(-LN(2)/25))/(LN(2)/25)*Calculateur!V135*Calculateur!X135*VLOOKUP('Données projet'!$B$9,Paramètres!$A$1:$I$89,3,0)*0.475*44/12</f>
        <v>0.51179289701902808</v>
      </c>
      <c r="AB135" s="23">
        <f>EXP(-LN(2)/2)*AB134+(1-EXP(-LN(2)/2))/(LN(2)/2)*V135*Y135*VLOOKUP('Données projet'!$B$9,Paramètres!$A$1:$I$89,3,0)*0.475*44/12</f>
        <v>1.7965729396060849E-15</v>
      </c>
      <c r="AC135" s="24">
        <f t="shared" si="111"/>
        <v>0.80525791877398345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2.8421709430404007E-14</v>
      </c>
      <c r="AJ135" s="14">
        <f>AI135*VLOOKUP('Données projet'!$B$10,Paramètres!$A$1:$I$89,3,0)*VLOOKUP('Données projet'!$B$10,Paramètres!$A$1:$I$89,5,0)</f>
        <v>2.5715962692629544E-14</v>
      </c>
      <c r="AK135" s="14">
        <f t="shared" si="143"/>
        <v>4.5248818890525812E-13</v>
      </c>
      <c r="AL135" s="22">
        <f t="shared" si="112"/>
        <v>8.3287223069965432E-13</v>
      </c>
      <c r="AM135" s="62">
        <f t="shared" si="113"/>
        <v>293.33333333333417</v>
      </c>
      <c r="AN135" s="62">
        <f ca="1">AVERAGE(OFFSET($AM$3,0,0,'Données projet'!$E$10+1,1))-AVERAGE(OFFSET($H$3,0,0,'Données projet'!$E$10+1,1))</f>
        <v>138.8931001150624</v>
      </c>
      <c r="AO135" s="62">
        <f t="shared" si="144"/>
        <v>48.964659354096625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1.0995790944434703E-13</v>
      </c>
      <c r="BF135" s="14">
        <f t="shared" si="145"/>
        <v>1.6337280948049956E-12</v>
      </c>
      <c r="BG135" s="22">
        <f t="shared" si="115"/>
        <v>3.036919790734272E-12</v>
      </c>
      <c r="BH135" s="62">
        <f t="shared" si="116"/>
        <v>293.33333333333633</v>
      </c>
      <c r="BI135" s="62">
        <f ca="1">AVERAGE(OFFSET($BH$3,0,0,'Données projet'!$E$11+1,1))-AVERAGE(OFFSET($H$3,0,0,'Données projet'!$E$11+1,1))</f>
        <v>154.93882427988234</v>
      </c>
      <c r="BJ135" s="62">
        <f t="shared" si="146"/>
        <v>56.347130462109817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1.223725121235475E-13</v>
      </c>
      <c r="CA135" s="14">
        <f t="shared" si="147"/>
        <v>1.7956824466038182E-12</v>
      </c>
      <c r="CB135" s="22">
        <f t="shared" si="118"/>
        <v>3.3406123864501612E-12</v>
      </c>
      <c r="CC135" s="62">
        <f t="shared" si="119"/>
        <v>293.33333333333667</v>
      </c>
      <c r="CD135" s="62">
        <f ca="1">AVERAGE(OFFSET($CC$3,0,0,'Données projet'!$E$12+1,1))-AVERAGE(OFFSET($H$3,0,0,'Données projet'!$E$12+1,1))</f>
        <v>185.13448991941385</v>
      </c>
      <c r="CE135" s="62">
        <f t="shared" si="148"/>
        <v>69.239647548491234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553.77044454825227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117.54638373164624</v>
      </c>
      <c r="T136" s="62">
        <f t="shared" si="142"/>
        <v>133.0740262536583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0.28771035167432785</v>
      </c>
      <c r="AA136" s="23">
        <f>EXP(-LN(2)/25)*AA135+(1-EXP(-LN(2)/25))/(LN(2)/25)*Calculateur!V136*Calculateur!X136*VLOOKUP('Données projet'!$B$9,Paramètres!$A$1:$I$89,3,0)*0.475*44/12</f>
        <v>0.49779789333602403</v>
      </c>
      <c r="AB136" s="23">
        <f>EXP(-LN(2)/2)*AB135+(1-EXP(-LN(2)/2))/(LN(2)/2)*V136*Y136*VLOOKUP('Données projet'!$B$9,Paramètres!$A$1:$I$89,3,0)*0.475*44/12</f>
        <v>1.2703689084917123E-15</v>
      </c>
      <c r="AC136" s="24">
        <f t="shared" si="111"/>
        <v>0.7855082450103531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2.8421709430404007E-14</v>
      </c>
      <c r="AJ136" s="14">
        <f>AI136*VLOOKUP('Données projet'!$B$10,Paramètres!$A$1:$I$89,3,0)*VLOOKUP('Données projet'!$B$10,Paramètres!$A$1:$I$89,5,0)</f>
        <v>2.5715962692629544E-14</v>
      </c>
      <c r="AK136" s="14">
        <f t="shared" si="143"/>
        <v>4.5248818890525812E-13</v>
      </c>
      <c r="AL136" s="22">
        <f t="shared" si="112"/>
        <v>8.3287223069965432E-13</v>
      </c>
      <c r="AM136" s="62">
        <f t="shared" si="113"/>
        <v>293.33333333333417</v>
      </c>
      <c r="AN136" s="62">
        <f ca="1">AVERAGE(OFFSET($AM$3,0,0,'Données projet'!$E$10+1,1))-AVERAGE(OFFSET($H$3,0,0,'Données projet'!$E$10+1,1))</f>
        <v>138.8931001150624</v>
      </c>
      <c r="AO136" s="62">
        <f t="shared" si="144"/>
        <v>48.964659354096625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1.0995790944434703E-13</v>
      </c>
      <c r="BF136" s="14">
        <f t="shared" si="145"/>
        <v>1.6337280948049956E-12</v>
      </c>
      <c r="BG136" s="22">
        <f t="shared" si="115"/>
        <v>3.036919790734272E-12</v>
      </c>
      <c r="BH136" s="62">
        <f t="shared" si="116"/>
        <v>293.33333333333633</v>
      </c>
      <c r="BI136" s="62">
        <f ca="1">AVERAGE(OFFSET($BH$3,0,0,'Données projet'!$E$11+1,1))-AVERAGE(OFFSET($H$3,0,0,'Données projet'!$E$11+1,1))</f>
        <v>154.93882427988234</v>
      </c>
      <c r="BJ136" s="62">
        <f t="shared" si="146"/>
        <v>56.347130462109817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1.223725121235475E-13</v>
      </c>
      <c r="CA136" s="14">
        <f t="shared" si="147"/>
        <v>1.7956824466038182E-12</v>
      </c>
      <c r="CB136" s="22">
        <f t="shared" si="118"/>
        <v>3.3406123864501612E-12</v>
      </c>
      <c r="CC136" s="62">
        <f t="shared" si="119"/>
        <v>293.33333333333667</v>
      </c>
      <c r="CD136" s="62">
        <f ca="1">AVERAGE(OFFSET($CC$3,0,0,'Données projet'!$E$12+1,1))-AVERAGE(OFFSET($H$3,0,0,'Données projet'!$E$12+1,1))</f>
        <v>185.13448991941385</v>
      </c>
      <c r="CE136" s="62">
        <f t="shared" si="148"/>
        <v>69.239647548491234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555.68079651718767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117.54638373164624</v>
      </c>
      <c r="T137" s="62">
        <f t="shared" si="142"/>
        <v>133.0740262536583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0.28206852716398101</v>
      </c>
      <c r="AA137" s="23">
        <f>EXP(-LN(2)/25)*AA136+(1-EXP(-LN(2)/25))/(LN(2)/25)*Calculateur!V137*Calculateur!X137*VLOOKUP('Données projet'!$B$9,Paramètres!$A$1:$I$89,3,0)*0.475*44/12</f>
        <v>0.484185583764697</v>
      </c>
      <c r="AB137" s="23">
        <f>EXP(-LN(2)/2)*AB136+(1-EXP(-LN(2)/2))/(LN(2)/2)*V137*Y137*VLOOKUP('Données projet'!$B$9,Paramètres!$A$1:$I$89,3,0)*0.475*44/12</f>
        <v>8.9828646980304243E-16</v>
      </c>
      <c r="AC137" s="24">
        <f t="shared" si="111"/>
        <v>0.7662541109286789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2.8421709430404007E-14</v>
      </c>
      <c r="AJ137" s="14">
        <f>AI137*VLOOKUP('Données projet'!$B$10,Paramètres!$A$1:$I$89,3,0)*VLOOKUP('Données projet'!$B$10,Paramètres!$A$1:$I$89,5,0)</f>
        <v>2.5715962692629544E-14</v>
      </c>
      <c r="AK137" s="14">
        <f t="shared" si="143"/>
        <v>4.5248818890525812E-13</v>
      </c>
      <c r="AL137" s="22">
        <f t="shared" si="112"/>
        <v>8.3287223069965432E-13</v>
      </c>
      <c r="AM137" s="62">
        <f t="shared" si="113"/>
        <v>293.33333333333417</v>
      </c>
      <c r="AN137" s="62">
        <f ca="1">AVERAGE(OFFSET($AM$3,0,0,'Données projet'!$E$10+1,1))-AVERAGE(OFFSET($H$3,0,0,'Données projet'!$E$10+1,1))</f>
        <v>138.8931001150624</v>
      </c>
      <c r="AO137" s="62">
        <f t="shared" si="144"/>
        <v>48.964659354096625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1.0995790944434703E-13</v>
      </c>
      <c r="BF137" s="14">
        <f t="shared" si="145"/>
        <v>1.6337280948049956E-12</v>
      </c>
      <c r="BG137" s="22">
        <f t="shared" si="115"/>
        <v>3.036919790734272E-12</v>
      </c>
      <c r="BH137" s="62">
        <f t="shared" si="116"/>
        <v>293.33333333333633</v>
      </c>
      <c r="BI137" s="62">
        <f ca="1">AVERAGE(OFFSET($BH$3,0,0,'Données projet'!$E$11+1,1))-AVERAGE(OFFSET($H$3,0,0,'Données projet'!$E$11+1,1))</f>
        <v>154.93882427988234</v>
      </c>
      <c r="BJ137" s="62">
        <f t="shared" si="146"/>
        <v>56.347130462109817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1.223725121235475E-13</v>
      </c>
      <c r="CA137" s="14">
        <f t="shared" si="147"/>
        <v>1.7956824466038182E-12</v>
      </c>
      <c r="CB137" s="22">
        <f t="shared" si="118"/>
        <v>3.3406123864501612E-12</v>
      </c>
      <c r="CC137" s="62">
        <f t="shared" si="119"/>
        <v>293.33333333333667</v>
      </c>
      <c r="CD137" s="62">
        <f ca="1">AVERAGE(OFFSET($CC$3,0,0,'Données projet'!$E$12+1,1))-AVERAGE(OFFSET($H$3,0,0,'Données projet'!$E$12+1,1))</f>
        <v>185.13448991941385</v>
      </c>
      <c r="CE137" s="62">
        <f t="shared" si="148"/>
        <v>69.239647548491234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557.59083445935073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117.54638373164624</v>
      </c>
      <c r="T138" s="62">
        <f t="shared" si="142"/>
        <v>133.0740262536583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0.27653733539110892</v>
      </c>
      <c r="AA138" s="23">
        <f>EXP(-LN(2)/25)*AA137+(1-EXP(-LN(2)/25))/(LN(2)/25)*Calculateur!V138*Calculateur!X138*VLOOKUP('Données projet'!$B$9,Paramètres!$A$1:$I$89,3,0)*0.475*44/12</f>
        <v>0.47094550351443815</v>
      </c>
      <c r="AB138" s="23">
        <f>EXP(-LN(2)/2)*AB137+(1-EXP(-LN(2)/2))/(LN(2)/2)*V138*Y138*VLOOKUP('Données projet'!$B$9,Paramètres!$A$1:$I$89,3,0)*0.475*44/12</f>
        <v>6.3518445424585616E-16</v>
      </c>
      <c r="AC138" s="24">
        <f t="shared" si="111"/>
        <v>0.74748283890554768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2.8421709430404007E-14</v>
      </c>
      <c r="AJ138" s="14">
        <f>AI138*VLOOKUP('Données projet'!$B$10,Paramètres!$A$1:$I$89,3,0)*VLOOKUP('Données projet'!$B$10,Paramètres!$A$1:$I$89,5,0)</f>
        <v>2.5715962692629544E-14</v>
      </c>
      <c r="AK138" s="14">
        <f t="shared" si="143"/>
        <v>4.5248818890525812E-13</v>
      </c>
      <c r="AL138" s="22">
        <f t="shared" si="112"/>
        <v>8.3287223069965432E-13</v>
      </c>
      <c r="AM138" s="62">
        <f t="shared" si="113"/>
        <v>293.33333333333417</v>
      </c>
      <c r="AN138" s="62">
        <f ca="1">AVERAGE(OFFSET($AM$3,0,0,'Données projet'!$E$10+1,1))-AVERAGE(OFFSET($H$3,0,0,'Données projet'!$E$10+1,1))</f>
        <v>138.8931001150624</v>
      </c>
      <c r="AO138" s="62">
        <f t="shared" si="144"/>
        <v>48.964659354096625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1.0995790944434703E-13</v>
      </c>
      <c r="BF138" s="14">
        <f t="shared" si="145"/>
        <v>1.6337280948049956E-12</v>
      </c>
      <c r="BG138" s="22">
        <f t="shared" si="115"/>
        <v>3.036919790734272E-12</v>
      </c>
      <c r="BH138" s="62">
        <f t="shared" si="116"/>
        <v>293.33333333333633</v>
      </c>
      <c r="BI138" s="62">
        <f ca="1">AVERAGE(OFFSET($BH$3,0,0,'Données projet'!$E$11+1,1))-AVERAGE(OFFSET($H$3,0,0,'Données projet'!$E$11+1,1))</f>
        <v>154.93882427988234</v>
      </c>
      <c r="BJ138" s="62">
        <f t="shared" si="146"/>
        <v>56.347130462109817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1.223725121235475E-13</v>
      </c>
      <c r="CA138" s="14">
        <f t="shared" si="147"/>
        <v>1.7956824466038182E-12</v>
      </c>
      <c r="CB138" s="22">
        <f t="shared" si="118"/>
        <v>3.3406123864501612E-12</v>
      </c>
      <c r="CC138" s="62">
        <f t="shared" si="119"/>
        <v>293.33333333333667</v>
      </c>
      <c r="CD138" s="62">
        <f ca="1">AVERAGE(OFFSET($CC$3,0,0,'Données projet'!$E$12+1,1))-AVERAGE(OFFSET($H$3,0,0,'Données projet'!$E$12+1,1))</f>
        <v>185.13448991941385</v>
      </c>
      <c r="CE138" s="62">
        <f t="shared" si="148"/>
        <v>69.239647548491234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559.50056097055494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117.54638373164624</v>
      </c>
      <c r="T139" s="62">
        <f t="shared" si="142"/>
        <v>133.0740262536583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0.27111460691520894</v>
      </c>
      <c r="AA139" s="23">
        <f>EXP(-LN(2)/25)*AA138+(1-EXP(-LN(2)/25))/(LN(2)/25)*Calculateur!V139*Calculateur!X139*VLOOKUP('Données projet'!$B$9,Paramètres!$A$1:$I$89,3,0)*0.475*44/12</f>
        <v>0.45806747395488817</v>
      </c>
      <c r="AB139" s="23">
        <f>EXP(-LN(2)/2)*AB138+(1-EXP(-LN(2)/2))/(LN(2)/2)*V139*Y139*VLOOKUP('Données projet'!$B$9,Paramètres!$A$1:$I$89,3,0)*0.475*44/12</f>
        <v>4.4914323490152121E-16</v>
      </c>
      <c r="AC139" s="24">
        <f t="shared" si="111"/>
        <v>0.7291820808700975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2.8421709430404007E-14</v>
      </c>
      <c r="AJ139" s="14">
        <f>AI139*VLOOKUP('Données projet'!$B$10,Paramètres!$A$1:$I$89,3,0)*VLOOKUP('Données projet'!$B$10,Paramètres!$A$1:$I$89,5,0)</f>
        <v>2.5715962692629544E-14</v>
      </c>
      <c r="AK139" s="14">
        <f t="shared" si="143"/>
        <v>4.5248818890525812E-13</v>
      </c>
      <c r="AL139" s="22">
        <f t="shared" si="112"/>
        <v>8.3287223069965432E-13</v>
      </c>
      <c r="AM139" s="62">
        <f t="shared" si="113"/>
        <v>293.33333333333417</v>
      </c>
      <c r="AN139" s="62">
        <f ca="1">AVERAGE(OFFSET($AM$3,0,0,'Données projet'!$E$10+1,1))-AVERAGE(OFFSET($H$3,0,0,'Données projet'!$E$10+1,1))</f>
        <v>138.8931001150624</v>
      </c>
      <c r="AO139" s="62">
        <f t="shared" si="144"/>
        <v>48.964659354096625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1.0995790944434703E-13</v>
      </c>
      <c r="BF139" s="14">
        <f t="shared" si="145"/>
        <v>1.6337280948049956E-12</v>
      </c>
      <c r="BG139" s="22">
        <f t="shared" si="115"/>
        <v>3.036919790734272E-12</v>
      </c>
      <c r="BH139" s="62">
        <f t="shared" si="116"/>
        <v>293.33333333333633</v>
      </c>
      <c r="BI139" s="62">
        <f ca="1">AVERAGE(OFFSET($BH$3,0,0,'Données projet'!$E$11+1,1))-AVERAGE(OFFSET($H$3,0,0,'Données projet'!$E$11+1,1))</f>
        <v>154.93882427988234</v>
      </c>
      <c r="BJ139" s="62">
        <f t="shared" si="146"/>
        <v>56.347130462109817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1.223725121235475E-13</v>
      </c>
      <c r="CA139" s="14">
        <f t="shared" si="147"/>
        <v>1.7956824466038182E-12</v>
      </c>
      <c r="CB139" s="22">
        <f t="shared" si="118"/>
        <v>3.3406123864501612E-12</v>
      </c>
      <c r="CC139" s="62">
        <f t="shared" si="119"/>
        <v>293.33333333333667</v>
      </c>
      <c r="CD139" s="62">
        <f ca="1">AVERAGE(OFFSET($CC$3,0,0,'Données projet'!$E$12+1,1))-AVERAGE(OFFSET($H$3,0,0,'Données projet'!$E$12+1,1))</f>
        <v>185.13448991941385</v>
      </c>
      <c r="CE139" s="62">
        <f t="shared" si="148"/>
        <v>69.239647548491234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561.40997860623452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117.54638373164624</v>
      </c>
      <c r="T140" s="62">
        <f t="shared" si="142"/>
        <v>133.0740262536583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0.26579821483718363</v>
      </c>
      <c r="AA140" s="23">
        <f>EXP(-LN(2)/25)*AA139+(1-EXP(-LN(2)/25))/(LN(2)/25)*Calculateur!V140*Calculateur!X140*VLOOKUP('Données projet'!$B$9,Paramètres!$A$1:$I$89,3,0)*0.475*44/12</f>
        <v>0.44554159479087024</v>
      </c>
      <c r="AB140" s="23">
        <f>EXP(-LN(2)/2)*AB139+(1-EXP(-LN(2)/2))/(LN(2)/2)*V140*Y140*VLOOKUP('Données projet'!$B$9,Paramètres!$A$1:$I$89,3,0)*0.475*44/12</f>
        <v>3.1759222712292808E-16</v>
      </c>
      <c r="AC140" s="24">
        <f t="shared" si="111"/>
        <v>0.71133980962805421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2.8421709430404007E-14</v>
      </c>
      <c r="AJ140" s="14">
        <f>AI140*VLOOKUP('Données projet'!$B$10,Paramètres!$A$1:$I$89,3,0)*VLOOKUP('Données projet'!$B$10,Paramètres!$A$1:$I$89,5,0)</f>
        <v>2.5715962692629544E-14</v>
      </c>
      <c r="AK140" s="14">
        <f t="shared" si="143"/>
        <v>4.5248818890525812E-13</v>
      </c>
      <c r="AL140" s="22">
        <f t="shared" si="112"/>
        <v>8.3287223069965432E-13</v>
      </c>
      <c r="AM140" s="62">
        <f t="shared" si="113"/>
        <v>293.33333333333417</v>
      </c>
      <c r="AN140" s="62">
        <f ca="1">AVERAGE(OFFSET($AM$3,0,0,'Données projet'!$E$10+1,1))-AVERAGE(OFFSET($H$3,0,0,'Données projet'!$E$10+1,1))</f>
        <v>138.8931001150624</v>
      </c>
      <c r="AO140" s="62">
        <f t="shared" si="144"/>
        <v>48.964659354096625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1.0995790944434703E-13</v>
      </c>
      <c r="BF140" s="14">
        <f t="shared" si="145"/>
        <v>1.6337280948049956E-12</v>
      </c>
      <c r="BG140" s="22">
        <f t="shared" si="115"/>
        <v>3.036919790734272E-12</v>
      </c>
      <c r="BH140" s="62">
        <f t="shared" si="116"/>
        <v>293.33333333333633</v>
      </c>
      <c r="BI140" s="62">
        <f ca="1">AVERAGE(OFFSET($BH$3,0,0,'Données projet'!$E$11+1,1))-AVERAGE(OFFSET($H$3,0,0,'Données projet'!$E$11+1,1))</f>
        <v>154.93882427988234</v>
      </c>
      <c r="BJ140" s="62">
        <f t="shared" si="146"/>
        <v>56.347130462109817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1.223725121235475E-13</v>
      </c>
      <c r="CA140" s="14">
        <f t="shared" si="147"/>
        <v>1.7956824466038182E-12</v>
      </c>
      <c r="CB140" s="22">
        <f t="shared" si="118"/>
        <v>3.3406123864501612E-12</v>
      </c>
      <c r="CC140" s="62">
        <f t="shared" si="119"/>
        <v>293.33333333333667</v>
      </c>
      <c r="CD140" s="62">
        <f ca="1">AVERAGE(OFFSET($CC$3,0,0,'Données projet'!$E$12+1,1))-AVERAGE(OFFSET($H$3,0,0,'Données projet'!$E$12+1,1))</f>
        <v>185.13448991941385</v>
      </c>
      <c r="CE140" s="62">
        <f t="shared" si="148"/>
        <v>69.239647548491234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563.31908988236285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117.54638373164624</v>
      </c>
      <c r="T141" s="62">
        <f t="shared" si="142"/>
        <v>133.0740262536583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0.26058607396512939</v>
      </c>
      <c r="AA141" s="23">
        <f>EXP(-LN(2)/25)*AA140+(1-EXP(-LN(2)/25))/(LN(2)/25)*Calculateur!V141*Calculateur!X141*VLOOKUP('Données projet'!$B$9,Paramètres!$A$1:$I$89,3,0)*0.475*44/12</f>
        <v>0.43335823645129973</v>
      </c>
      <c r="AB141" s="23">
        <f>EXP(-LN(2)/2)*AB140+(1-EXP(-LN(2)/2))/(LN(2)/2)*V141*Y141*VLOOKUP('Données projet'!$B$9,Paramètres!$A$1:$I$89,3,0)*0.475*44/12</f>
        <v>2.2457161745076061E-16</v>
      </c>
      <c r="AC141" s="24">
        <f t="shared" si="111"/>
        <v>0.69394431041642934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2.8421709430404007E-14</v>
      </c>
      <c r="AJ141" s="14">
        <f>AI141*VLOOKUP('Données projet'!$B$10,Paramètres!$A$1:$I$89,3,0)*VLOOKUP('Données projet'!$B$10,Paramètres!$A$1:$I$89,5,0)</f>
        <v>2.5715962692629544E-14</v>
      </c>
      <c r="AK141" s="14">
        <f t="shared" si="143"/>
        <v>4.5248818890525812E-13</v>
      </c>
      <c r="AL141" s="22">
        <f t="shared" si="112"/>
        <v>8.3287223069965432E-13</v>
      </c>
      <c r="AM141" s="62">
        <f t="shared" si="113"/>
        <v>293.33333333333417</v>
      </c>
      <c r="AN141" s="62">
        <f ca="1">AVERAGE(OFFSET($AM$3,0,0,'Données projet'!$E$10+1,1))-AVERAGE(OFFSET($H$3,0,0,'Données projet'!$E$10+1,1))</f>
        <v>138.8931001150624</v>
      </c>
      <c r="AO141" s="62">
        <f t="shared" si="144"/>
        <v>48.964659354096625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1.0995790944434703E-13</v>
      </c>
      <c r="BF141" s="14">
        <f t="shared" si="145"/>
        <v>1.6337280948049956E-12</v>
      </c>
      <c r="BG141" s="22">
        <f t="shared" si="115"/>
        <v>3.036919790734272E-12</v>
      </c>
      <c r="BH141" s="62">
        <f t="shared" si="116"/>
        <v>293.33333333333633</v>
      </c>
      <c r="BI141" s="62">
        <f ca="1">AVERAGE(OFFSET($BH$3,0,0,'Données projet'!$E$11+1,1))-AVERAGE(OFFSET($H$3,0,0,'Données projet'!$E$11+1,1))</f>
        <v>154.93882427988234</v>
      </c>
      <c r="BJ141" s="62">
        <f t="shared" si="146"/>
        <v>56.347130462109817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1.223725121235475E-13</v>
      </c>
      <c r="CA141" s="14">
        <f t="shared" si="147"/>
        <v>1.7956824466038182E-12</v>
      </c>
      <c r="CB141" s="22">
        <f t="shared" si="118"/>
        <v>3.3406123864501612E-12</v>
      </c>
      <c r="CC141" s="62">
        <f t="shared" si="119"/>
        <v>293.33333333333667</v>
      </c>
      <c r="CD141" s="62">
        <f ca="1">AVERAGE(OFFSET($CC$3,0,0,'Données projet'!$E$12+1,1))-AVERAGE(OFFSET($H$3,0,0,'Données projet'!$E$12+1,1))</f>
        <v>185.13448991941385</v>
      </c>
      <c r="CE141" s="62">
        <f t="shared" si="148"/>
        <v>69.239647548491234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565.22789727634256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117.54638373164624</v>
      </c>
      <c r="T142" s="62">
        <f t="shared" si="142"/>
        <v>133.0740262536583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0.25547613999648411</v>
      </c>
      <c r="AA142" s="23">
        <f>EXP(-LN(2)/25)*AA141+(1-EXP(-LN(2)/25))/(LN(2)/25)*Calculateur!V142*Calculateur!X142*VLOOKUP('Données projet'!$B$9,Paramètres!$A$1:$I$89,3,0)*0.475*44/12</f>
        <v>0.42150803268621972</v>
      </c>
      <c r="AB142" s="23">
        <f>EXP(-LN(2)/2)*AB141+(1-EXP(-LN(2)/2))/(LN(2)/2)*V142*Y142*VLOOKUP('Données projet'!$B$9,Paramètres!$A$1:$I$89,3,0)*0.475*44/12</f>
        <v>1.5879611356146404E-16</v>
      </c>
      <c r="AC142" s="24">
        <f t="shared" si="111"/>
        <v>0.67698417268270394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2.8421709430404007E-14</v>
      </c>
      <c r="AJ142" s="14">
        <f>AI142*VLOOKUP('Données projet'!$B$10,Paramètres!$A$1:$I$89,3,0)*VLOOKUP('Données projet'!$B$10,Paramètres!$A$1:$I$89,5,0)</f>
        <v>2.5715962692629544E-14</v>
      </c>
      <c r="AK142" s="14">
        <f t="shared" si="143"/>
        <v>4.5248818890525812E-13</v>
      </c>
      <c r="AL142" s="22">
        <f t="shared" si="112"/>
        <v>8.3287223069965432E-13</v>
      </c>
      <c r="AM142" s="62">
        <f t="shared" si="113"/>
        <v>293.33333333333417</v>
      </c>
      <c r="AN142" s="62">
        <f ca="1">AVERAGE(OFFSET($AM$3,0,0,'Données projet'!$E$10+1,1))-AVERAGE(OFFSET($H$3,0,0,'Données projet'!$E$10+1,1))</f>
        <v>138.8931001150624</v>
      </c>
      <c r="AO142" s="62">
        <f t="shared" si="144"/>
        <v>48.964659354096625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1.0995790944434703E-13</v>
      </c>
      <c r="BF142" s="14">
        <f t="shared" si="145"/>
        <v>1.6337280948049956E-12</v>
      </c>
      <c r="BG142" s="22">
        <f t="shared" si="115"/>
        <v>3.036919790734272E-12</v>
      </c>
      <c r="BH142" s="62">
        <f t="shared" si="116"/>
        <v>293.33333333333633</v>
      </c>
      <c r="BI142" s="62">
        <f ca="1">AVERAGE(OFFSET($BH$3,0,0,'Données projet'!$E$11+1,1))-AVERAGE(OFFSET($H$3,0,0,'Données projet'!$E$11+1,1))</f>
        <v>154.93882427988234</v>
      </c>
      <c r="BJ142" s="62">
        <f t="shared" si="146"/>
        <v>56.347130462109817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1.223725121235475E-13</v>
      </c>
      <c r="CA142" s="14">
        <f t="shared" si="147"/>
        <v>1.7956824466038182E-12</v>
      </c>
      <c r="CB142" s="22">
        <f t="shared" si="118"/>
        <v>3.3406123864501612E-12</v>
      </c>
      <c r="CC142" s="62">
        <f t="shared" si="119"/>
        <v>293.33333333333667</v>
      </c>
      <c r="CD142" s="62">
        <f ca="1">AVERAGE(OFFSET($CC$3,0,0,'Données projet'!$E$12+1,1))-AVERAGE(OFFSET($H$3,0,0,'Données projet'!$E$12+1,1))</f>
        <v>185.13448991941385</v>
      </c>
      <c r="CE142" s="62">
        <f t="shared" si="148"/>
        <v>69.239647548491234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567.13640322787103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117.54638373164624</v>
      </c>
      <c r="T143" s="62">
        <f t="shared" si="142"/>
        <v>133.0740262536583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0.25046640871621201</v>
      </c>
      <c r="AA143" s="23">
        <f>EXP(-LN(2)/25)*AA142+(1-EXP(-LN(2)/25))/(LN(2)/25)*Calculateur!V143*Calculateur!X143*VLOOKUP('Données projet'!$B$9,Paramètres!$A$1:$I$89,3,0)*0.475*44/12</f>
        <v>0.40998187336627095</v>
      </c>
      <c r="AB143" s="23">
        <f>EXP(-LN(2)/2)*AB142+(1-EXP(-LN(2)/2))/(LN(2)/2)*V143*Y143*VLOOKUP('Données projet'!$B$9,Paramètres!$A$1:$I$89,3,0)*0.475*44/12</f>
        <v>1.122858087253803E-16</v>
      </c>
      <c r="AC143" s="24">
        <f t="shared" si="111"/>
        <v>0.66044828208248307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2.8421709430404007E-14</v>
      </c>
      <c r="AJ143" s="14">
        <f>AI143*VLOOKUP('Données projet'!$B$10,Paramètres!$A$1:$I$89,3,0)*VLOOKUP('Données projet'!$B$10,Paramètres!$A$1:$I$89,5,0)</f>
        <v>2.5715962692629544E-14</v>
      </c>
      <c r="AK143" s="14">
        <f t="shared" si="143"/>
        <v>4.5248818890525812E-13</v>
      </c>
      <c r="AL143" s="22">
        <f t="shared" si="112"/>
        <v>8.3287223069965432E-13</v>
      </c>
      <c r="AM143" s="62">
        <f t="shared" si="113"/>
        <v>293.33333333333417</v>
      </c>
      <c r="AN143" s="62">
        <f ca="1">AVERAGE(OFFSET($AM$3,0,0,'Données projet'!$E$10+1,1))-AVERAGE(OFFSET($H$3,0,0,'Données projet'!$E$10+1,1))</f>
        <v>138.8931001150624</v>
      </c>
      <c r="AO143" s="62">
        <f t="shared" si="144"/>
        <v>48.964659354096625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1.0995790944434703E-13</v>
      </c>
      <c r="BF143" s="14">
        <f t="shared" si="145"/>
        <v>1.6337280948049956E-12</v>
      </c>
      <c r="BG143" s="22">
        <f t="shared" si="115"/>
        <v>3.036919790734272E-12</v>
      </c>
      <c r="BH143" s="62">
        <f t="shared" si="116"/>
        <v>293.33333333333633</v>
      </c>
      <c r="BI143" s="62">
        <f ca="1">AVERAGE(OFFSET($BH$3,0,0,'Données projet'!$E$11+1,1))-AVERAGE(OFFSET($H$3,0,0,'Données projet'!$E$11+1,1))</f>
        <v>154.93882427988234</v>
      </c>
      <c r="BJ143" s="62">
        <f t="shared" si="146"/>
        <v>56.347130462109817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1.223725121235475E-13</v>
      </c>
      <c r="CA143" s="14">
        <f t="shared" si="147"/>
        <v>1.7956824466038182E-12</v>
      </c>
      <c r="CB143" s="22">
        <f t="shared" si="118"/>
        <v>3.3406123864501612E-12</v>
      </c>
      <c r="CC143" s="62">
        <f t="shared" si="119"/>
        <v>293.33333333333667</v>
      </c>
      <c r="CD143" s="62">
        <f ca="1">AVERAGE(OFFSET($CC$3,0,0,'Données projet'!$E$12+1,1))-AVERAGE(OFFSET($H$3,0,0,'Données projet'!$E$12+1,1))</f>
        <v>185.13448991941385</v>
      </c>
      <c r="CE143" s="62">
        <f t="shared" si="148"/>
        <v>69.239647548491234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569.04461013977823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117.54638373164624</v>
      </c>
      <c r="T144" s="62">
        <f t="shared" si="142"/>
        <v>133.0740262536583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0.24555491521071168</v>
      </c>
      <c r="AA144" s="23">
        <f>EXP(-LN(2)/25)*AA143+(1-EXP(-LN(2)/25))/(LN(2)/25)*Calculateur!V144*Calculateur!X144*VLOOKUP('Données projet'!$B$9,Paramètres!$A$1:$I$89,3,0)*0.475*44/12</f>
        <v>0.39877089747906058</v>
      </c>
      <c r="AB144" s="23">
        <f>EXP(-LN(2)/2)*AB143+(1-EXP(-LN(2)/2))/(LN(2)/2)*V144*Y144*VLOOKUP('Données projet'!$B$9,Paramètres!$A$1:$I$89,3,0)*0.475*44/12</f>
        <v>7.939805678073202E-17</v>
      </c>
      <c r="AC144" s="24">
        <f t="shared" si="111"/>
        <v>0.6443258126897724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2.8421709430404007E-14</v>
      </c>
      <c r="AJ144" s="14">
        <f>AI144*VLOOKUP('Données projet'!$B$10,Paramètres!$A$1:$I$89,3,0)*VLOOKUP('Données projet'!$B$10,Paramètres!$A$1:$I$89,5,0)</f>
        <v>2.5715962692629544E-14</v>
      </c>
      <c r="AK144" s="14">
        <f t="shared" si="143"/>
        <v>4.5248818890525812E-13</v>
      </c>
      <c r="AL144" s="22">
        <f t="shared" si="112"/>
        <v>8.3287223069965432E-13</v>
      </c>
      <c r="AM144" s="62">
        <f t="shared" si="113"/>
        <v>293.33333333333417</v>
      </c>
      <c r="AN144" s="62">
        <f ca="1">AVERAGE(OFFSET($AM$3,0,0,'Données projet'!$E$10+1,1))-AVERAGE(OFFSET($H$3,0,0,'Données projet'!$E$10+1,1))</f>
        <v>138.8931001150624</v>
      </c>
      <c r="AO144" s="62">
        <f t="shared" si="144"/>
        <v>48.964659354096625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1.0995790944434703E-13</v>
      </c>
      <c r="BF144" s="14">
        <f t="shared" si="145"/>
        <v>1.6337280948049956E-12</v>
      </c>
      <c r="BG144" s="22">
        <f t="shared" si="115"/>
        <v>3.036919790734272E-12</v>
      </c>
      <c r="BH144" s="62">
        <f t="shared" si="116"/>
        <v>293.33333333333633</v>
      </c>
      <c r="BI144" s="62">
        <f ca="1">AVERAGE(OFFSET($BH$3,0,0,'Données projet'!$E$11+1,1))-AVERAGE(OFFSET($H$3,0,0,'Données projet'!$E$11+1,1))</f>
        <v>154.93882427988234</v>
      </c>
      <c r="BJ144" s="62">
        <f t="shared" si="146"/>
        <v>56.347130462109817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1.223725121235475E-13</v>
      </c>
      <c r="CA144" s="14">
        <f t="shared" si="147"/>
        <v>1.7956824466038182E-12</v>
      </c>
      <c r="CB144" s="22">
        <f t="shared" si="118"/>
        <v>3.3406123864501612E-12</v>
      </c>
      <c r="CC144" s="62">
        <f t="shared" si="119"/>
        <v>293.33333333333667</v>
      </c>
      <c r="CD144" s="62">
        <f ca="1">AVERAGE(OFFSET($CC$3,0,0,'Données projet'!$E$12+1,1))-AVERAGE(OFFSET($H$3,0,0,'Données projet'!$E$12+1,1))</f>
        <v>185.13448991941385</v>
      </c>
      <c r="CE144" s="62">
        <f t="shared" si="148"/>
        <v>69.239647548491234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570.95252037884222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117.54638373164624</v>
      </c>
      <c r="T145" s="62">
        <f t="shared" si="142"/>
        <v>133.0740262536583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0.24073973309713897</v>
      </c>
      <c r="AA145" s="23">
        <f>EXP(-LN(2)/25)*AA144+(1-EXP(-LN(2)/25))/(LN(2)/25)*Calculateur!V145*Calculateur!X145*VLOOKUP('Données projet'!$B$9,Paramètres!$A$1:$I$89,3,0)*0.475*44/12</f>
        <v>0.38786648631704557</v>
      </c>
      <c r="AB145" s="23">
        <f>EXP(-LN(2)/2)*AB144+(1-EXP(-LN(2)/2))/(LN(2)/2)*V145*Y145*VLOOKUP('Données projet'!$B$9,Paramètres!$A$1:$I$89,3,0)*0.475*44/12</f>
        <v>5.6142904362690152E-17</v>
      </c>
      <c r="AC145" s="24">
        <f t="shared" si="111"/>
        <v>0.62860621941418471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2.8421709430404007E-14</v>
      </c>
      <c r="AJ145" s="14">
        <f>AI145*VLOOKUP('Données projet'!$B$10,Paramètres!$A$1:$I$89,3,0)*VLOOKUP('Données projet'!$B$10,Paramètres!$A$1:$I$89,5,0)</f>
        <v>2.5715962692629544E-14</v>
      </c>
      <c r="AK145" s="14">
        <f t="shared" si="143"/>
        <v>4.5248818890525812E-13</v>
      </c>
      <c r="AL145" s="22">
        <f t="shared" si="112"/>
        <v>8.3287223069965432E-13</v>
      </c>
      <c r="AM145" s="62">
        <f t="shared" si="113"/>
        <v>293.33333333333417</v>
      </c>
      <c r="AN145" s="62">
        <f ca="1">AVERAGE(OFFSET($AM$3,0,0,'Données projet'!$E$10+1,1))-AVERAGE(OFFSET($H$3,0,0,'Données projet'!$E$10+1,1))</f>
        <v>138.8931001150624</v>
      </c>
      <c r="AO145" s="62">
        <f t="shared" si="144"/>
        <v>48.964659354096625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1.0995790944434703E-13</v>
      </c>
      <c r="BF145" s="14">
        <f t="shared" si="145"/>
        <v>1.6337280948049956E-12</v>
      </c>
      <c r="BG145" s="22">
        <f t="shared" si="115"/>
        <v>3.036919790734272E-12</v>
      </c>
      <c r="BH145" s="62">
        <f t="shared" si="116"/>
        <v>293.33333333333633</v>
      </c>
      <c r="BI145" s="62">
        <f ca="1">AVERAGE(OFFSET($BH$3,0,0,'Données projet'!$E$11+1,1))-AVERAGE(OFFSET($H$3,0,0,'Données projet'!$E$11+1,1))</f>
        <v>154.93882427988234</v>
      </c>
      <c r="BJ145" s="62">
        <f t="shared" si="146"/>
        <v>56.347130462109817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1.223725121235475E-13</v>
      </c>
      <c r="CA145" s="14">
        <f t="shared" si="147"/>
        <v>1.7956824466038182E-12</v>
      </c>
      <c r="CB145" s="22">
        <f t="shared" si="118"/>
        <v>3.3406123864501612E-12</v>
      </c>
      <c r="CC145" s="62">
        <f t="shared" si="119"/>
        <v>293.33333333333667</v>
      </c>
      <c r="CD145" s="62">
        <f ca="1">AVERAGE(OFFSET($CC$3,0,0,'Données projet'!$E$12+1,1))-AVERAGE(OFFSET($H$3,0,0,'Données projet'!$E$12+1,1))</f>
        <v>185.13448991941385</v>
      </c>
      <c r="CE145" s="62">
        <f t="shared" si="148"/>
        <v>69.239647548491234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572.8601362765794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117.54638373164624</v>
      </c>
      <c r="T146" s="62">
        <f t="shared" si="142"/>
        <v>133.0740262536583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0.23601897376784234</v>
      </c>
      <c r="AA146" s="23">
        <f>EXP(-LN(2)/25)*AA145+(1-EXP(-LN(2)/25))/(LN(2)/25)*Calculateur!V146*Calculateur!X146*VLOOKUP('Données projet'!$B$9,Paramètres!$A$1:$I$89,3,0)*0.475*44/12</f>
        <v>0.3772602568516939</v>
      </c>
      <c r="AB146" s="23">
        <f>EXP(-LN(2)/2)*AB145+(1-EXP(-LN(2)/2))/(LN(2)/2)*V146*Y146*VLOOKUP('Données projet'!$B$9,Paramètres!$A$1:$I$89,3,0)*0.475*44/12</f>
        <v>3.969902839036601E-17</v>
      </c>
      <c r="AC146" s="24">
        <f t="shared" si="111"/>
        <v>0.61327923061953626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2.8421709430404007E-14</v>
      </c>
      <c r="AJ146" s="14">
        <f>AI146*VLOOKUP('Données projet'!$B$10,Paramètres!$A$1:$I$89,3,0)*VLOOKUP('Données projet'!$B$10,Paramètres!$A$1:$I$89,5,0)</f>
        <v>2.5715962692629544E-14</v>
      </c>
      <c r="AK146" s="14">
        <f t="shared" si="143"/>
        <v>4.5248818890525812E-13</v>
      </c>
      <c r="AL146" s="22">
        <f t="shared" si="112"/>
        <v>8.3287223069965432E-13</v>
      </c>
      <c r="AM146" s="62">
        <f t="shared" si="113"/>
        <v>293.33333333333417</v>
      </c>
      <c r="AN146" s="62">
        <f ca="1">AVERAGE(OFFSET($AM$3,0,0,'Données projet'!$E$10+1,1))-AVERAGE(OFFSET($H$3,0,0,'Données projet'!$E$10+1,1))</f>
        <v>138.8931001150624</v>
      </c>
      <c r="AO146" s="62">
        <f t="shared" si="144"/>
        <v>48.964659354096625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1.0995790944434703E-13</v>
      </c>
      <c r="BF146" s="14">
        <f t="shared" si="145"/>
        <v>1.6337280948049956E-12</v>
      </c>
      <c r="BG146" s="22">
        <f t="shared" si="115"/>
        <v>3.036919790734272E-12</v>
      </c>
      <c r="BH146" s="62">
        <f t="shared" si="116"/>
        <v>293.33333333333633</v>
      </c>
      <c r="BI146" s="62">
        <f ca="1">AVERAGE(OFFSET($BH$3,0,0,'Données projet'!$E$11+1,1))-AVERAGE(OFFSET($H$3,0,0,'Données projet'!$E$11+1,1))</f>
        <v>154.93882427988234</v>
      </c>
      <c r="BJ146" s="62">
        <f t="shared" si="146"/>
        <v>56.347130462109817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1.223725121235475E-13</v>
      </c>
      <c r="CA146" s="14">
        <f t="shared" si="147"/>
        <v>1.7956824466038182E-12</v>
      </c>
      <c r="CB146" s="22">
        <f t="shared" si="118"/>
        <v>3.3406123864501612E-12</v>
      </c>
      <c r="CC146" s="62">
        <f t="shared" si="119"/>
        <v>293.33333333333667</v>
      </c>
      <c r="CD146" s="62">
        <f ca="1">AVERAGE(OFFSET($CC$3,0,0,'Données projet'!$E$12+1,1))-AVERAGE(OFFSET($H$3,0,0,'Données projet'!$E$12+1,1))</f>
        <v>185.13448991941385</v>
      </c>
      <c r="CE146" s="62">
        <f t="shared" si="148"/>
        <v>69.239647548491234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574.76746013001298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117.54638373164624</v>
      </c>
      <c r="T147" s="62">
        <f t="shared" si="142"/>
        <v>133.0740262536583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0.23139078564961435</v>
      </c>
      <c r="AA147" s="23">
        <f>EXP(-LN(2)/25)*AA146+(1-EXP(-LN(2)/25))/(LN(2)/25)*Calculateur!V147*Calculateur!X147*VLOOKUP('Données projet'!$B$9,Paramètres!$A$1:$I$89,3,0)*0.475*44/12</f>
        <v>0.36694405528882967</v>
      </c>
      <c r="AB147" s="23">
        <f>EXP(-LN(2)/2)*AB146+(1-EXP(-LN(2)/2))/(LN(2)/2)*V147*Y147*VLOOKUP('Données projet'!$B$9,Paramètres!$A$1:$I$89,3,0)*0.475*44/12</f>
        <v>2.8071452181345076E-17</v>
      </c>
      <c r="AC147" s="24">
        <f t="shared" si="111"/>
        <v>0.59833484093844402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2.8421709430404007E-14</v>
      </c>
      <c r="AJ147" s="14">
        <f>AI147*VLOOKUP('Données projet'!$B$10,Paramètres!$A$1:$I$89,3,0)*VLOOKUP('Données projet'!$B$10,Paramètres!$A$1:$I$89,5,0)</f>
        <v>2.5715962692629544E-14</v>
      </c>
      <c r="AK147" s="14">
        <f t="shared" si="143"/>
        <v>4.5248818890525812E-13</v>
      </c>
      <c r="AL147" s="22">
        <f t="shared" si="112"/>
        <v>8.3287223069965432E-13</v>
      </c>
      <c r="AM147" s="62">
        <f t="shared" si="113"/>
        <v>293.33333333333417</v>
      </c>
      <c r="AN147" s="62">
        <f ca="1">AVERAGE(OFFSET($AM$3,0,0,'Données projet'!$E$10+1,1))-AVERAGE(OFFSET($H$3,0,0,'Données projet'!$E$10+1,1))</f>
        <v>138.8931001150624</v>
      </c>
      <c r="AO147" s="62">
        <f t="shared" si="144"/>
        <v>48.964659354096625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1.0995790944434703E-13</v>
      </c>
      <c r="BF147" s="14">
        <f t="shared" si="145"/>
        <v>1.6337280948049956E-12</v>
      </c>
      <c r="BG147" s="22">
        <f t="shared" si="115"/>
        <v>3.036919790734272E-12</v>
      </c>
      <c r="BH147" s="62">
        <f t="shared" si="116"/>
        <v>293.33333333333633</v>
      </c>
      <c r="BI147" s="62">
        <f ca="1">AVERAGE(OFFSET($BH$3,0,0,'Données projet'!$E$11+1,1))-AVERAGE(OFFSET($H$3,0,0,'Données projet'!$E$11+1,1))</f>
        <v>154.93882427988234</v>
      </c>
      <c r="BJ147" s="62">
        <f t="shared" si="146"/>
        <v>56.347130462109817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1.223725121235475E-13</v>
      </c>
      <c r="CA147" s="14">
        <f t="shared" si="147"/>
        <v>1.7956824466038182E-12</v>
      </c>
      <c r="CB147" s="22">
        <f t="shared" si="118"/>
        <v>3.3406123864501612E-12</v>
      </c>
      <c r="CC147" s="62">
        <f t="shared" si="119"/>
        <v>293.33333333333667</v>
      </c>
      <c r="CD147" s="62">
        <f ca="1">AVERAGE(OFFSET($CC$3,0,0,'Données projet'!$E$12+1,1))-AVERAGE(OFFSET($H$3,0,0,'Données projet'!$E$12+1,1))</f>
        <v>185.13448991941385</v>
      </c>
      <c r="CE147" s="62">
        <f t="shared" si="148"/>
        <v>69.239647548491234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576.6744942024194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117.54638373164624</v>
      </c>
      <c r="T148" s="62">
        <f t="shared" si="142"/>
        <v>133.0740262536583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0.22685335347746879</v>
      </c>
      <c r="AA148" s="23">
        <f>EXP(-LN(2)/25)*AA147+(1-EXP(-LN(2)/25))/(LN(2)/25)*Calculateur!V148*Calculateur!X148*VLOOKUP('Données projet'!$B$9,Paramètres!$A$1:$I$89,3,0)*0.475*44/12</f>
        <v>0.35690995080020743</v>
      </c>
      <c r="AB148" s="23">
        <f>EXP(-LN(2)/2)*AB147+(1-EXP(-LN(2)/2))/(LN(2)/2)*V148*Y148*VLOOKUP('Données projet'!$B$9,Paramètres!$A$1:$I$89,3,0)*0.475*44/12</f>
        <v>1.9849514195183005E-17</v>
      </c>
      <c r="AC148" s="24">
        <f t="shared" si="111"/>
        <v>0.5837633042776762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2.8421709430404007E-14</v>
      </c>
      <c r="AJ148" s="14">
        <f>AI148*VLOOKUP('Données projet'!$B$10,Paramètres!$A$1:$I$89,3,0)*VLOOKUP('Données projet'!$B$10,Paramètres!$A$1:$I$89,5,0)</f>
        <v>2.5715962692629544E-14</v>
      </c>
      <c r="AK148" s="14">
        <f t="shared" si="143"/>
        <v>4.5248818890525812E-13</v>
      </c>
      <c r="AL148" s="22">
        <f t="shared" si="112"/>
        <v>8.3287223069965432E-13</v>
      </c>
      <c r="AM148" s="62">
        <f t="shared" si="113"/>
        <v>293.33333333333417</v>
      </c>
      <c r="AN148" s="62">
        <f ca="1">AVERAGE(OFFSET($AM$3,0,0,'Données projet'!$E$10+1,1))-AVERAGE(OFFSET($H$3,0,0,'Données projet'!$E$10+1,1))</f>
        <v>138.8931001150624</v>
      </c>
      <c r="AO148" s="62">
        <f t="shared" si="144"/>
        <v>48.964659354096625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1.0995790944434703E-13</v>
      </c>
      <c r="BF148" s="14">
        <f t="shared" si="145"/>
        <v>1.6337280948049956E-12</v>
      </c>
      <c r="BG148" s="22">
        <f t="shared" si="115"/>
        <v>3.036919790734272E-12</v>
      </c>
      <c r="BH148" s="62">
        <f t="shared" si="116"/>
        <v>293.33333333333633</v>
      </c>
      <c r="BI148" s="62">
        <f ca="1">AVERAGE(OFFSET($BH$3,0,0,'Données projet'!$E$11+1,1))-AVERAGE(OFFSET($H$3,0,0,'Données projet'!$E$11+1,1))</f>
        <v>154.93882427988234</v>
      </c>
      <c r="BJ148" s="62">
        <f t="shared" si="146"/>
        <v>56.347130462109817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1.223725121235475E-13</v>
      </c>
      <c r="CA148" s="14">
        <f t="shared" si="147"/>
        <v>1.7956824466038182E-12</v>
      </c>
      <c r="CB148" s="22">
        <f t="shared" si="118"/>
        <v>3.3406123864501612E-12</v>
      </c>
      <c r="CC148" s="62">
        <f t="shared" si="119"/>
        <v>293.33333333333667</v>
      </c>
      <c r="CD148" s="62">
        <f ca="1">AVERAGE(OFFSET($CC$3,0,0,'Données projet'!$E$12+1,1))-AVERAGE(OFFSET($H$3,0,0,'Données projet'!$E$12+1,1))</f>
        <v>185.13448991941385</v>
      </c>
      <c r="CE148" s="62">
        <f t="shared" si="148"/>
        <v>69.239647548491234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578.58124072405269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117.54638373164624</v>
      </c>
      <c r="T149" s="62">
        <f t="shared" si="142"/>
        <v>133.0740262536583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0.22240489758265866</v>
      </c>
      <c r="AA149" s="23">
        <f>EXP(-LN(2)/25)*AA148+(1-EXP(-LN(2)/25))/(LN(2)/25)*Calculateur!V149*Calculateur!X149*VLOOKUP('Données projet'!$B$9,Paramètres!$A$1:$I$89,3,0)*0.475*44/12</f>
        <v>0.3471502294264972</v>
      </c>
      <c r="AB149" s="23">
        <f>EXP(-LN(2)/2)*AB148+(1-EXP(-LN(2)/2))/(LN(2)/2)*V149*Y149*VLOOKUP('Données projet'!$B$9,Paramètres!$A$1:$I$89,3,0)*0.475*44/12</f>
        <v>1.4035726090672538E-17</v>
      </c>
      <c r="AC149" s="24">
        <f t="shared" si="111"/>
        <v>0.56955512700915589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2.8421709430404007E-14</v>
      </c>
      <c r="AJ149" s="14">
        <f>AI149*VLOOKUP('Données projet'!$B$10,Paramètres!$A$1:$I$89,3,0)*VLOOKUP('Données projet'!$B$10,Paramètres!$A$1:$I$89,5,0)</f>
        <v>2.5715962692629544E-14</v>
      </c>
      <c r="AK149" s="14">
        <f t="shared" si="143"/>
        <v>4.5248818890525812E-13</v>
      </c>
      <c r="AL149" s="22">
        <f t="shared" si="112"/>
        <v>8.3287223069965432E-13</v>
      </c>
      <c r="AM149" s="62">
        <f t="shared" si="113"/>
        <v>293.33333333333417</v>
      </c>
      <c r="AN149" s="62">
        <f ca="1">AVERAGE(OFFSET($AM$3,0,0,'Données projet'!$E$10+1,1))-AVERAGE(OFFSET($H$3,0,0,'Données projet'!$E$10+1,1))</f>
        <v>138.8931001150624</v>
      </c>
      <c r="AO149" s="62">
        <f t="shared" si="144"/>
        <v>48.964659354096625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1.0995790944434703E-13</v>
      </c>
      <c r="BF149" s="14">
        <f t="shared" si="145"/>
        <v>1.6337280948049956E-12</v>
      </c>
      <c r="BG149" s="22">
        <f t="shared" si="115"/>
        <v>3.036919790734272E-12</v>
      </c>
      <c r="BH149" s="62">
        <f t="shared" si="116"/>
        <v>293.33333333333633</v>
      </c>
      <c r="BI149" s="62">
        <f ca="1">AVERAGE(OFFSET($BH$3,0,0,'Données projet'!$E$11+1,1))-AVERAGE(OFFSET($H$3,0,0,'Données projet'!$E$11+1,1))</f>
        <v>154.93882427988234</v>
      </c>
      <c r="BJ149" s="62">
        <f t="shared" si="146"/>
        <v>56.347130462109817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1.223725121235475E-13</v>
      </c>
      <c r="CA149" s="14">
        <f t="shared" si="147"/>
        <v>1.7956824466038182E-12</v>
      </c>
      <c r="CB149" s="22">
        <f t="shared" si="118"/>
        <v>3.3406123864501612E-12</v>
      </c>
      <c r="CC149" s="62">
        <f t="shared" si="119"/>
        <v>293.33333333333667</v>
      </c>
      <c r="CD149" s="62">
        <f ca="1">AVERAGE(OFFSET($CC$3,0,0,'Données projet'!$E$12+1,1))-AVERAGE(OFFSET($H$3,0,0,'Données projet'!$E$12+1,1))</f>
        <v>185.13448991941385</v>
      </c>
      <c r="CE149" s="62">
        <f t="shared" si="148"/>
        <v>69.239647548491234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580.48770189284971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117.54638373164624</v>
      </c>
      <c r="T150" s="62">
        <f t="shared" si="142"/>
        <v>133.0740262536583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0.21804367319465556</v>
      </c>
      <c r="AA150" s="23">
        <f>EXP(-LN(2)/25)*AA149+(1-EXP(-LN(2)/25))/(LN(2)/25)*Calculateur!V150*Calculateur!X150*VLOOKUP('Données projet'!$B$9,Paramètres!$A$1:$I$89,3,0)*0.475*44/12</f>
        <v>0.33765738814699248</v>
      </c>
      <c r="AB150" s="23">
        <f>EXP(-LN(2)/2)*AB149+(1-EXP(-LN(2)/2))/(LN(2)/2)*V150*Y150*VLOOKUP('Données projet'!$B$9,Paramètres!$A$1:$I$89,3,0)*0.475*44/12</f>
        <v>9.9247570975915025E-18</v>
      </c>
      <c r="AC150" s="24">
        <f t="shared" si="111"/>
        <v>0.55570106134164798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2.8421709430404007E-14</v>
      </c>
      <c r="AJ150" s="14">
        <f>AI150*VLOOKUP('Données projet'!$B$10,Paramètres!$A$1:$I$89,3,0)*VLOOKUP('Données projet'!$B$10,Paramètres!$A$1:$I$89,5,0)</f>
        <v>2.5715962692629544E-14</v>
      </c>
      <c r="AK150" s="14">
        <f t="shared" si="143"/>
        <v>4.5248818890525812E-13</v>
      </c>
      <c r="AL150" s="22">
        <f t="shared" si="112"/>
        <v>8.3287223069965432E-13</v>
      </c>
      <c r="AM150" s="62">
        <f t="shared" si="113"/>
        <v>293.33333333333417</v>
      </c>
      <c r="AN150" s="62">
        <f ca="1">AVERAGE(OFFSET($AM$3,0,0,'Données projet'!$E$10+1,1))-AVERAGE(OFFSET($H$3,0,0,'Données projet'!$E$10+1,1))</f>
        <v>138.8931001150624</v>
      </c>
      <c r="AO150" s="62">
        <f t="shared" si="144"/>
        <v>48.964659354096625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1.0995790944434703E-13</v>
      </c>
      <c r="BF150" s="14">
        <f t="shared" si="145"/>
        <v>1.6337280948049956E-12</v>
      </c>
      <c r="BG150" s="22">
        <f t="shared" si="115"/>
        <v>3.036919790734272E-12</v>
      </c>
      <c r="BH150" s="62">
        <f t="shared" si="116"/>
        <v>293.33333333333633</v>
      </c>
      <c r="BI150" s="62">
        <f ca="1">AVERAGE(OFFSET($BH$3,0,0,'Données projet'!$E$11+1,1))-AVERAGE(OFFSET($H$3,0,0,'Données projet'!$E$11+1,1))</f>
        <v>154.93882427988234</v>
      </c>
      <c r="BJ150" s="62">
        <f t="shared" si="146"/>
        <v>56.347130462109817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1.223725121235475E-13</v>
      </c>
      <c r="CA150" s="14">
        <f t="shared" si="147"/>
        <v>1.7956824466038182E-12</v>
      </c>
      <c r="CB150" s="22">
        <f t="shared" si="118"/>
        <v>3.3406123864501612E-12</v>
      </c>
      <c r="CC150" s="62">
        <f t="shared" si="119"/>
        <v>293.33333333333667</v>
      </c>
      <c r="CD150" s="62">
        <f ca="1">AVERAGE(OFFSET($CC$3,0,0,'Données projet'!$E$12+1,1))-AVERAGE(OFFSET($H$3,0,0,'Données projet'!$E$12+1,1))</f>
        <v>185.13448991941385</v>
      </c>
      <c r="CE150" s="62">
        <f t="shared" si="148"/>
        <v>69.239647548491234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582.39387987511509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117.54638373164624</v>
      </c>
      <c r="T151" s="62">
        <f t="shared" si="142"/>
        <v>133.0740262536583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0.213767969756817</v>
      </c>
      <c r="AA151" s="23">
        <f>EXP(-LN(2)/25)*AA150+(1-EXP(-LN(2)/25))/(LN(2)/25)*Calculateur!V151*Calculateur!X151*VLOOKUP('Données projet'!$B$9,Paramètres!$A$1:$I$89,3,0)*0.475*44/12</f>
        <v>0.32842412911148267</v>
      </c>
      <c r="AB151" s="23">
        <f>EXP(-LN(2)/2)*AB150+(1-EXP(-LN(2)/2))/(LN(2)/2)*V151*Y151*VLOOKUP('Données projet'!$B$9,Paramètres!$A$1:$I$89,3,0)*0.475*44/12</f>
        <v>7.017863045336269E-18</v>
      </c>
      <c r="AC151" s="24">
        <f t="shared" si="111"/>
        <v>0.54219209886829967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2.8421709430404007E-14</v>
      </c>
      <c r="AJ151" s="14">
        <f>AI151*VLOOKUP('Données projet'!$B$10,Paramètres!$A$1:$I$89,3,0)*VLOOKUP('Données projet'!$B$10,Paramètres!$A$1:$I$89,5,0)</f>
        <v>2.5715962692629544E-14</v>
      </c>
      <c r="AK151" s="14">
        <f t="shared" si="143"/>
        <v>4.5248818890525812E-13</v>
      </c>
      <c r="AL151" s="22">
        <f t="shared" si="112"/>
        <v>8.3287223069965432E-13</v>
      </c>
      <c r="AM151" s="62">
        <f t="shared" si="113"/>
        <v>293.33333333333417</v>
      </c>
      <c r="AN151" s="62">
        <f ca="1">AVERAGE(OFFSET($AM$3,0,0,'Données projet'!$E$10+1,1))-AVERAGE(OFFSET($H$3,0,0,'Données projet'!$E$10+1,1))</f>
        <v>138.8931001150624</v>
      </c>
      <c r="AO151" s="62">
        <f t="shared" si="144"/>
        <v>48.964659354096625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1.0995790944434703E-13</v>
      </c>
      <c r="BF151" s="14">
        <f t="shared" si="145"/>
        <v>1.6337280948049956E-12</v>
      </c>
      <c r="BG151" s="22">
        <f t="shared" si="115"/>
        <v>3.036919790734272E-12</v>
      </c>
      <c r="BH151" s="62">
        <f t="shared" si="116"/>
        <v>293.33333333333633</v>
      </c>
      <c r="BI151" s="62">
        <f ca="1">AVERAGE(OFFSET($BH$3,0,0,'Données projet'!$E$11+1,1))-AVERAGE(OFFSET($H$3,0,0,'Données projet'!$E$11+1,1))</f>
        <v>154.93882427988234</v>
      </c>
      <c r="BJ151" s="62">
        <f t="shared" si="146"/>
        <v>56.347130462109817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1.223725121235475E-13</v>
      </c>
      <c r="CA151" s="14">
        <f t="shared" si="147"/>
        <v>1.7956824466038182E-12</v>
      </c>
      <c r="CB151" s="22">
        <f t="shared" si="118"/>
        <v>3.3406123864501612E-12</v>
      </c>
      <c r="CC151" s="62">
        <f t="shared" si="119"/>
        <v>293.33333333333667</v>
      </c>
      <c r="CD151" s="62">
        <f ca="1">AVERAGE(OFFSET($CC$3,0,0,'Données projet'!$E$12+1,1))-AVERAGE(OFFSET($H$3,0,0,'Données projet'!$E$12+1,1))</f>
        <v>185.13448991941385</v>
      </c>
      <c r="CE151" s="62">
        <f t="shared" si="148"/>
        <v>69.239647548491234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584.29977680618606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117.54638373164624</v>
      </c>
      <c r="T152" s="62">
        <f t="shared" si="142"/>
        <v>133.0740262536583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0.20957611025547287</v>
      </c>
      <c r="AA152" s="23">
        <f>EXP(-LN(2)/25)*AA151+(1-EXP(-LN(2)/25))/(LN(2)/25)*Calculateur!V152*Calculateur!X152*VLOOKUP('Données projet'!$B$9,Paramètres!$A$1:$I$89,3,0)*0.475*44/12</f>
        <v>0.31944335402985485</v>
      </c>
      <c r="AB152" s="23">
        <f>EXP(-LN(2)/2)*AB151+(1-EXP(-LN(2)/2))/(LN(2)/2)*V152*Y152*VLOOKUP('Données projet'!$B$9,Paramètres!$A$1:$I$89,3,0)*0.475*44/12</f>
        <v>4.9623785487957512E-18</v>
      </c>
      <c r="AC152" s="24">
        <f t="shared" si="111"/>
        <v>0.52901946428532776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2.8421709430404007E-14</v>
      </c>
      <c r="AJ152" s="14">
        <f>AI152*VLOOKUP('Données projet'!$B$10,Paramètres!$A$1:$I$89,3,0)*VLOOKUP('Données projet'!$B$10,Paramètres!$A$1:$I$89,5,0)</f>
        <v>2.5715962692629544E-14</v>
      </c>
      <c r="AK152" s="14">
        <f t="shared" si="143"/>
        <v>4.5248818890525812E-13</v>
      </c>
      <c r="AL152" s="22">
        <f t="shared" si="112"/>
        <v>8.3287223069965432E-13</v>
      </c>
      <c r="AM152" s="62">
        <f t="shared" si="113"/>
        <v>293.33333333333417</v>
      </c>
      <c r="AN152" s="62">
        <f ca="1">AVERAGE(OFFSET($AM$3,0,0,'Données projet'!$E$10+1,1))-AVERAGE(OFFSET($H$3,0,0,'Données projet'!$E$10+1,1))</f>
        <v>138.8931001150624</v>
      </c>
      <c r="AO152" s="62">
        <f t="shared" si="144"/>
        <v>48.964659354096625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1.0995790944434703E-13</v>
      </c>
      <c r="BF152" s="14">
        <f t="shared" si="145"/>
        <v>1.6337280948049956E-12</v>
      </c>
      <c r="BG152" s="22">
        <f t="shared" si="115"/>
        <v>3.036919790734272E-12</v>
      </c>
      <c r="BH152" s="62">
        <f t="shared" si="116"/>
        <v>293.33333333333633</v>
      </c>
      <c r="BI152" s="62">
        <f ca="1">AVERAGE(OFFSET($BH$3,0,0,'Données projet'!$E$11+1,1))-AVERAGE(OFFSET($H$3,0,0,'Données projet'!$E$11+1,1))</f>
        <v>154.93882427988234</v>
      </c>
      <c r="BJ152" s="62">
        <f t="shared" si="146"/>
        <v>56.347130462109817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1.223725121235475E-13</v>
      </c>
      <c r="CA152" s="14">
        <f t="shared" si="147"/>
        <v>1.7956824466038182E-12</v>
      </c>
      <c r="CB152" s="22">
        <f t="shared" si="118"/>
        <v>3.3406123864501612E-12</v>
      </c>
      <c r="CC152" s="62">
        <f t="shared" si="119"/>
        <v>293.33333333333667</v>
      </c>
      <c r="CD152" s="62">
        <f ca="1">AVERAGE(OFFSET($CC$3,0,0,'Données projet'!$E$12+1,1))-AVERAGE(OFFSET($H$3,0,0,'Données projet'!$E$12+1,1))</f>
        <v>185.13448991941385</v>
      </c>
      <c r="CE152" s="62">
        <f t="shared" si="148"/>
        <v>69.239647548491234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586.20539479108152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117.54638373164624</v>
      </c>
      <c r="T153" s="62">
        <f t="shared" si="142"/>
        <v>133.0740262536583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0.20546645056216825</v>
      </c>
      <c r="AA153" s="23">
        <f>EXP(-LN(2)/25)*AA152+(1-EXP(-LN(2)/25))/(LN(2)/25)*Calculateur!V153*Calculateur!X153*VLOOKUP('Données projet'!$B$9,Paramètres!$A$1:$I$89,3,0)*0.475*44/12</f>
        <v>0.31070815871511259</v>
      </c>
      <c r="AB153" s="23">
        <f>EXP(-LN(2)/2)*AB152+(1-EXP(-LN(2)/2))/(LN(2)/2)*V153*Y153*VLOOKUP('Données projet'!$B$9,Paramètres!$A$1:$I$89,3,0)*0.475*44/12</f>
        <v>3.5089315226681345E-18</v>
      </c>
      <c r="AC153" s="24">
        <f t="shared" si="111"/>
        <v>0.51617460927728087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2.8421709430404007E-14</v>
      </c>
      <c r="AJ153" s="14">
        <f>AI153*VLOOKUP('Données projet'!$B$10,Paramètres!$A$1:$I$89,3,0)*VLOOKUP('Données projet'!$B$10,Paramètres!$A$1:$I$89,5,0)</f>
        <v>2.5715962692629544E-14</v>
      </c>
      <c r="AK153" s="14">
        <f t="shared" si="143"/>
        <v>4.5248818890525812E-13</v>
      </c>
      <c r="AL153" s="22">
        <f t="shared" si="112"/>
        <v>8.3287223069965432E-13</v>
      </c>
      <c r="AM153" s="62">
        <f t="shared" si="113"/>
        <v>293.33333333333417</v>
      </c>
      <c r="AN153" s="62">
        <f ca="1">AVERAGE(OFFSET($AM$3,0,0,'Données projet'!$E$10+1,1))-AVERAGE(OFFSET($H$3,0,0,'Données projet'!$E$10+1,1))</f>
        <v>138.8931001150624</v>
      </c>
      <c r="AO153" s="62">
        <f t="shared" si="144"/>
        <v>48.964659354096625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1.0995790944434703E-13</v>
      </c>
      <c r="BF153" s="14">
        <f t="shared" si="145"/>
        <v>1.6337280948049956E-12</v>
      </c>
      <c r="BG153" s="22">
        <f t="shared" si="115"/>
        <v>3.036919790734272E-12</v>
      </c>
      <c r="BH153" s="62">
        <f t="shared" si="116"/>
        <v>293.33333333333633</v>
      </c>
      <c r="BI153" s="62">
        <f ca="1">AVERAGE(OFFSET($BH$3,0,0,'Données projet'!$E$11+1,1))-AVERAGE(OFFSET($H$3,0,0,'Données projet'!$E$11+1,1))</f>
        <v>154.93882427988234</v>
      </c>
      <c r="BJ153" s="62">
        <f t="shared" si="146"/>
        <v>56.347130462109817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1.223725121235475E-13</v>
      </c>
      <c r="CA153" s="14">
        <f t="shared" si="147"/>
        <v>1.7956824466038182E-12</v>
      </c>
      <c r="CB153" s="22">
        <f t="shared" si="118"/>
        <v>3.3406123864501612E-12</v>
      </c>
      <c r="CC153" s="62">
        <f t="shared" si="119"/>
        <v>293.33333333333667</v>
      </c>
      <c r="CD153" s="62">
        <f ca="1">AVERAGE(OFFSET($CC$3,0,0,'Données projet'!$E$12+1,1))-AVERAGE(OFFSET($H$3,0,0,'Données projet'!$E$12+1,1))</f>
        <v>185.13448991941385</v>
      </c>
      <c r="CE153" s="62">
        <f t="shared" si="148"/>
        <v>69.239647548491234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588.11073590513013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117.54638373164624</v>
      </c>
      <c r="T154" s="62">
        <f t="shared" si="142"/>
        <v>133.0740262536583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0.20143737878880444</v>
      </c>
      <c r="AA154" s="23">
        <f>EXP(-LN(2)/25)*AA153+(1-EXP(-LN(2)/25))/(LN(2)/25)*Calculateur!V154*Calculateur!X154*VLOOKUP('Données projet'!$B$9,Paramètres!$A$1:$I$89,3,0)*0.475*44/12</f>
        <v>0.30221182777561589</v>
      </c>
      <c r="AB154" s="23">
        <f>EXP(-LN(2)/2)*AB153+(1-EXP(-LN(2)/2))/(LN(2)/2)*V154*Y154*VLOOKUP('Données projet'!$B$9,Paramètres!$A$1:$I$89,3,0)*0.475*44/12</f>
        <v>2.4811892743978756E-18</v>
      </c>
      <c r="AC154" s="24">
        <f t="shared" ref="AC154:AC203" si="163">SUM(Z154:AB154)</f>
        <v>0.50364920656442036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2.8421709430404007E-14</v>
      </c>
      <c r="AJ154" s="14">
        <f>AI154*VLOOKUP('Données projet'!$B$10,Paramètres!$A$1:$I$89,3,0)*VLOOKUP('Données projet'!$B$10,Paramètres!$A$1:$I$89,5,0)</f>
        <v>2.5715962692629544E-14</v>
      </c>
      <c r="AK154" s="14">
        <f t="shared" ref="AK154:AK203" si="164">EXP(-1.0587+0.8836*LN(AJ154)+0.284)</f>
        <v>4.5248818890525812E-13</v>
      </c>
      <c r="AL154" s="22">
        <f t="shared" ref="AL154:AL203" si="165">(AJ154+AK154)*0.475*44/12</f>
        <v>8.3287223069965432E-13</v>
      </c>
      <c r="AM154" s="62">
        <f t="shared" si="113"/>
        <v>293.33333333333417</v>
      </c>
      <c r="AN154" s="62">
        <f ca="1">AVERAGE(OFFSET($AM$3,0,0,'Données projet'!$E$10+1,1))-AVERAGE(OFFSET($H$3,0,0,'Données projet'!$E$10+1,1))</f>
        <v>138.8931001150624</v>
      </c>
      <c r="AO154" s="62">
        <f t="shared" si="144"/>
        <v>48.964659354096625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1.0995790944434703E-13</v>
      </c>
      <c r="BF154" s="14">
        <f t="shared" ref="BF154:BF203" si="167">EXP(-1.0587+0.8836*LN(BE154)+0.284)</f>
        <v>1.6337280948049956E-12</v>
      </c>
      <c r="BG154" s="22">
        <f t="shared" ref="BG154:BG203" si="168">(BE154+BF154)*0.475*44/12</f>
        <v>3.036919790734272E-12</v>
      </c>
      <c r="BH154" s="62">
        <f t="shared" si="116"/>
        <v>293.33333333333633</v>
      </c>
      <c r="BI154" s="62">
        <f ca="1">AVERAGE(OFFSET($BH$3,0,0,'Données projet'!$E$11+1,1))-AVERAGE(OFFSET($H$3,0,0,'Données projet'!$E$11+1,1))</f>
        <v>154.93882427988234</v>
      </c>
      <c r="BJ154" s="62">
        <f t="shared" si="146"/>
        <v>56.347130462109817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1.223725121235475E-13</v>
      </c>
      <c r="CA154" s="14">
        <f t="shared" ref="CA154:CA203" si="170">EXP(-1.0587+0.8836*LN(BZ154)+0.284)</f>
        <v>1.7956824466038182E-12</v>
      </c>
      <c r="CB154" s="22">
        <f t="shared" ref="CB154:CB203" si="171">(BZ154+CA154)*0.475*44/12</f>
        <v>3.3406123864501612E-12</v>
      </c>
      <c r="CC154" s="62">
        <f t="shared" si="119"/>
        <v>293.33333333333667</v>
      </c>
      <c r="CD154" s="62">
        <f ca="1">AVERAGE(OFFSET($CC$3,0,0,'Données projet'!$E$12+1,1))-AVERAGE(OFFSET($H$3,0,0,'Données projet'!$E$12+1,1))</f>
        <v>185.13448991941385</v>
      </c>
      <c r="CE154" s="62">
        <f t="shared" si="148"/>
        <v>69.239647548491234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590.0158021945839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117.54638373164624</v>
      </c>
      <c r="T155" s="62">
        <f t="shared" si="142"/>
        <v>133.0740262536583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0.19748731465542516</v>
      </c>
      <c r="AA155" s="23">
        <f>EXP(-LN(2)/25)*AA154+(1-EXP(-LN(2)/25))/(LN(2)/25)*Calculateur!V155*Calculateur!X155*VLOOKUP('Données projet'!$B$9,Paramètres!$A$1:$I$89,3,0)*0.475*44/12</f>
        <v>0.29394782945246239</v>
      </c>
      <c r="AB155" s="23">
        <f>EXP(-LN(2)/2)*AB154+(1-EXP(-LN(2)/2))/(LN(2)/2)*V155*Y155*VLOOKUP('Données projet'!$B$9,Paramètres!$A$1:$I$89,3,0)*0.475*44/12</f>
        <v>1.7544657613340672E-18</v>
      </c>
      <c r="AC155" s="24">
        <f t="shared" si="163"/>
        <v>0.49143514410788758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2.8421709430404007E-14</v>
      </c>
      <c r="AJ155" s="14">
        <f>AI155*VLOOKUP('Données projet'!$B$10,Paramètres!$A$1:$I$89,3,0)*VLOOKUP('Données projet'!$B$10,Paramètres!$A$1:$I$89,5,0)</f>
        <v>2.5715962692629544E-14</v>
      </c>
      <c r="AK155" s="14">
        <f t="shared" si="164"/>
        <v>4.5248818890525812E-13</v>
      </c>
      <c r="AL155" s="22">
        <f t="shared" si="165"/>
        <v>8.3287223069965432E-13</v>
      </c>
      <c r="AM155" s="62">
        <f t="shared" si="113"/>
        <v>293.33333333333417</v>
      </c>
      <c r="AN155" s="62">
        <f ca="1">AVERAGE(OFFSET($AM$3,0,0,'Données projet'!$E$10+1,1))-AVERAGE(OFFSET($H$3,0,0,'Données projet'!$E$10+1,1))</f>
        <v>138.8931001150624</v>
      </c>
      <c r="AO155" s="62">
        <f t="shared" si="144"/>
        <v>48.964659354096625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1.0995790944434703E-13</v>
      </c>
      <c r="BF155" s="14">
        <f t="shared" si="167"/>
        <v>1.6337280948049956E-12</v>
      </c>
      <c r="BG155" s="22">
        <f t="shared" si="168"/>
        <v>3.036919790734272E-12</v>
      </c>
      <c r="BH155" s="62">
        <f t="shared" si="116"/>
        <v>293.33333333333633</v>
      </c>
      <c r="BI155" s="62">
        <f ca="1">AVERAGE(OFFSET($BH$3,0,0,'Données projet'!$E$11+1,1))-AVERAGE(OFFSET($H$3,0,0,'Données projet'!$E$11+1,1))</f>
        <v>154.93882427988234</v>
      </c>
      <c r="BJ155" s="62">
        <f t="shared" si="146"/>
        <v>56.347130462109817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1.223725121235475E-13</v>
      </c>
      <c r="CA155" s="14">
        <f t="shared" si="170"/>
        <v>1.7956824466038182E-12</v>
      </c>
      <c r="CB155" s="22">
        <f t="shared" si="171"/>
        <v>3.3406123864501612E-12</v>
      </c>
      <c r="CC155" s="62">
        <f t="shared" si="119"/>
        <v>293.33333333333667</v>
      </c>
      <c r="CD155" s="62">
        <f ca="1">AVERAGE(OFFSET($CC$3,0,0,'Données projet'!$E$12+1,1))-AVERAGE(OFFSET($H$3,0,0,'Données projet'!$E$12+1,1))</f>
        <v>185.13448991941385</v>
      </c>
      <c r="CE155" s="62">
        <f t="shared" si="148"/>
        <v>69.239647548491234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591.92059567721367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117.54638373164624</v>
      </c>
      <c r="T156" s="62">
        <f t="shared" si="142"/>
        <v>133.0740262536583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0.19361470887040022</v>
      </c>
      <c r="AA156" s="23">
        <f>EXP(-LN(2)/25)*AA155+(1-EXP(-LN(2)/25))/(LN(2)/25)*Calculateur!V156*Calculateur!X156*VLOOKUP('Données projet'!$B$9,Paramètres!$A$1:$I$89,3,0)*0.475*44/12</f>
        <v>0.28590981059804027</v>
      </c>
      <c r="AB156" s="23">
        <f>EXP(-LN(2)/2)*AB155+(1-EXP(-LN(2)/2))/(LN(2)/2)*V156*Y156*VLOOKUP('Données projet'!$B$9,Paramètres!$A$1:$I$89,3,0)*0.475*44/12</f>
        <v>1.2405946371989378E-18</v>
      </c>
      <c r="AC156" s="24">
        <f t="shared" si="163"/>
        <v>0.47952451946844049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2.8421709430404007E-14</v>
      </c>
      <c r="AJ156" s="14">
        <f>AI156*VLOOKUP('Données projet'!$B$10,Paramètres!$A$1:$I$89,3,0)*VLOOKUP('Données projet'!$B$10,Paramètres!$A$1:$I$89,5,0)</f>
        <v>2.5715962692629544E-14</v>
      </c>
      <c r="AK156" s="14">
        <f t="shared" si="164"/>
        <v>4.5248818890525812E-13</v>
      </c>
      <c r="AL156" s="22">
        <f t="shared" si="165"/>
        <v>8.3287223069965432E-13</v>
      </c>
      <c r="AM156" s="62">
        <f t="shared" si="113"/>
        <v>293.33333333333417</v>
      </c>
      <c r="AN156" s="62">
        <f ca="1">AVERAGE(OFFSET($AM$3,0,0,'Données projet'!$E$10+1,1))-AVERAGE(OFFSET($H$3,0,0,'Données projet'!$E$10+1,1))</f>
        <v>138.8931001150624</v>
      </c>
      <c r="AO156" s="62">
        <f t="shared" si="144"/>
        <v>48.964659354096625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1.0995790944434703E-13</v>
      </c>
      <c r="BF156" s="14">
        <f t="shared" si="167"/>
        <v>1.6337280948049956E-12</v>
      </c>
      <c r="BG156" s="22">
        <f t="shared" si="168"/>
        <v>3.036919790734272E-12</v>
      </c>
      <c r="BH156" s="62">
        <f t="shared" si="116"/>
        <v>293.33333333333633</v>
      </c>
      <c r="BI156" s="62">
        <f ca="1">AVERAGE(OFFSET($BH$3,0,0,'Données projet'!$E$11+1,1))-AVERAGE(OFFSET($H$3,0,0,'Données projet'!$E$11+1,1))</f>
        <v>154.93882427988234</v>
      </c>
      <c r="BJ156" s="62">
        <f t="shared" si="146"/>
        <v>56.347130462109817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1.223725121235475E-13</v>
      </c>
      <c r="CA156" s="14">
        <f t="shared" si="170"/>
        <v>1.7956824466038182E-12</v>
      </c>
      <c r="CB156" s="22">
        <f t="shared" si="171"/>
        <v>3.3406123864501612E-12</v>
      </c>
      <c r="CC156" s="62">
        <f t="shared" si="119"/>
        <v>293.33333333333667</v>
      </c>
      <c r="CD156" s="62">
        <f ca="1">AVERAGE(OFFSET($CC$3,0,0,'Données projet'!$E$12+1,1))-AVERAGE(OFFSET($H$3,0,0,'Données projet'!$E$12+1,1))</f>
        <v>185.13448991941385</v>
      </c>
      <c r="CE156" s="62">
        <f t="shared" si="148"/>
        <v>69.239647548491234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593.82511834288903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117.54638373164624</v>
      </c>
      <c r="T157" s="62">
        <f t="shared" si="142"/>
        <v>133.0740262536583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0.18981804252276333</v>
      </c>
      <c r="AA157" s="23">
        <f>EXP(-LN(2)/25)*AA156+(1-EXP(-LN(2)/25))/(LN(2)/25)*Calculateur!V157*Calculateur!X157*VLOOKUP('Données projet'!$B$9,Paramètres!$A$1:$I$89,3,0)*0.475*44/12</f>
        <v>0.27809159179189336</v>
      </c>
      <c r="AB157" s="23">
        <f>EXP(-LN(2)/2)*AB156+(1-EXP(-LN(2)/2))/(LN(2)/2)*V157*Y157*VLOOKUP('Données projet'!$B$9,Paramètres!$A$1:$I$89,3,0)*0.475*44/12</f>
        <v>8.7723288066703362E-19</v>
      </c>
      <c r="AC157" s="24">
        <f t="shared" si="163"/>
        <v>0.46790963431465671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2.8421709430404007E-14</v>
      </c>
      <c r="AJ157" s="14">
        <f>AI157*VLOOKUP('Données projet'!$B$10,Paramètres!$A$1:$I$89,3,0)*VLOOKUP('Données projet'!$B$10,Paramètres!$A$1:$I$89,5,0)</f>
        <v>2.5715962692629544E-14</v>
      </c>
      <c r="AK157" s="14">
        <f t="shared" si="164"/>
        <v>4.5248818890525812E-13</v>
      </c>
      <c r="AL157" s="22">
        <f t="shared" si="165"/>
        <v>8.3287223069965432E-13</v>
      </c>
      <c r="AM157" s="62">
        <f t="shared" si="113"/>
        <v>293.33333333333417</v>
      </c>
      <c r="AN157" s="62">
        <f ca="1">AVERAGE(OFFSET($AM$3,0,0,'Données projet'!$E$10+1,1))-AVERAGE(OFFSET($H$3,0,0,'Données projet'!$E$10+1,1))</f>
        <v>138.8931001150624</v>
      </c>
      <c r="AO157" s="62">
        <f t="shared" si="144"/>
        <v>48.964659354096625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1.0995790944434703E-13</v>
      </c>
      <c r="BF157" s="14">
        <f t="shared" si="167"/>
        <v>1.6337280948049956E-12</v>
      </c>
      <c r="BG157" s="22">
        <f t="shared" si="168"/>
        <v>3.036919790734272E-12</v>
      </c>
      <c r="BH157" s="62">
        <f t="shared" si="116"/>
        <v>293.33333333333633</v>
      </c>
      <c r="BI157" s="62">
        <f ca="1">AVERAGE(OFFSET($BH$3,0,0,'Données projet'!$E$11+1,1))-AVERAGE(OFFSET($H$3,0,0,'Données projet'!$E$11+1,1))</f>
        <v>154.93882427988234</v>
      </c>
      <c r="BJ157" s="62">
        <f t="shared" si="146"/>
        <v>56.347130462109817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1.223725121235475E-13</v>
      </c>
      <c r="CA157" s="14">
        <f t="shared" si="170"/>
        <v>1.7956824466038182E-12</v>
      </c>
      <c r="CB157" s="22">
        <f t="shared" si="171"/>
        <v>3.3406123864501612E-12</v>
      </c>
      <c r="CC157" s="62">
        <f t="shared" si="119"/>
        <v>293.33333333333667</v>
      </c>
      <c r="CD157" s="62">
        <f ca="1">AVERAGE(OFFSET($CC$3,0,0,'Données projet'!$E$12+1,1))-AVERAGE(OFFSET($H$3,0,0,'Données projet'!$E$12+1,1))</f>
        <v>185.13448991941385</v>
      </c>
      <c r="CE157" s="62">
        <f t="shared" si="148"/>
        <v>69.239647548491234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595.72937215414299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117.54638373164624</v>
      </c>
      <c r="T158" s="62">
        <f t="shared" si="142"/>
        <v>133.0740262536583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0.18609582648646578</v>
      </c>
      <c r="AA158" s="23">
        <f>EXP(-LN(2)/25)*AA157+(1-EXP(-LN(2)/25))/(LN(2)/25)*Calculateur!V158*Calculateur!X158*VLOOKUP('Données projet'!$B$9,Paramètres!$A$1:$I$89,3,0)*0.475*44/12</f>
        <v>0.27048716259014283</v>
      </c>
      <c r="AB158" s="23">
        <f>EXP(-LN(2)/2)*AB157+(1-EXP(-LN(2)/2))/(LN(2)/2)*V158*Y158*VLOOKUP('Données projet'!$B$9,Paramètres!$A$1:$I$89,3,0)*0.475*44/12</f>
        <v>6.2029731859946891E-19</v>
      </c>
      <c r="AC158" s="24">
        <f t="shared" si="163"/>
        <v>0.4565829890766086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2.8421709430404007E-14</v>
      </c>
      <c r="AJ158" s="14">
        <f>AI158*VLOOKUP('Données projet'!$B$10,Paramètres!$A$1:$I$89,3,0)*VLOOKUP('Données projet'!$B$10,Paramètres!$A$1:$I$89,5,0)</f>
        <v>2.5715962692629544E-14</v>
      </c>
      <c r="AK158" s="14">
        <f t="shared" si="164"/>
        <v>4.5248818890525812E-13</v>
      </c>
      <c r="AL158" s="22">
        <f t="shared" si="165"/>
        <v>8.3287223069965432E-13</v>
      </c>
      <c r="AM158" s="62">
        <f t="shared" si="113"/>
        <v>293.33333333333417</v>
      </c>
      <c r="AN158" s="62">
        <f ca="1">AVERAGE(OFFSET($AM$3,0,0,'Données projet'!$E$10+1,1))-AVERAGE(OFFSET($H$3,0,0,'Données projet'!$E$10+1,1))</f>
        <v>138.8931001150624</v>
      </c>
      <c r="AO158" s="62">
        <f t="shared" si="144"/>
        <v>48.964659354096625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1.0995790944434703E-13</v>
      </c>
      <c r="BF158" s="14">
        <f t="shared" si="167"/>
        <v>1.6337280948049956E-12</v>
      </c>
      <c r="BG158" s="22">
        <f t="shared" si="168"/>
        <v>3.036919790734272E-12</v>
      </c>
      <c r="BH158" s="62">
        <f t="shared" si="116"/>
        <v>293.33333333333633</v>
      </c>
      <c r="BI158" s="62">
        <f ca="1">AVERAGE(OFFSET($BH$3,0,0,'Données projet'!$E$11+1,1))-AVERAGE(OFFSET($H$3,0,0,'Données projet'!$E$11+1,1))</f>
        <v>154.93882427988234</v>
      </c>
      <c r="BJ158" s="62">
        <f t="shared" si="146"/>
        <v>56.347130462109817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1.223725121235475E-13</v>
      </c>
      <c r="CA158" s="14">
        <f t="shared" si="170"/>
        <v>1.7956824466038182E-12</v>
      </c>
      <c r="CB158" s="22">
        <f t="shared" si="171"/>
        <v>3.3406123864501612E-12</v>
      </c>
      <c r="CC158" s="62">
        <f t="shared" si="119"/>
        <v>293.33333333333667</v>
      </c>
      <c r="CD158" s="62">
        <f ca="1">AVERAGE(OFFSET($CC$3,0,0,'Données projet'!$E$12+1,1))-AVERAGE(OFFSET($H$3,0,0,'Données projet'!$E$12+1,1))</f>
        <v>185.13448991941385</v>
      </c>
      <c r="CE158" s="62">
        <f t="shared" si="148"/>
        <v>69.239647548491234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597.63335904672135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117.54638373164624</v>
      </c>
      <c r="T159" s="62">
        <f t="shared" si="142"/>
        <v>133.0740262536583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0.18244660083631242</v>
      </c>
      <c r="AA159" s="23">
        <f>EXP(-LN(2)/25)*AA158+(1-EXP(-LN(2)/25))/(LN(2)/25)*Calculateur!V159*Calculateur!X159*VLOOKUP('Données projet'!$B$9,Paramètres!$A$1:$I$89,3,0)*0.475*44/12</f>
        <v>0.26309067690481369</v>
      </c>
      <c r="AB159" s="23">
        <f>EXP(-LN(2)/2)*AB158+(1-EXP(-LN(2)/2))/(LN(2)/2)*V159*Y159*VLOOKUP('Données projet'!$B$9,Paramètres!$A$1:$I$89,3,0)*0.475*44/12</f>
        <v>4.3861644033351681E-19</v>
      </c>
      <c r="AC159" s="24">
        <f t="shared" si="163"/>
        <v>0.44553727774112611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2.8421709430404007E-14</v>
      </c>
      <c r="AJ159" s="14">
        <f>AI159*VLOOKUP('Données projet'!$B$10,Paramètres!$A$1:$I$89,3,0)*VLOOKUP('Données projet'!$B$10,Paramètres!$A$1:$I$89,5,0)</f>
        <v>2.5715962692629544E-14</v>
      </c>
      <c r="AK159" s="14">
        <f t="shared" si="164"/>
        <v>4.5248818890525812E-13</v>
      </c>
      <c r="AL159" s="22">
        <f t="shared" si="165"/>
        <v>8.3287223069965432E-13</v>
      </c>
      <c r="AM159" s="62">
        <f t="shared" si="113"/>
        <v>293.33333333333417</v>
      </c>
      <c r="AN159" s="62">
        <f ca="1">AVERAGE(OFFSET($AM$3,0,0,'Données projet'!$E$10+1,1))-AVERAGE(OFFSET($H$3,0,0,'Données projet'!$E$10+1,1))</f>
        <v>138.8931001150624</v>
      </c>
      <c r="AO159" s="62">
        <f t="shared" si="144"/>
        <v>48.964659354096625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1.0995790944434703E-13</v>
      </c>
      <c r="BF159" s="14">
        <f t="shared" si="167"/>
        <v>1.6337280948049956E-12</v>
      </c>
      <c r="BG159" s="22">
        <f t="shared" si="168"/>
        <v>3.036919790734272E-12</v>
      </c>
      <c r="BH159" s="62">
        <f t="shared" si="116"/>
        <v>293.33333333333633</v>
      </c>
      <c r="BI159" s="62">
        <f ca="1">AVERAGE(OFFSET($BH$3,0,0,'Données projet'!$E$11+1,1))-AVERAGE(OFFSET($H$3,0,0,'Données projet'!$E$11+1,1))</f>
        <v>154.93882427988234</v>
      </c>
      <c r="BJ159" s="62">
        <f t="shared" si="146"/>
        <v>56.347130462109817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1.223725121235475E-13</v>
      </c>
      <c r="CA159" s="14">
        <f t="shared" si="170"/>
        <v>1.7956824466038182E-12</v>
      </c>
      <c r="CB159" s="22">
        <f t="shared" si="171"/>
        <v>3.3406123864501612E-12</v>
      </c>
      <c r="CC159" s="62">
        <f t="shared" si="119"/>
        <v>293.33333333333667</v>
      </c>
      <c r="CD159" s="62">
        <f ca="1">AVERAGE(OFFSET($CC$3,0,0,'Données projet'!$E$12+1,1))-AVERAGE(OFFSET($H$3,0,0,'Données projet'!$E$12+1,1))</f>
        <v>185.13448991941385</v>
      </c>
      <c r="CE159" s="62">
        <f t="shared" si="148"/>
        <v>69.239647548491234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599.53708093011733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117.54638373164624</v>
      </c>
      <c r="T160" s="62">
        <f t="shared" si="142"/>
        <v>133.0740262536583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0.17886893427535072</v>
      </c>
      <c r="AA160" s="23">
        <f>EXP(-LN(2)/25)*AA159+(1-EXP(-LN(2)/25))/(LN(2)/25)*Calculateur!V160*Calculateur!X160*VLOOKUP('Données projet'!$B$9,Paramètres!$A$1:$I$89,3,0)*0.475*44/12</f>
        <v>0.25589644850951415</v>
      </c>
      <c r="AB160" s="23">
        <f>EXP(-LN(2)/2)*AB159+(1-EXP(-LN(2)/2))/(LN(2)/2)*V160*Y160*VLOOKUP('Données projet'!$B$9,Paramètres!$A$1:$I$89,3,0)*0.475*44/12</f>
        <v>3.1014865929973445E-19</v>
      </c>
      <c r="AC160" s="24">
        <f t="shared" si="163"/>
        <v>0.43476538278486487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2.8421709430404007E-14</v>
      </c>
      <c r="AJ160" s="14">
        <f>AI160*VLOOKUP('Données projet'!$B$10,Paramètres!$A$1:$I$89,3,0)*VLOOKUP('Données projet'!$B$10,Paramètres!$A$1:$I$89,5,0)</f>
        <v>2.5715962692629544E-14</v>
      </c>
      <c r="AK160" s="14">
        <f t="shared" si="164"/>
        <v>4.5248818890525812E-13</v>
      </c>
      <c r="AL160" s="22">
        <f t="shared" si="165"/>
        <v>8.3287223069965432E-13</v>
      </c>
      <c r="AM160" s="62">
        <f t="shared" si="113"/>
        <v>293.33333333333417</v>
      </c>
      <c r="AN160" s="62">
        <f ca="1">AVERAGE(OFFSET($AM$3,0,0,'Données projet'!$E$10+1,1))-AVERAGE(OFFSET($H$3,0,0,'Données projet'!$E$10+1,1))</f>
        <v>138.8931001150624</v>
      </c>
      <c r="AO160" s="62">
        <f t="shared" si="144"/>
        <v>48.964659354096625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1.0995790944434703E-13</v>
      </c>
      <c r="BF160" s="14">
        <f t="shared" si="167"/>
        <v>1.6337280948049956E-12</v>
      </c>
      <c r="BG160" s="22">
        <f t="shared" si="168"/>
        <v>3.036919790734272E-12</v>
      </c>
      <c r="BH160" s="62">
        <f t="shared" si="116"/>
        <v>293.33333333333633</v>
      </c>
      <c r="BI160" s="62">
        <f ca="1">AVERAGE(OFFSET($BH$3,0,0,'Données projet'!$E$11+1,1))-AVERAGE(OFFSET($H$3,0,0,'Données projet'!$E$11+1,1))</f>
        <v>154.93882427988234</v>
      </c>
      <c r="BJ160" s="62">
        <f t="shared" si="146"/>
        <v>56.347130462109817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1.223725121235475E-13</v>
      </c>
      <c r="CA160" s="14">
        <f t="shared" si="170"/>
        <v>1.7956824466038182E-12</v>
      </c>
      <c r="CB160" s="22">
        <f t="shared" si="171"/>
        <v>3.3406123864501612E-12</v>
      </c>
      <c r="CC160" s="62">
        <f t="shared" si="119"/>
        <v>293.33333333333667</v>
      </c>
      <c r="CD160" s="62">
        <f ca="1">AVERAGE(OFFSET($CC$3,0,0,'Données projet'!$E$12+1,1))-AVERAGE(OFFSET($H$3,0,0,'Données projet'!$E$12+1,1))</f>
        <v>185.13448991941385</v>
      </c>
      <c r="CE160" s="62">
        <f t="shared" si="148"/>
        <v>69.239647548491234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601.44053968809271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117.54638373164624</v>
      </c>
      <c r="T161" s="62">
        <f t="shared" si="142"/>
        <v>133.0740262536583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0.17536142357348836</v>
      </c>
      <c r="AA161" s="23">
        <f>EXP(-LN(2)/25)*AA160+(1-EXP(-LN(2)/25))/(LN(2)/25)*Calculateur!V161*Calculateur!X161*VLOOKUP('Données projet'!$B$9,Paramètres!$A$1:$I$89,3,0)*0.475*44/12</f>
        <v>0.24889894666801213</v>
      </c>
      <c r="AB161" s="23">
        <f>EXP(-LN(2)/2)*AB160+(1-EXP(-LN(2)/2))/(LN(2)/2)*V161*Y161*VLOOKUP('Données projet'!$B$9,Paramètres!$A$1:$I$89,3,0)*0.475*44/12</f>
        <v>2.1930822016675841E-19</v>
      </c>
      <c r="AC161" s="24">
        <f t="shared" si="163"/>
        <v>0.42426037024150048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2.8421709430404007E-14</v>
      </c>
      <c r="AJ161" s="14">
        <f>AI161*VLOOKUP('Données projet'!$B$10,Paramètres!$A$1:$I$89,3,0)*VLOOKUP('Données projet'!$B$10,Paramètres!$A$1:$I$89,5,0)</f>
        <v>2.5715962692629544E-14</v>
      </c>
      <c r="AK161" s="14">
        <f t="shared" si="164"/>
        <v>4.5248818890525812E-13</v>
      </c>
      <c r="AL161" s="22">
        <f t="shared" si="165"/>
        <v>8.3287223069965432E-13</v>
      </c>
      <c r="AM161" s="62">
        <f t="shared" si="113"/>
        <v>293.33333333333417</v>
      </c>
      <c r="AN161" s="62">
        <f ca="1">AVERAGE(OFFSET($AM$3,0,0,'Données projet'!$E$10+1,1))-AVERAGE(OFFSET($H$3,0,0,'Données projet'!$E$10+1,1))</f>
        <v>138.8931001150624</v>
      </c>
      <c r="AO161" s="62">
        <f t="shared" si="144"/>
        <v>48.964659354096625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1.0995790944434703E-13</v>
      </c>
      <c r="BF161" s="14">
        <f t="shared" si="167"/>
        <v>1.6337280948049956E-12</v>
      </c>
      <c r="BG161" s="22">
        <f t="shared" si="168"/>
        <v>3.036919790734272E-12</v>
      </c>
      <c r="BH161" s="62">
        <f t="shared" si="116"/>
        <v>293.33333333333633</v>
      </c>
      <c r="BI161" s="62">
        <f ca="1">AVERAGE(OFFSET($BH$3,0,0,'Données projet'!$E$11+1,1))-AVERAGE(OFFSET($H$3,0,0,'Données projet'!$E$11+1,1))</f>
        <v>154.93882427988234</v>
      </c>
      <c r="BJ161" s="62">
        <f t="shared" si="146"/>
        <v>56.347130462109817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1.223725121235475E-13</v>
      </c>
      <c r="CA161" s="14">
        <f t="shared" si="170"/>
        <v>1.7956824466038182E-12</v>
      </c>
      <c r="CB161" s="22">
        <f t="shared" si="171"/>
        <v>3.3406123864501612E-12</v>
      </c>
      <c r="CC161" s="62">
        <f t="shared" si="119"/>
        <v>293.33333333333667</v>
      </c>
      <c r="CD161" s="62">
        <f ca="1">AVERAGE(OFFSET($CC$3,0,0,'Données projet'!$E$12+1,1))-AVERAGE(OFFSET($H$3,0,0,'Données projet'!$E$12+1,1))</f>
        <v>185.13448991941385</v>
      </c>
      <c r="CE161" s="62">
        <f t="shared" si="148"/>
        <v>69.239647548491234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603.34373717918538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117.54638373164624</v>
      </c>
      <c r="T162" s="62">
        <f t="shared" si="142"/>
        <v>133.0740262536583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0.17192269301711921</v>
      </c>
      <c r="AA162" s="23">
        <f>EXP(-LN(2)/25)*AA161+(1-EXP(-LN(2)/25))/(LN(2)/25)*Calculateur!V162*Calculateur!X162*VLOOKUP('Données projet'!$B$9,Paramètres!$A$1:$I$89,3,0)*0.475*44/12</f>
        <v>0.24209279188234858</v>
      </c>
      <c r="AB162" s="23">
        <f>EXP(-LN(2)/2)*AB161+(1-EXP(-LN(2)/2))/(LN(2)/2)*V162*Y162*VLOOKUP('Données projet'!$B$9,Paramètres!$A$1:$I$89,3,0)*0.475*44/12</f>
        <v>1.5507432964986723E-19</v>
      </c>
      <c r="AC162" s="24">
        <f t="shared" si="163"/>
        <v>0.41401548489946782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2.8421709430404007E-14</v>
      </c>
      <c r="AJ162" s="14">
        <f>AI162*VLOOKUP('Données projet'!$B$10,Paramètres!$A$1:$I$89,3,0)*VLOOKUP('Données projet'!$B$10,Paramètres!$A$1:$I$89,5,0)</f>
        <v>2.5715962692629544E-14</v>
      </c>
      <c r="AK162" s="14">
        <f t="shared" si="164"/>
        <v>4.5248818890525812E-13</v>
      </c>
      <c r="AL162" s="22">
        <f t="shared" si="165"/>
        <v>8.3287223069965432E-13</v>
      </c>
      <c r="AM162" s="62">
        <f t="shared" si="113"/>
        <v>293.33333333333417</v>
      </c>
      <c r="AN162" s="62">
        <f ca="1">AVERAGE(OFFSET($AM$3,0,0,'Données projet'!$E$10+1,1))-AVERAGE(OFFSET($H$3,0,0,'Données projet'!$E$10+1,1))</f>
        <v>138.8931001150624</v>
      </c>
      <c r="AO162" s="62">
        <f t="shared" si="144"/>
        <v>48.964659354096625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1.0995790944434703E-13</v>
      </c>
      <c r="BF162" s="14">
        <f t="shared" si="167"/>
        <v>1.6337280948049956E-12</v>
      </c>
      <c r="BG162" s="22">
        <f t="shared" si="168"/>
        <v>3.036919790734272E-12</v>
      </c>
      <c r="BH162" s="62">
        <f t="shared" si="116"/>
        <v>293.33333333333633</v>
      </c>
      <c r="BI162" s="62">
        <f ca="1">AVERAGE(OFFSET($BH$3,0,0,'Données projet'!$E$11+1,1))-AVERAGE(OFFSET($H$3,0,0,'Données projet'!$E$11+1,1))</f>
        <v>154.93882427988234</v>
      </c>
      <c r="BJ162" s="62">
        <f t="shared" si="146"/>
        <v>56.347130462109817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1.223725121235475E-13</v>
      </c>
      <c r="CA162" s="14">
        <f t="shared" si="170"/>
        <v>1.7956824466038182E-12</v>
      </c>
      <c r="CB162" s="22">
        <f t="shared" si="171"/>
        <v>3.3406123864501612E-12</v>
      </c>
      <c r="CC162" s="62">
        <f t="shared" si="119"/>
        <v>293.33333333333667</v>
      </c>
      <c r="CD162" s="62">
        <f ca="1">AVERAGE(OFFSET($CC$3,0,0,'Données projet'!$E$12+1,1))-AVERAGE(OFFSET($H$3,0,0,'Données projet'!$E$12+1,1))</f>
        <v>185.13448991941385</v>
      </c>
      <c r="CE162" s="62">
        <f t="shared" si="148"/>
        <v>69.239647548491234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605.24667523720336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117.54638373164624</v>
      </c>
      <c r="T163" s="62">
        <f t="shared" si="142"/>
        <v>133.0740262536583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0.16855139386954193</v>
      </c>
      <c r="AA163" s="23">
        <f>EXP(-LN(2)/25)*AA162+(1-EXP(-LN(2)/25))/(LN(2)/25)*Calculateur!V163*Calculateur!X163*VLOOKUP('Données projet'!$B$9,Paramètres!$A$1:$I$89,3,0)*0.475*44/12</f>
        <v>0.23547275175721916</v>
      </c>
      <c r="AB163" s="23">
        <f>EXP(-LN(2)/2)*AB162+(1-EXP(-LN(2)/2))/(LN(2)/2)*V163*Y163*VLOOKUP('Données projet'!$B$9,Paramètres!$A$1:$I$89,3,0)*0.475*44/12</f>
        <v>1.096541100833792E-19</v>
      </c>
      <c r="AC163" s="24">
        <f t="shared" si="163"/>
        <v>0.40402414562676109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2.8421709430404007E-14</v>
      </c>
      <c r="AJ163" s="14">
        <f>AI163*VLOOKUP('Données projet'!$B$10,Paramètres!$A$1:$I$89,3,0)*VLOOKUP('Données projet'!$B$10,Paramètres!$A$1:$I$89,5,0)</f>
        <v>2.5715962692629544E-14</v>
      </c>
      <c r="AK163" s="14">
        <f t="shared" si="164"/>
        <v>4.5248818890525812E-13</v>
      </c>
      <c r="AL163" s="22">
        <f t="shared" si="165"/>
        <v>8.3287223069965432E-13</v>
      </c>
      <c r="AM163" s="62">
        <f t="shared" si="113"/>
        <v>293.33333333333417</v>
      </c>
      <c r="AN163" s="62">
        <f ca="1">AVERAGE(OFFSET($AM$3,0,0,'Données projet'!$E$10+1,1))-AVERAGE(OFFSET($H$3,0,0,'Données projet'!$E$10+1,1))</f>
        <v>138.8931001150624</v>
      </c>
      <c r="AO163" s="62">
        <f t="shared" si="144"/>
        <v>48.964659354096625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1.0995790944434703E-13</v>
      </c>
      <c r="BF163" s="14">
        <f t="shared" si="167"/>
        <v>1.6337280948049956E-12</v>
      </c>
      <c r="BG163" s="22">
        <f t="shared" si="168"/>
        <v>3.036919790734272E-12</v>
      </c>
      <c r="BH163" s="62">
        <f t="shared" si="116"/>
        <v>293.33333333333633</v>
      </c>
      <c r="BI163" s="62">
        <f ca="1">AVERAGE(OFFSET($BH$3,0,0,'Données projet'!$E$11+1,1))-AVERAGE(OFFSET($H$3,0,0,'Données projet'!$E$11+1,1))</f>
        <v>154.93882427988234</v>
      </c>
      <c r="BJ163" s="62">
        <f t="shared" si="146"/>
        <v>56.347130462109817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1.223725121235475E-13</v>
      </c>
      <c r="CA163" s="14">
        <f t="shared" si="170"/>
        <v>1.7956824466038182E-12</v>
      </c>
      <c r="CB163" s="22">
        <f t="shared" si="171"/>
        <v>3.3406123864501612E-12</v>
      </c>
      <c r="CC163" s="62">
        <f t="shared" si="119"/>
        <v>293.33333333333667</v>
      </c>
      <c r="CD163" s="62">
        <f ca="1">AVERAGE(OFFSET($CC$3,0,0,'Données projet'!$E$12+1,1))-AVERAGE(OFFSET($H$3,0,0,'Données projet'!$E$12+1,1))</f>
        <v>185.13448991941385</v>
      </c>
      <c r="CE163" s="62">
        <f t="shared" si="148"/>
        <v>69.239647548491234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607.14935567170596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117.54638373164624</v>
      </c>
      <c r="T164" s="62">
        <f t="shared" si="142"/>
        <v>133.0740262536583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0.1652462038419592</v>
      </c>
      <c r="AA164" s="23">
        <f>EXP(-LN(2)/25)*AA163+(1-EXP(-LN(2)/25))/(LN(2)/25)*Calculateur!V164*Calculateur!X164*VLOOKUP('Données projet'!$B$9,Paramètres!$A$1:$I$89,3,0)*0.475*44/12</f>
        <v>0.22903373697744417</v>
      </c>
      <c r="AB164" s="23">
        <f>EXP(-LN(2)/2)*AB163+(1-EXP(-LN(2)/2))/(LN(2)/2)*V164*Y164*VLOOKUP('Données projet'!$B$9,Paramètres!$A$1:$I$89,3,0)*0.475*44/12</f>
        <v>7.7537164824933613E-20</v>
      </c>
      <c r="AC164" s="24">
        <f t="shared" si="163"/>
        <v>0.39427994081940337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2.8421709430404007E-14</v>
      </c>
      <c r="AJ164" s="14">
        <f>AI164*VLOOKUP('Données projet'!$B$10,Paramètres!$A$1:$I$89,3,0)*VLOOKUP('Données projet'!$B$10,Paramètres!$A$1:$I$89,5,0)</f>
        <v>2.5715962692629544E-14</v>
      </c>
      <c r="AK164" s="14">
        <f t="shared" si="164"/>
        <v>4.5248818890525812E-13</v>
      </c>
      <c r="AL164" s="22">
        <f t="shared" si="165"/>
        <v>8.3287223069965432E-13</v>
      </c>
      <c r="AM164" s="62">
        <f t="shared" si="113"/>
        <v>293.33333333333417</v>
      </c>
      <c r="AN164" s="62">
        <f ca="1">AVERAGE(OFFSET($AM$3,0,0,'Données projet'!$E$10+1,1))-AVERAGE(OFFSET($H$3,0,0,'Données projet'!$E$10+1,1))</f>
        <v>138.8931001150624</v>
      </c>
      <c r="AO164" s="62">
        <f t="shared" si="144"/>
        <v>48.964659354096625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1.0995790944434703E-13</v>
      </c>
      <c r="BF164" s="14">
        <f t="shared" si="167"/>
        <v>1.6337280948049956E-12</v>
      </c>
      <c r="BG164" s="22">
        <f t="shared" si="168"/>
        <v>3.036919790734272E-12</v>
      </c>
      <c r="BH164" s="62">
        <f t="shared" si="116"/>
        <v>293.33333333333633</v>
      </c>
      <c r="BI164" s="62">
        <f ca="1">AVERAGE(OFFSET($BH$3,0,0,'Données projet'!$E$11+1,1))-AVERAGE(OFFSET($H$3,0,0,'Données projet'!$E$11+1,1))</f>
        <v>154.93882427988234</v>
      </c>
      <c r="BJ164" s="62">
        <f t="shared" si="146"/>
        <v>56.347130462109817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1.223725121235475E-13</v>
      </c>
      <c r="CA164" s="14">
        <f t="shared" si="170"/>
        <v>1.7956824466038182E-12</v>
      </c>
      <c r="CB164" s="22">
        <f t="shared" si="171"/>
        <v>3.3406123864501612E-12</v>
      </c>
      <c r="CC164" s="62">
        <f t="shared" si="119"/>
        <v>293.33333333333667</v>
      </c>
      <c r="CD164" s="62">
        <f ca="1">AVERAGE(OFFSET($CC$3,0,0,'Données projet'!$E$12+1,1))-AVERAGE(OFFSET($H$3,0,0,'Données projet'!$E$12+1,1))</f>
        <v>185.13448991941385</v>
      </c>
      <c r="CE164" s="62">
        <f t="shared" si="148"/>
        <v>69.239647548491234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609.05178026847398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117.54638373164624</v>
      </c>
      <c r="T165" s="62">
        <f t="shared" si="142"/>
        <v>133.0740262536583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0.16200582657485052</v>
      </c>
      <c r="AA165" s="23">
        <f>EXP(-LN(2)/25)*AA164+(1-EXP(-LN(2)/25))/(LN(2)/25)*Calculateur!V165*Calculateur!X165*VLOOKUP('Données projet'!$B$9,Paramètres!$A$1:$I$89,3,0)*0.475*44/12</f>
        <v>0.2227707973954352</v>
      </c>
      <c r="AB165" s="23">
        <f>EXP(-LN(2)/2)*AB164+(1-EXP(-LN(2)/2))/(LN(2)/2)*V165*Y165*VLOOKUP('Données projet'!$B$9,Paramètres!$A$1:$I$89,3,0)*0.475*44/12</f>
        <v>5.4827055041689601E-20</v>
      </c>
      <c r="AC165" s="24">
        <f t="shared" si="163"/>
        <v>0.38477662397028572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2.8421709430404007E-14</v>
      </c>
      <c r="AJ165" s="14">
        <f>AI165*VLOOKUP('Données projet'!$B$10,Paramètres!$A$1:$I$89,3,0)*VLOOKUP('Données projet'!$B$10,Paramètres!$A$1:$I$89,5,0)</f>
        <v>2.5715962692629544E-14</v>
      </c>
      <c r="AK165" s="14">
        <f t="shared" si="164"/>
        <v>4.5248818890525812E-13</v>
      </c>
      <c r="AL165" s="22">
        <f t="shared" si="165"/>
        <v>8.3287223069965432E-13</v>
      </c>
      <c r="AM165" s="62">
        <f t="shared" si="113"/>
        <v>293.33333333333417</v>
      </c>
      <c r="AN165" s="62">
        <f ca="1">AVERAGE(OFFSET($AM$3,0,0,'Données projet'!$E$10+1,1))-AVERAGE(OFFSET($H$3,0,0,'Données projet'!$E$10+1,1))</f>
        <v>138.8931001150624</v>
      </c>
      <c r="AO165" s="62">
        <f t="shared" si="144"/>
        <v>48.964659354096625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1.0995790944434703E-13</v>
      </c>
      <c r="BF165" s="14">
        <f t="shared" si="167"/>
        <v>1.6337280948049956E-12</v>
      </c>
      <c r="BG165" s="22">
        <f t="shared" si="168"/>
        <v>3.036919790734272E-12</v>
      </c>
      <c r="BH165" s="62">
        <f t="shared" si="116"/>
        <v>293.33333333333633</v>
      </c>
      <c r="BI165" s="62">
        <f ca="1">AVERAGE(OFFSET($BH$3,0,0,'Données projet'!$E$11+1,1))-AVERAGE(OFFSET($H$3,0,0,'Données projet'!$E$11+1,1))</f>
        <v>154.93882427988234</v>
      </c>
      <c r="BJ165" s="62">
        <f t="shared" si="146"/>
        <v>56.347130462109817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1.223725121235475E-13</v>
      </c>
      <c r="CA165" s="14">
        <f t="shared" si="170"/>
        <v>1.7956824466038182E-12</v>
      </c>
      <c r="CB165" s="22">
        <f t="shared" si="171"/>
        <v>3.3406123864501612E-12</v>
      </c>
      <c r="CC165" s="62">
        <f t="shared" si="119"/>
        <v>293.33333333333667</v>
      </c>
      <c r="CD165" s="62">
        <f ca="1">AVERAGE(OFFSET($CC$3,0,0,'Données projet'!$E$12+1,1))-AVERAGE(OFFSET($H$3,0,0,'Données projet'!$E$12+1,1))</f>
        <v>185.13448991941385</v>
      </c>
      <c r="CE165" s="62">
        <f t="shared" si="148"/>
        <v>69.239647548491234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610.95395078996603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117.54638373164624</v>
      </c>
      <c r="T166" s="62">
        <f t="shared" si="142"/>
        <v>133.0740262536583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0.15882899112951485</v>
      </c>
      <c r="AA166" s="23">
        <f>EXP(-LN(2)/25)*AA165+(1-EXP(-LN(2)/25))/(LN(2)/25)*Calculateur!V166*Calculateur!X166*VLOOKUP('Données projet'!$B$9,Paramètres!$A$1:$I$89,3,0)*0.475*44/12</f>
        <v>0.21667911822564995</v>
      </c>
      <c r="AB166" s="23">
        <f>EXP(-LN(2)/2)*AB165+(1-EXP(-LN(2)/2))/(LN(2)/2)*V166*Y166*VLOOKUP('Données projet'!$B$9,Paramètres!$A$1:$I$89,3,0)*0.475*44/12</f>
        <v>3.8768582412466807E-20</v>
      </c>
      <c r="AC166" s="24">
        <f t="shared" si="163"/>
        <v>0.37550810935516477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2.8421709430404007E-14</v>
      </c>
      <c r="AJ166" s="14">
        <f>AI166*VLOOKUP('Données projet'!$B$10,Paramètres!$A$1:$I$89,3,0)*VLOOKUP('Données projet'!$B$10,Paramètres!$A$1:$I$89,5,0)</f>
        <v>2.5715962692629544E-14</v>
      </c>
      <c r="AK166" s="14">
        <f t="shared" si="164"/>
        <v>4.5248818890525812E-13</v>
      </c>
      <c r="AL166" s="22">
        <f t="shared" si="165"/>
        <v>8.3287223069965432E-13</v>
      </c>
      <c r="AM166" s="62">
        <f t="shared" si="113"/>
        <v>293.33333333333417</v>
      </c>
      <c r="AN166" s="62">
        <f ca="1">AVERAGE(OFFSET($AM$3,0,0,'Données projet'!$E$10+1,1))-AVERAGE(OFFSET($H$3,0,0,'Données projet'!$E$10+1,1))</f>
        <v>138.8931001150624</v>
      </c>
      <c r="AO166" s="62">
        <f t="shared" si="144"/>
        <v>48.964659354096625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1.0995790944434703E-13</v>
      </c>
      <c r="BF166" s="14">
        <f t="shared" si="167"/>
        <v>1.6337280948049956E-12</v>
      </c>
      <c r="BG166" s="22">
        <f t="shared" si="168"/>
        <v>3.036919790734272E-12</v>
      </c>
      <c r="BH166" s="62">
        <f t="shared" si="116"/>
        <v>293.33333333333633</v>
      </c>
      <c r="BI166" s="62">
        <f ca="1">AVERAGE(OFFSET($BH$3,0,0,'Données projet'!$E$11+1,1))-AVERAGE(OFFSET($H$3,0,0,'Données projet'!$E$11+1,1))</f>
        <v>154.93882427988234</v>
      </c>
      <c r="BJ166" s="62">
        <f t="shared" si="146"/>
        <v>56.347130462109817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1.223725121235475E-13</v>
      </c>
      <c r="CA166" s="14">
        <f t="shared" si="170"/>
        <v>1.7956824466038182E-12</v>
      </c>
      <c r="CB166" s="22">
        <f t="shared" si="171"/>
        <v>3.3406123864501612E-12</v>
      </c>
      <c r="CC166" s="62">
        <f t="shared" si="119"/>
        <v>293.33333333333667</v>
      </c>
      <c r="CD166" s="62">
        <f ca="1">AVERAGE(OFFSET($CC$3,0,0,'Données projet'!$E$12+1,1))-AVERAGE(OFFSET($H$3,0,0,'Données projet'!$E$12+1,1))</f>
        <v>185.13448991941385</v>
      </c>
      <c r="CE166" s="62">
        <f t="shared" si="148"/>
        <v>69.239647548491234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612.85586897576445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117.54638373164624</v>
      </c>
      <c r="T167" s="62">
        <f t="shared" si="142"/>
        <v>133.0740262536583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0.15571445148958393</v>
      </c>
      <c r="AA167" s="23">
        <f>EXP(-LN(2)/25)*AA166+(1-EXP(-LN(2)/25))/(LN(2)/25)*Calculateur!V167*Calculateur!X167*VLOOKUP('Données projet'!$B$9,Paramètres!$A$1:$I$89,3,0)*0.475*44/12</f>
        <v>0.21075401634310995</v>
      </c>
      <c r="AB167" s="23">
        <f>EXP(-LN(2)/2)*AB166+(1-EXP(-LN(2)/2))/(LN(2)/2)*V167*Y167*VLOOKUP('Données projet'!$B$9,Paramètres!$A$1:$I$89,3,0)*0.475*44/12</f>
        <v>2.7413527520844801E-20</v>
      </c>
      <c r="AC167" s="24">
        <f t="shared" si="163"/>
        <v>0.36646846783269388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2.8421709430404007E-14</v>
      </c>
      <c r="AJ167" s="14">
        <f>AI167*VLOOKUP('Données projet'!$B$10,Paramètres!$A$1:$I$89,3,0)*VLOOKUP('Données projet'!$B$10,Paramètres!$A$1:$I$89,5,0)</f>
        <v>2.5715962692629544E-14</v>
      </c>
      <c r="AK167" s="14">
        <f t="shared" si="164"/>
        <v>4.5248818890525812E-13</v>
      </c>
      <c r="AL167" s="22">
        <f t="shared" si="165"/>
        <v>8.3287223069965432E-13</v>
      </c>
      <c r="AM167" s="62">
        <f t="shared" si="113"/>
        <v>293.33333333333417</v>
      </c>
      <c r="AN167" s="62">
        <f ca="1">AVERAGE(OFFSET($AM$3,0,0,'Données projet'!$E$10+1,1))-AVERAGE(OFFSET($H$3,0,0,'Données projet'!$E$10+1,1))</f>
        <v>138.8931001150624</v>
      </c>
      <c r="AO167" s="62">
        <f t="shared" si="144"/>
        <v>48.964659354096625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1.0995790944434703E-13</v>
      </c>
      <c r="BF167" s="14">
        <f t="shared" si="167"/>
        <v>1.6337280948049956E-12</v>
      </c>
      <c r="BG167" s="22">
        <f t="shared" si="168"/>
        <v>3.036919790734272E-12</v>
      </c>
      <c r="BH167" s="62">
        <f t="shared" si="116"/>
        <v>293.33333333333633</v>
      </c>
      <c r="BI167" s="62">
        <f ca="1">AVERAGE(OFFSET($BH$3,0,0,'Données projet'!$E$11+1,1))-AVERAGE(OFFSET($H$3,0,0,'Données projet'!$E$11+1,1))</f>
        <v>154.93882427988234</v>
      </c>
      <c r="BJ167" s="62">
        <f t="shared" si="146"/>
        <v>56.347130462109817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1.223725121235475E-13</v>
      </c>
      <c r="CA167" s="14">
        <f t="shared" si="170"/>
        <v>1.7956824466038182E-12</v>
      </c>
      <c r="CB167" s="22">
        <f t="shared" si="171"/>
        <v>3.3406123864501612E-12</v>
      </c>
      <c r="CC167" s="62">
        <f t="shared" si="119"/>
        <v>293.33333333333667</v>
      </c>
      <c r="CD167" s="62">
        <f ca="1">AVERAGE(OFFSET($CC$3,0,0,'Données projet'!$E$12+1,1))-AVERAGE(OFFSET($H$3,0,0,'Données projet'!$E$12+1,1))</f>
        <v>185.13448991941385</v>
      </c>
      <c r="CE167" s="62">
        <f t="shared" si="148"/>
        <v>69.239647548491234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614.75753654301047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117.54638373164624</v>
      </c>
      <c r="T168" s="62">
        <f t="shared" si="142"/>
        <v>133.0740262536583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0.15266098607231046</v>
      </c>
      <c r="AA168" s="23">
        <f>EXP(-LN(2)/25)*AA167+(1-EXP(-LN(2)/25))/(LN(2)/25)*Calculateur!V168*Calculateur!X168*VLOOKUP('Données projet'!$B$9,Paramètres!$A$1:$I$89,3,0)*0.475*44/12</f>
        <v>0.20499093668313556</v>
      </c>
      <c r="AB168" s="23">
        <f>EXP(-LN(2)/2)*AB167+(1-EXP(-LN(2)/2))/(LN(2)/2)*V168*Y168*VLOOKUP('Données projet'!$B$9,Paramètres!$A$1:$I$89,3,0)*0.475*44/12</f>
        <v>1.9384291206233403E-20</v>
      </c>
      <c r="AC168" s="24">
        <f t="shared" si="163"/>
        <v>0.35765192275544599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2.8421709430404007E-14</v>
      </c>
      <c r="AJ168" s="14">
        <f>AI168*VLOOKUP('Données projet'!$B$10,Paramètres!$A$1:$I$89,3,0)*VLOOKUP('Données projet'!$B$10,Paramètres!$A$1:$I$89,5,0)</f>
        <v>2.5715962692629544E-14</v>
      </c>
      <c r="AK168" s="14">
        <f t="shared" si="164"/>
        <v>4.5248818890525812E-13</v>
      </c>
      <c r="AL168" s="22">
        <f t="shared" si="165"/>
        <v>8.3287223069965432E-13</v>
      </c>
      <c r="AM168" s="62">
        <f t="shared" si="113"/>
        <v>293.33333333333417</v>
      </c>
      <c r="AN168" s="62">
        <f ca="1">AVERAGE(OFFSET($AM$3,0,0,'Données projet'!$E$10+1,1))-AVERAGE(OFFSET($H$3,0,0,'Données projet'!$E$10+1,1))</f>
        <v>138.8931001150624</v>
      </c>
      <c r="AO168" s="62">
        <f t="shared" si="144"/>
        <v>48.964659354096625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1.0995790944434703E-13</v>
      </c>
      <c r="BF168" s="14">
        <f t="shared" si="167"/>
        <v>1.6337280948049956E-12</v>
      </c>
      <c r="BG168" s="22">
        <f t="shared" si="168"/>
        <v>3.036919790734272E-12</v>
      </c>
      <c r="BH168" s="62">
        <f t="shared" si="116"/>
        <v>293.33333333333633</v>
      </c>
      <c r="BI168" s="62">
        <f ca="1">AVERAGE(OFFSET($BH$3,0,0,'Données projet'!$E$11+1,1))-AVERAGE(OFFSET($H$3,0,0,'Données projet'!$E$11+1,1))</f>
        <v>154.93882427988234</v>
      </c>
      <c r="BJ168" s="62">
        <f t="shared" si="146"/>
        <v>56.347130462109817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1.223725121235475E-13</v>
      </c>
      <c r="CA168" s="14">
        <f t="shared" si="170"/>
        <v>1.7956824466038182E-12</v>
      </c>
      <c r="CB168" s="22">
        <f t="shared" si="171"/>
        <v>3.3406123864501612E-12</v>
      </c>
      <c r="CC168" s="62">
        <f t="shared" si="119"/>
        <v>293.33333333333667</v>
      </c>
      <c r="CD168" s="62">
        <f ca="1">AVERAGE(OFFSET($CC$3,0,0,'Données projet'!$E$12+1,1))-AVERAGE(OFFSET($H$3,0,0,'Données projet'!$E$12+1,1))</f>
        <v>185.13448991941385</v>
      </c>
      <c r="CE168" s="62">
        <f t="shared" si="148"/>
        <v>69.239647548491234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616.65895518682692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117.54638373164624</v>
      </c>
      <c r="T169" s="62">
        <f t="shared" si="142"/>
        <v>133.0740262536583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0.14966739724943973</v>
      </c>
      <c r="AA169" s="23">
        <f>EXP(-LN(2)/25)*AA168+(1-EXP(-LN(2)/25))/(LN(2)/25)*Calculateur!V169*Calculateur!X169*VLOOKUP('Données projet'!$B$9,Paramètres!$A$1:$I$89,3,0)*0.475*44/12</f>
        <v>0.19938544873953037</v>
      </c>
      <c r="AB169" s="23">
        <f>EXP(-LN(2)/2)*AB168+(1-EXP(-LN(2)/2))/(LN(2)/2)*V169*Y169*VLOOKUP('Données projet'!$B$9,Paramètres!$A$1:$I$89,3,0)*0.475*44/12</f>
        <v>1.37067637604224E-20</v>
      </c>
      <c r="AC169" s="24">
        <f t="shared" si="163"/>
        <v>0.34905284598897013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2.8421709430404007E-14</v>
      </c>
      <c r="AJ169" s="14">
        <f>AI169*VLOOKUP('Données projet'!$B$10,Paramètres!$A$1:$I$89,3,0)*VLOOKUP('Données projet'!$B$10,Paramètres!$A$1:$I$89,5,0)</f>
        <v>2.5715962692629544E-14</v>
      </c>
      <c r="AK169" s="14">
        <f t="shared" si="164"/>
        <v>4.5248818890525812E-13</v>
      </c>
      <c r="AL169" s="22">
        <f t="shared" si="165"/>
        <v>8.3287223069965432E-13</v>
      </c>
      <c r="AM169" s="62">
        <f t="shared" si="113"/>
        <v>293.33333333333417</v>
      </c>
      <c r="AN169" s="62">
        <f ca="1">AVERAGE(OFFSET($AM$3,0,0,'Données projet'!$E$10+1,1))-AVERAGE(OFFSET($H$3,0,0,'Données projet'!$E$10+1,1))</f>
        <v>138.8931001150624</v>
      </c>
      <c r="AO169" s="62">
        <f t="shared" si="144"/>
        <v>48.964659354096625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1.0995790944434703E-13</v>
      </c>
      <c r="BF169" s="14">
        <f t="shared" si="167"/>
        <v>1.6337280948049956E-12</v>
      </c>
      <c r="BG169" s="22">
        <f t="shared" si="168"/>
        <v>3.036919790734272E-12</v>
      </c>
      <c r="BH169" s="62">
        <f t="shared" si="116"/>
        <v>293.33333333333633</v>
      </c>
      <c r="BI169" s="62">
        <f ca="1">AVERAGE(OFFSET($BH$3,0,0,'Données projet'!$E$11+1,1))-AVERAGE(OFFSET($H$3,0,0,'Données projet'!$E$11+1,1))</f>
        <v>154.93882427988234</v>
      </c>
      <c r="BJ169" s="62">
        <f t="shared" si="146"/>
        <v>56.347130462109817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1.223725121235475E-13</v>
      </c>
      <c r="CA169" s="14">
        <f t="shared" si="170"/>
        <v>1.7956824466038182E-12</v>
      </c>
      <c r="CB169" s="22">
        <f t="shared" si="171"/>
        <v>3.3406123864501612E-12</v>
      </c>
      <c r="CC169" s="62">
        <f t="shared" si="119"/>
        <v>293.33333333333667</v>
      </c>
      <c r="CD169" s="62">
        <f ca="1">AVERAGE(OFFSET($CC$3,0,0,'Données projet'!$E$12+1,1))-AVERAGE(OFFSET($H$3,0,0,'Données projet'!$E$12+1,1))</f>
        <v>185.13448991941385</v>
      </c>
      <c r="CE169" s="62">
        <f t="shared" si="148"/>
        <v>69.239647548491234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618.56012658073257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117.54638373164624</v>
      </c>
      <c r="T170" s="62">
        <f t="shared" si="142"/>
        <v>133.0740262536583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0.14673251087747657</v>
      </c>
      <c r="AA170" s="23">
        <f>EXP(-LN(2)/25)*AA169+(1-EXP(-LN(2)/25))/(LN(2)/25)*Calculateur!V170*Calculateur!X170*VLOOKUP('Données projet'!$B$9,Paramètres!$A$1:$I$89,3,0)*0.475*44/12</f>
        <v>0.19393324315852287</v>
      </c>
      <c r="AB170" s="23">
        <f>EXP(-LN(2)/2)*AB169+(1-EXP(-LN(2)/2))/(LN(2)/2)*V170*Y170*VLOOKUP('Données projet'!$B$9,Paramètres!$A$1:$I$89,3,0)*0.475*44/12</f>
        <v>9.6921456031167016E-21</v>
      </c>
      <c r="AC170" s="24">
        <f t="shared" si="163"/>
        <v>0.34066575403599941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2.8421709430404007E-14</v>
      </c>
      <c r="AJ170" s="14">
        <f>AI170*VLOOKUP('Données projet'!$B$10,Paramètres!$A$1:$I$89,3,0)*VLOOKUP('Données projet'!$B$10,Paramètres!$A$1:$I$89,5,0)</f>
        <v>2.5715962692629544E-14</v>
      </c>
      <c r="AK170" s="14">
        <f t="shared" si="164"/>
        <v>4.5248818890525812E-13</v>
      </c>
      <c r="AL170" s="22">
        <f t="shared" si="165"/>
        <v>8.3287223069965432E-13</v>
      </c>
      <c r="AM170" s="62">
        <f t="shared" si="113"/>
        <v>293.33333333333417</v>
      </c>
      <c r="AN170" s="62">
        <f ca="1">AVERAGE(OFFSET($AM$3,0,0,'Données projet'!$E$10+1,1))-AVERAGE(OFFSET($H$3,0,0,'Données projet'!$E$10+1,1))</f>
        <v>138.8931001150624</v>
      </c>
      <c r="AO170" s="62">
        <f t="shared" si="144"/>
        <v>48.964659354096625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1.0995790944434703E-13</v>
      </c>
      <c r="BF170" s="14">
        <f t="shared" si="167"/>
        <v>1.6337280948049956E-12</v>
      </c>
      <c r="BG170" s="22">
        <f t="shared" si="168"/>
        <v>3.036919790734272E-12</v>
      </c>
      <c r="BH170" s="62">
        <f t="shared" si="116"/>
        <v>293.33333333333633</v>
      </c>
      <c r="BI170" s="62">
        <f ca="1">AVERAGE(OFFSET($BH$3,0,0,'Données projet'!$E$11+1,1))-AVERAGE(OFFSET($H$3,0,0,'Données projet'!$E$11+1,1))</f>
        <v>154.93882427988234</v>
      </c>
      <c r="BJ170" s="62">
        <f t="shared" si="146"/>
        <v>56.347130462109817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1.223725121235475E-13</v>
      </c>
      <c r="CA170" s="14">
        <f t="shared" si="170"/>
        <v>1.7956824466038182E-12</v>
      </c>
      <c r="CB170" s="22">
        <f t="shared" si="171"/>
        <v>3.3406123864501612E-12</v>
      </c>
      <c r="CC170" s="62">
        <f t="shared" si="119"/>
        <v>293.33333333333667</v>
      </c>
      <c r="CD170" s="62">
        <f ca="1">AVERAGE(OFFSET($CC$3,0,0,'Données projet'!$E$12+1,1))-AVERAGE(OFFSET($H$3,0,0,'Données projet'!$E$12+1,1))</f>
        <v>185.13448991941385</v>
      </c>
      <c r="CE170" s="62">
        <f t="shared" si="148"/>
        <v>69.239647548491234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620.46105237704421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117.54638373164624</v>
      </c>
      <c r="T171" s="62">
        <f t="shared" si="142"/>
        <v>133.0740262536583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0.1438551758371637</v>
      </c>
      <c r="AA171" s="23">
        <f>EXP(-LN(2)/25)*AA170+(1-EXP(-LN(2)/25))/(LN(2)/25)*Calculateur!V171*Calculateur!X171*VLOOKUP('Données projet'!$B$9,Paramètres!$A$1:$I$89,3,0)*0.475*44/12</f>
        <v>0.18863012842584703</v>
      </c>
      <c r="AB171" s="23">
        <f>EXP(-LN(2)/2)*AB170+(1-EXP(-LN(2)/2))/(LN(2)/2)*V171*Y171*VLOOKUP('Données projet'!$B$9,Paramètres!$A$1:$I$89,3,0)*0.475*44/12</f>
        <v>6.8533818802112002E-21</v>
      </c>
      <c r="AC171" s="24">
        <f t="shared" si="163"/>
        <v>0.33248530426301071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2.8421709430404007E-14</v>
      </c>
      <c r="AJ171" s="14">
        <f>AI171*VLOOKUP('Données projet'!$B$10,Paramètres!$A$1:$I$89,3,0)*VLOOKUP('Données projet'!$B$10,Paramètres!$A$1:$I$89,5,0)</f>
        <v>2.5715962692629544E-14</v>
      </c>
      <c r="AK171" s="14">
        <f t="shared" si="164"/>
        <v>4.5248818890525812E-13</v>
      </c>
      <c r="AL171" s="22">
        <f t="shared" si="165"/>
        <v>8.3287223069965432E-13</v>
      </c>
      <c r="AM171" s="62">
        <f t="shared" si="113"/>
        <v>293.33333333333417</v>
      </c>
      <c r="AN171" s="62">
        <f ca="1">AVERAGE(OFFSET($AM$3,0,0,'Données projet'!$E$10+1,1))-AVERAGE(OFFSET($H$3,0,0,'Données projet'!$E$10+1,1))</f>
        <v>138.8931001150624</v>
      </c>
      <c r="AO171" s="62">
        <f t="shared" si="144"/>
        <v>48.964659354096625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1.0995790944434703E-13</v>
      </c>
      <c r="BF171" s="14">
        <f t="shared" si="167"/>
        <v>1.6337280948049956E-12</v>
      </c>
      <c r="BG171" s="22">
        <f t="shared" si="168"/>
        <v>3.036919790734272E-12</v>
      </c>
      <c r="BH171" s="62">
        <f t="shared" si="116"/>
        <v>293.33333333333633</v>
      </c>
      <c r="BI171" s="62">
        <f ca="1">AVERAGE(OFFSET($BH$3,0,0,'Données projet'!$E$11+1,1))-AVERAGE(OFFSET($H$3,0,0,'Données projet'!$E$11+1,1))</f>
        <v>154.93882427988234</v>
      </c>
      <c r="BJ171" s="62">
        <f t="shared" si="146"/>
        <v>56.347130462109817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1.223725121235475E-13</v>
      </c>
      <c r="CA171" s="14">
        <f t="shared" si="170"/>
        <v>1.7956824466038182E-12</v>
      </c>
      <c r="CB171" s="22">
        <f t="shared" si="171"/>
        <v>3.3406123864501612E-12</v>
      </c>
      <c r="CC171" s="62">
        <f t="shared" si="119"/>
        <v>293.33333333333667</v>
      </c>
      <c r="CD171" s="62">
        <f ca="1">AVERAGE(OFFSET($CC$3,0,0,'Données projet'!$E$12+1,1))-AVERAGE(OFFSET($H$3,0,0,'Données projet'!$E$12+1,1))</f>
        <v>185.13448991941385</v>
      </c>
      <c r="CE171" s="62">
        <f t="shared" si="148"/>
        <v>69.239647548491234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622.36173420727039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117.54638373164624</v>
      </c>
      <c r="T172" s="62">
        <f t="shared" si="142"/>
        <v>133.0740262536583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0.14103426358199028</v>
      </c>
      <c r="AA172" s="23">
        <f>EXP(-LN(2)/25)*AA171+(1-EXP(-LN(2)/25))/(LN(2)/25)*Calculateur!V172*Calculateur!X172*VLOOKUP('Données projet'!$B$9,Paramètres!$A$1:$I$89,3,0)*0.475*44/12</f>
        <v>0.18347202764441492</v>
      </c>
      <c r="AB172" s="23">
        <f>EXP(-LN(2)/2)*AB171+(1-EXP(-LN(2)/2))/(LN(2)/2)*V172*Y172*VLOOKUP('Données projet'!$B$9,Paramètres!$A$1:$I$89,3,0)*0.475*44/12</f>
        <v>4.8460728015583508E-21</v>
      </c>
      <c r="AC172" s="24">
        <f t="shared" si="163"/>
        <v>0.32450629122640517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2.8421709430404007E-14</v>
      </c>
      <c r="AJ172" s="14">
        <f>AI172*VLOOKUP('Données projet'!$B$10,Paramètres!$A$1:$I$89,3,0)*VLOOKUP('Données projet'!$B$10,Paramètres!$A$1:$I$89,5,0)</f>
        <v>2.5715962692629544E-14</v>
      </c>
      <c r="AK172" s="14">
        <f t="shared" si="164"/>
        <v>4.5248818890525812E-13</v>
      </c>
      <c r="AL172" s="22">
        <f t="shared" si="165"/>
        <v>8.3287223069965432E-13</v>
      </c>
      <c r="AM172" s="62">
        <f t="shared" si="113"/>
        <v>293.33333333333417</v>
      </c>
      <c r="AN172" s="62">
        <f ca="1">AVERAGE(OFFSET($AM$3,0,0,'Données projet'!$E$10+1,1))-AVERAGE(OFFSET($H$3,0,0,'Données projet'!$E$10+1,1))</f>
        <v>138.8931001150624</v>
      </c>
      <c r="AO172" s="62">
        <f t="shared" si="144"/>
        <v>48.964659354096625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1.0995790944434703E-13</v>
      </c>
      <c r="BF172" s="14">
        <f t="shared" si="167"/>
        <v>1.6337280948049956E-12</v>
      </c>
      <c r="BG172" s="22">
        <f t="shared" si="168"/>
        <v>3.036919790734272E-12</v>
      </c>
      <c r="BH172" s="62">
        <f t="shared" si="116"/>
        <v>293.33333333333633</v>
      </c>
      <c r="BI172" s="62">
        <f ca="1">AVERAGE(OFFSET($BH$3,0,0,'Données projet'!$E$11+1,1))-AVERAGE(OFFSET($H$3,0,0,'Données projet'!$E$11+1,1))</f>
        <v>154.93882427988234</v>
      </c>
      <c r="BJ172" s="62">
        <f t="shared" si="146"/>
        <v>56.347130462109817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1.223725121235475E-13</v>
      </c>
      <c r="CA172" s="14">
        <f t="shared" si="170"/>
        <v>1.7956824466038182E-12</v>
      </c>
      <c r="CB172" s="22">
        <f t="shared" si="171"/>
        <v>3.3406123864501612E-12</v>
      </c>
      <c r="CC172" s="62">
        <f t="shared" si="119"/>
        <v>293.33333333333667</v>
      </c>
      <c r="CD172" s="62">
        <f ca="1">AVERAGE(OFFSET($CC$3,0,0,'Données projet'!$E$12+1,1))-AVERAGE(OFFSET($H$3,0,0,'Données projet'!$E$12+1,1))</f>
        <v>185.13448991941385</v>
      </c>
      <c r="CE172" s="62">
        <f t="shared" si="148"/>
        <v>69.239647548491234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624.26217368249513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117.54638373164624</v>
      </c>
      <c r="T173" s="62">
        <f t="shared" si="142"/>
        <v>133.0740262536583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0.13826866769555424</v>
      </c>
      <c r="AA173" s="23">
        <f>EXP(-LN(2)/25)*AA172+(1-EXP(-LN(2)/25))/(LN(2)/25)*Calculateur!V173*Calculateur!X173*VLOOKUP('Données projet'!$B$9,Paramètres!$A$1:$I$89,3,0)*0.475*44/12</f>
        <v>0.1784549754001038</v>
      </c>
      <c r="AB173" s="23">
        <f>EXP(-LN(2)/2)*AB172+(1-EXP(-LN(2)/2))/(LN(2)/2)*V173*Y173*VLOOKUP('Données projet'!$B$9,Paramètres!$A$1:$I$89,3,0)*0.475*44/12</f>
        <v>3.4266909401056001E-21</v>
      </c>
      <c r="AC173" s="24">
        <f t="shared" si="163"/>
        <v>0.31672364309565804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2.8421709430404007E-14</v>
      </c>
      <c r="AJ173" s="14">
        <f>AI173*VLOOKUP('Données projet'!$B$10,Paramètres!$A$1:$I$89,3,0)*VLOOKUP('Données projet'!$B$10,Paramètres!$A$1:$I$89,5,0)</f>
        <v>2.5715962692629544E-14</v>
      </c>
      <c r="AK173" s="14">
        <f t="shared" si="164"/>
        <v>4.5248818890525812E-13</v>
      </c>
      <c r="AL173" s="22">
        <f t="shared" si="165"/>
        <v>8.3287223069965432E-13</v>
      </c>
      <c r="AM173" s="62">
        <f t="shared" si="113"/>
        <v>293.33333333333417</v>
      </c>
      <c r="AN173" s="62">
        <f ca="1">AVERAGE(OFFSET($AM$3,0,0,'Données projet'!$E$10+1,1))-AVERAGE(OFFSET($H$3,0,0,'Données projet'!$E$10+1,1))</f>
        <v>138.8931001150624</v>
      </c>
      <c r="AO173" s="62">
        <f t="shared" si="144"/>
        <v>48.964659354096625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1.0995790944434703E-13</v>
      </c>
      <c r="BF173" s="14">
        <f t="shared" si="167"/>
        <v>1.6337280948049956E-12</v>
      </c>
      <c r="BG173" s="22">
        <f t="shared" si="168"/>
        <v>3.036919790734272E-12</v>
      </c>
      <c r="BH173" s="62">
        <f t="shared" si="116"/>
        <v>293.33333333333633</v>
      </c>
      <c r="BI173" s="62">
        <f ca="1">AVERAGE(OFFSET($BH$3,0,0,'Données projet'!$E$11+1,1))-AVERAGE(OFFSET($H$3,0,0,'Données projet'!$E$11+1,1))</f>
        <v>154.93882427988234</v>
      </c>
      <c r="BJ173" s="62">
        <f t="shared" si="146"/>
        <v>56.347130462109817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1.223725121235475E-13</v>
      </c>
      <c r="CA173" s="14">
        <f t="shared" si="170"/>
        <v>1.7956824466038182E-12</v>
      </c>
      <c r="CB173" s="22">
        <f t="shared" si="171"/>
        <v>3.3406123864501612E-12</v>
      </c>
      <c r="CC173" s="62">
        <f t="shared" si="119"/>
        <v>293.33333333333667</v>
      </c>
      <c r="CD173" s="62">
        <f ca="1">AVERAGE(OFFSET($CC$3,0,0,'Données projet'!$E$12+1,1))-AVERAGE(OFFSET($H$3,0,0,'Données projet'!$E$12+1,1))</f>
        <v>185.13448991941385</v>
      </c>
      <c r="CE173" s="62">
        <f t="shared" si="148"/>
        <v>69.239647548491234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626.1623723937513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117.54638373164624</v>
      </c>
      <c r="T174" s="62">
        <f t="shared" si="142"/>
        <v>133.0740262536583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0.13555730345760428</v>
      </c>
      <c r="AA174" s="23">
        <f>EXP(-LN(2)/25)*AA173+(1-EXP(-LN(2)/25))/(LN(2)/25)*Calculateur!V174*Calculateur!X174*VLOOKUP('Données projet'!$B$9,Paramètres!$A$1:$I$89,3,0)*0.475*44/12</f>
        <v>0.17357511471324866</v>
      </c>
      <c r="AB174" s="23">
        <f>EXP(-LN(2)/2)*AB173+(1-EXP(-LN(2)/2))/(LN(2)/2)*V174*Y174*VLOOKUP('Données projet'!$B$9,Paramètres!$A$1:$I$89,3,0)*0.475*44/12</f>
        <v>2.4230364007791754E-21</v>
      </c>
      <c r="AC174" s="24">
        <f t="shared" si="163"/>
        <v>0.30913241817085291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2.8421709430404007E-14</v>
      </c>
      <c r="AJ174" s="14">
        <f>AI174*VLOOKUP('Données projet'!$B$10,Paramètres!$A$1:$I$89,3,0)*VLOOKUP('Données projet'!$B$10,Paramètres!$A$1:$I$89,5,0)</f>
        <v>2.5715962692629544E-14</v>
      </c>
      <c r="AK174" s="14">
        <f t="shared" si="164"/>
        <v>4.5248818890525812E-13</v>
      </c>
      <c r="AL174" s="22">
        <f t="shared" si="165"/>
        <v>8.3287223069965432E-13</v>
      </c>
      <c r="AM174" s="62">
        <f t="shared" si="113"/>
        <v>293.33333333333417</v>
      </c>
      <c r="AN174" s="62">
        <f ca="1">AVERAGE(OFFSET($AM$3,0,0,'Données projet'!$E$10+1,1))-AVERAGE(OFFSET($H$3,0,0,'Données projet'!$E$10+1,1))</f>
        <v>138.8931001150624</v>
      </c>
      <c r="AO174" s="62">
        <f t="shared" si="144"/>
        <v>48.964659354096625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1.0995790944434703E-13</v>
      </c>
      <c r="BF174" s="14">
        <f t="shared" si="167"/>
        <v>1.6337280948049956E-12</v>
      </c>
      <c r="BG174" s="22">
        <f t="shared" si="168"/>
        <v>3.036919790734272E-12</v>
      </c>
      <c r="BH174" s="62">
        <f t="shared" si="116"/>
        <v>293.33333333333633</v>
      </c>
      <c r="BI174" s="62">
        <f ca="1">AVERAGE(OFFSET($BH$3,0,0,'Données projet'!$E$11+1,1))-AVERAGE(OFFSET($H$3,0,0,'Données projet'!$E$11+1,1))</f>
        <v>154.93882427988234</v>
      </c>
      <c r="BJ174" s="62">
        <f t="shared" si="146"/>
        <v>56.347130462109817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1.223725121235475E-13</v>
      </c>
      <c r="CA174" s="14">
        <f t="shared" si="170"/>
        <v>1.7956824466038182E-12</v>
      </c>
      <c r="CB174" s="22">
        <f t="shared" si="171"/>
        <v>3.3406123864501612E-12</v>
      </c>
      <c r="CC174" s="62">
        <f t="shared" si="119"/>
        <v>293.33333333333667</v>
      </c>
      <c r="CD174" s="62">
        <f ca="1">AVERAGE(OFFSET($CC$3,0,0,'Données projet'!$E$12+1,1))-AVERAGE(OFFSET($H$3,0,0,'Données projet'!$E$12+1,1))</f>
        <v>185.13448991941385</v>
      </c>
      <c r="CE174" s="62">
        <f t="shared" si="148"/>
        <v>69.239647548491234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628.06233191238698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117.54638373164624</v>
      </c>
      <c r="T175" s="62">
        <f t="shared" si="142"/>
        <v>133.0740262536583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0.13289910741859162</v>
      </c>
      <c r="AA175" s="23">
        <f>EXP(-LN(2)/25)*AA174+(1-EXP(-LN(2)/25))/(LN(2)/25)*Calculateur!V175*Calculateur!X175*VLOOKUP('Données projet'!$B$9,Paramètres!$A$1:$I$89,3,0)*0.475*44/12</f>
        <v>0.16882869407349629</v>
      </c>
      <c r="AB175" s="23">
        <f>EXP(-LN(2)/2)*AB174+(1-EXP(-LN(2)/2))/(LN(2)/2)*V175*Y175*VLOOKUP('Données projet'!$B$9,Paramètres!$A$1:$I$89,3,0)*0.475*44/12</f>
        <v>1.7133454700528E-21</v>
      </c>
      <c r="AC175" s="24">
        <f t="shared" si="163"/>
        <v>0.30172780149208789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2.8421709430404007E-14</v>
      </c>
      <c r="AJ175" s="14">
        <f>AI175*VLOOKUP('Données projet'!$B$10,Paramètres!$A$1:$I$89,3,0)*VLOOKUP('Données projet'!$B$10,Paramètres!$A$1:$I$89,5,0)</f>
        <v>2.5715962692629544E-14</v>
      </c>
      <c r="AK175" s="14">
        <f t="shared" si="164"/>
        <v>4.5248818890525812E-13</v>
      </c>
      <c r="AL175" s="22">
        <f t="shared" si="165"/>
        <v>8.3287223069965432E-13</v>
      </c>
      <c r="AM175" s="62">
        <f t="shared" si="113"/>
        <v>293.33333333333417</v>
      </c>
      <c r="AN175" s="62">
        <f ca="1">AVERAGE(OFFSET($AM$3,0,0,'Données projet'!$E$10+1,1))-AVERAGE(OFFSET($H$3,0,0,'Données projet'!$E$10+1,1))</f>
        <v>138.8931001150624</v>
      </c>
      <c r="AO175" s="62">
        <f t="shared" si="144"/>
        <v>48.964659354096625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1.0995790944434703E-13</v>
      </c>
      <c r="BF175" s="14">
        <f t="shared" si="167"/>
        <v>1.6337280948049956E-12</v>
      </c>
      <c r="BG175" s="22">
        <f t="shared" si="168"/>
        <v>3.036919790734272E-12</v>
      </c>
      <c r="BH175" s="62">
        <f t="shared" si="116"/>
        <v>293.33333333333633</v>
      </c>
      <c r="BI175" s="62">
        <f ca="1">AVERAGE(OFFSET($BH$3,0,0,'Données projet'!$E$11+1,1))-AVERAGE(OFFSET($H$3,0,0,'Données projet'!$E$11+1,1))</f>
        <v>154.93882427988234</v>
      </c>
      <c r="BJ175" s="62">
        <f t="shared" si="146"/>
        <v>56.347130462109817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1.223725121235475E-13</v>
      </c>
      <c r="CA175" s="14">
        <f t="shared" si="170"/>
        <v>1.7956824466038182E-12</v>
      </c>
      <c r="CB175" s="22">
        <f t="shared" si="171"/>
        <v>3.3406123864501612E-12</v>
      </c>
      <c r="CC175" s="62">
        <f t="shared" si="119"/>
        <v>293.33333333333667</v>
      </c>
      <c r="CD175" s="62">
        <f ca="1">AVERAGE(OFFSET($CC$3,0,0,'Données projet'!$E$12+1,1))-AVERAGE(OFFSET($H$3,0,0,'Données projet'!$E$12+1,1))</f>
        <v>185.13448991941385</v>
      </c>
      <c r="CE175" s="62">
        <f t="shared" si="148"/>
        <v>69.239647548491234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629.96205379042158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117.54638373164624</v>
      </c>
      <c r="T176" s="62">
        <f t="shared" si="142"/>
        <v>133.0740262536583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0.1302930369825645</v>
      </c>
      <c r="AA176" s="23">
        <f>EXP(-LN(2)/25)*AA175+(1-EXP(-LN(2)/25))/(LN(2)/25)*Calculateur!V176*Calculateur!X176*VLOOKUP('Données projet'!$B$9,Paramètres!$A$1:$I$89,3,0)*0.475*44/12</f>
        <v>0.16421206455574139</v>
      </c>
      <c r="AB176" s="23">
        <f>EXP(-LN(2)/2)*AB175+(1-EXP(-LN(2)/2))/(LN(2)/2)*V176*Y176*VLOOKUP('Données projet'!$B$9,Paramètres!$A$1:$I$89,3,0)*0.475*44/12</f>
        <v>1.2115182003895877E-21</v>
      </c>
      <c r="AC176" s="24">
        <f t="shared" si="163"/>
        <v>0.29450510153830589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2.8421709430404007E-14</v>
      </c>
      <c r="AJ176" s="14">
        <f>AI176*VLOOKUP('Données projet'!$B$10,Paramètres!$A$1:$I$89,3,0)*VLOOKUP('Données projet'!$B$10,Paramètres!$A$1:$I$89,5,0)</f>
        <v>2.5715962692629544E-14</v>
      </c>
      <c r="AK176" s="14">
        <f t="shared" si="164"/>
        <v>4.5248818890525812E-13</v>
      </c>
      <c r="AL176" s="22">
        <f t="shared" si="165"/>
        <v>8.3287223069965432E-13</v>
      </c>
      <c r="AM176" s="62">
        <f t="shared" si="113"/>
        <v>293.33333333333417</v>
      </c>
      <c r="AN176" s="62">
        <f ca="1">AVERAGE(OFFSET($AM$3,0,0,'Données projet'!$E$10+1,1))-AVERAGE(OFFSET($H$3,0,0,'Données projet'!$E$10+1,1))</f>
        <v>138.8931001150624</v>
      </c>
      <c r="AO176" s="62">
        <f t="shared" si="144"/>
        <v>48.964659354096625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1.0995790944434703E-13</v>
      </c>
      <c r="BF176" s="14">
        <f t="shared" si="167"/>
        <v>1.6337280948049956E-12</v>
      </c>
      <c r="BG176" s="22">
        <f t="shared" si="168"/>
        <v>3.036919790734272E-12</v>
      </c>
      <c r="BH176" s="62">
        <f t="shared" si="116"/>
        <v>293.33333333333633</v>
      </c>
      <c r="BI176" s="62">
        <f ca="1">AVERAGE(OFFSET($BH$3,0,0,'Données projet'!$E$11+1,1))-AVERAGE(OFFSET($H$3,0,0,'Données projet'!$E$11+1,1))</f>
        <v>154.93882427988234</v>
      </c>
      <c r="BJ176" s="62">
        <f t="shared" si="146"/>
        <v>56.347130462109817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1.223725121235475E-13</v>
      </c>
      <c r="CA176" s="14">
        <f t="shared" si="170"/>
        <v>1.7956824466038182E-12</v>
      </c>
      <c r="CB176" s="22">
        <f t="shared" si="171"/>
        <v>3.3406123864501612E-12</v>
      </c>
      <c r="CC176" s="62">
        <f t="shared" si="119"/>
        <v>293.33333333333667</v>
      </c>
      <c r="CD176" s="62">
        <f ca="1">AVERAGE(OFFSET($CC$3,0,0,'Données projet'!$E$12+1,1))-AVERAGE(OFFSET($H$3,0,0,'Données projet'!$E$12+1,1))</f>
        <v>185.13448991941385</v>
      </c>
      <c r="CE176" s="62">
        <f t="shared" si="148"/>
        <v>69.239647548491234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631.86153956089356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117.54638373164624</v>
      </c>
      <c r="T177" s="62">
        <f t="shared" si="142"/>
        <v>133.0740262536583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0.12773806999824186</v>
      </c>
      <c r="AA177" s="23">
        <f>EXP(-LN(2)/25)*AA176+(1-EXP(-LN(2)/25))/(LN(2)/25)*Calculateur!V177*Calculateur!X177*VLOOKUP('Données projet'!$B$9,Paramètres!$A$1:$I$89,3,0)*0.475*44/12</f>
        <v>0.15972167701492748</v>
      </c>
      <c r="AB177" s="23">
        <f>EXP(-LN(2)/2)*AB176+(1-EXP(-LN(2)/2))/(LN(2)/2)*V177*Y177*VLOOKUP('Données projet'!$B$9,Paramètres!$A$1:$I$89,3,0)*0.475*44/12</f>
        <v>8.5667273502640002E-22</v>
      </c>
      <c r="AC177" s="24">
        <f t="shared" si="163"/>
        <v>0.28745974701316934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2.8421709430404007E-14</v>
      </c>
      <c r="AJ177" s="14">
        <f>AI177*VLOOKUP('Données projet'!$B$10,Paramètres!$A$1:$I$89,3,0)*VLOOKUP('Données projet'!$B$10,Paramètres!$A$1:$I$89,5,0)</f>
        <v>2.5715962692629544E-14</v>
      </c>
      <c r="AK177" s="14">
        <f t="shared" si="164"/>
        <v>4.5248818890525812E-13</v>
      </c>
      <c r="AL177" s="22">
        <f t="shared" si="165"/>
        <v>8.3287223069965432E-13</v>
      </c>
      <c r="AM177" s="62">
        <f t="shared" si="113"/>
        <v>293.33333333333417</v>
      </c>
      <c r="AN177" s="62">
        <f ca="1">AVERAGE(OFFSET($AM$3,0,0,'Données projet'!$E$10+1,1))-AVERAGE(OFFSET($H$3,0,0,'Données projet'!$E$10+1,1))</f>
        <v>138.8931001150624</v>
      </c>
      <c r="AO177" s="62">
        <f t="shared" si="144"/>
        <v>48.964659354096625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1.0995790944434703E-13</v>
      </c>
      <c r="BF177" s="14">
        <f t="shared" si="167"/>
        <v>1.6337280948049956E-12</v>
      </c>
      <c r="BG177" s="22">
        <f t="shared" si="168"/>
        <v>3.036919790734272E-12</v>
      </c>
      <c r="BH177" s="62">
        <f t="shared" si="116"/>
        <v>293.33333333333633</v>
      </c>
      <c r="BI177" s="62">
        <f ca="1">AVERAGE(OFFSET($BH$3,0,0,'Données projet'!$E$11+1,1))-AVERAGE(OFFSET($H$3,0,0,'Données projet'!$E$11+1,1))</f>
        <v>154.93882427988234</v>
      </c>
      <c r="BJ177" s="62">
        <f t="shared" si="146"/>
        <v>56.347130462109817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1.223725121235475E-13</v>
      </c>
      <c r="CA177" s="14">
        <f t="shared" si="170"/>
        <v>1.7956824466038182E-12</v>
      </c>
      <c r="CB177" s="22">
        <f t="shared" si="171"/>
        <v>3.3406123864501612E-12</v>
      </c>
      <c r="CC177" s="62">
        <f t="shared" si="119"/>
        <v>293.33333333333667</v>
      </c>
      <c r="CD177" s="62">
        <f ca="1">AVERAGE(OFFSET($CC$3,0,0,'Données projet'!$E$12+1,1))-AVERAGE(OFFSET($H$3,0,0,'Données projet'!$E$12+1,1))</f>
        <v>185.13448991941385</v>
      </c>
      <c r="CE177" s="62">
        <f t="shared" si="148"/>
        <v>69.239647548491234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633.76079073820119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117.54638373164624</v>
      </c>
      <c r="T178" s="62">
        <f t="shared" si="142"/>
        <v>133.0740262536583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0.12523320435810581</v>
      </c>
      <c r="AA178" s="23">
        <f>EXP(-LN(2)/25)*AA177+(1-EXP(-LN(2)/25))/(LN(2)/25)*Calculateur!V178*Calculateur!X178*VLOOKUP('Données projet'!$B$9,Paramètres!$A$1:$I$89,3,0)*0.475*44/12</f>
        <v>0.15535407935755635</v>
      </c>
      <c r="AB178" s="23">
        <f>EXP(-LN(2)/2)*AB177+(1-EXP(-LN(2)/2))/(LN(2)/2)*V178*Y178*VLOOKUP('Données projet'!$B$9,Paramètres!$A$1:$I$89,3,0)*0.475*44/12</f>
        <v>6.0575910019479385E-22</v>
      </c>
      <c r="AC178" s="24">
        <f t="shared" si="163"/>
        <v>0.28058728371566216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2.8421709430404007E-14</v>
      </c>
      <c r="AJ178" s="14">
        <f>AI178*VLOOKUP('Données projet'!$B$10,Paramètres!$A$1:$I$89,3,0)*VLOOKUP('Données projet'!$B$10,Paramètres!$A$1:$I$89,5,0)</f>
        <v>2.5715962692629544E-14</v>
      </c>
      <c r="AK178" s="14">
        <f t="shared" si="164"/>
        <v>4.5248818890525812E-13</v>
      </c>
      <c r="AL178" s="22">
        <f t="shared" si="165"/>
        <v>8.3287223069965432E-13</v>
      </c>
      <c r="AM178" s="62">
        <f t="shared" si="113"/>
        <v>293.33333333333417</v>
      </c>
      <c r="AN178" s="62">
        <f ca="1">AVERAGE(OFFSET($AM$3,0,0,'Données projet'!$E$10+1,1))-AVERAGE(OFFSET($H$3,0,0,'Données projet'!$E$10+1,1))</f>
        <v>138.8931001150624</v>
      </c>
      <c r="AO178" s="62">
        <f t="shared" si="144"/>
        <v>48.964659354096625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1.0995790944434703E-13</v>
      </c>
      <c r="BF178" s="14">
        <f t="shared" si="167"/>
        <v>1.6337280948049956E-12</v>
      </c>
      <c r="BG178" s="22">
        <f t="shared" si="168"/>
        <v>3.036919790734272E-12</v>
      </c>
      <c r="BH178" s="62">
        <f t="shared" si="116"/>
        <v>293.33333333333633</v>
      </c>
      <c r="BI178" s="62">
        <f ca="1">AVERAGE(OFFSET($BH$3,0,0,'Données projet'!$E$11+1,1))-AVERAGE(OFFSET($H$3,0,0,'Données projet'!$E$11+1,1))</f>
        <v>154.93882427988234</v>
      </c>
      <c r="BJ178" s="62">
        <f t="shared" si="146"/>
        <v>56.347130462109817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1.223725121235475E-13</v>
      </c>
      <c r="CA178" s="14">
        <f t="shared" si="170"/>
        <v>1.7956824466038182E-12</v>
      </c>
      <c r="CB178" s="22">
        <f t="shared" si="171"/>
        <v>3.3406123864501612E-12</v>
      </c>
      <c r="CC178" s="62">
        <f t="shared" si="119"/>
        <v>293.33333333333667</v>
      </c>
      <c r="CD178" s="62">
        <f ca="1">AVERAGE(OFFSET($CC$3,0,0,'Données projet'!$E$12+1,1))-AVERAGE(OFFSET($H$3,0,0,'Données projet'!$E$12+1,1))</f>
        <v>185.13448991941385</v>
      </c>
      <c r="CE178" s="62">
        <f t="shared" si="148"/>
        <v>69.239647548491234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635.65980881843325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117.54638373164624</v>
      </c>
      <c r="T179" s="62">
        <f t="shared" si="142"/>
        <v>133.0740262536583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0.12277745760535565</v>
      </c>
      <c r="AA179" s="23">
        <f>EXP(-LN(2)/25)*AA178+(1-EXP(-LN(2)/25))/(LN(2)/25)*Calculateur!V179*Calculateur!X179*VLOOKUP('Données projet'!$B$9,Paramètres!$A$1:$I$89,3,0)*0.475*44/12</f>
        <v>0.151105913887808</v>
      </c>
      <c r="AB179" s="23">
        <f>EXP(-LN(2)/2)*AB178+(1-EXP(-LN(2)/2))/(LN(2)/2)*V179*Y179*VLOOKUP('Données projet'!$B$9,Paramètres!$A$1:$I$89,3,0)*0.475*44/12</f>
        <v>4.2833636751320001E-22</v>
      </c>
      <c r="AC179" s="24">
        <f t="shared" si="163"/>
        <v>0.27388337149316366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2.8421709430404007E-14</v>
      </c>
      <c r="AJ179" s="14">
        <f>AI179*VLOOKUP('Données projet'!$B$10,Paramètres!$A$1:$I$89,3,0)*VLOOKUP('Données projet'!$B$10,Paramètres!$A$1:$I$89,5,0)</f>
        <v>2.5715962692629544E-14</v>
      </c>
      <c r="AK179" s="14">
        <f t="shared" si="164"/>
        <v>4.5248818890525812E-13</v>
      </c>
      <c r="AL179" s="22">
        <f t="shared" si="165"/>
        <v>8.3287223069965432E-13</v>
      </c>
      <c r="AM179" s="62">
        <f t="shared" si="113"/>
        <v>293.33333333333417</v>
      </c>
      <c r="AN179" s="62">
        <f ca="1">AVERAGE(OFFSET($AM$3,0,0,'Données projet'!$E$10+1,1))-AVERAGE(OFFSET($H$3,0,0,'Données projet'!$E$10+1,1))</f>
        <v>138.8931001150624</v>
      </c>
      <c r="AO179" s="62">
        <f t="shared" si="144"/>
        <v>48.964659354096625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1.0995790944434703E-13</v>
      </c>
      <c r="BF179" s="14">
        <f t="shared" si="167"/>
        <v>1.6337280948049956E-12</v>
      </c>
      <c r="BG179" s="22">
        <f t="shared" si="168"/>
        <v>3.036919790734272E-12</v>
      </c>
      <c r="BH179" s="62">
        <f t="shared" si="116"/>
        <v>293.33333333333633</v>
      </c>
      <c r="BI179" s="62">
        <f ca="1">AVERAGE(OFFSET($BH$3,0,0,'Données projet'!$E$11+1,1))-AVERAGE(OFFSET($H$3,0,0,'Données projet'!$E$11+1,1))</f>
        <v>154.93882427988234</v>
      </c>
      <c r="BJ179" s="62">
        <f t="shared" si="146"/>
        <v>56.347130462109817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1.223725121235475E-13</v>
      </c>
      <c r="CA179" s="14">
        <f t="shared" si="170"/>
        <v>1.7956824466038182E-12</v>
      </c>
      <c r="CB179" s="22">
        <f t="shared" si="171"/>
        <v>3.3406123864501612E-12</v>
      </c>
      <c r="CC179" s="62">
        <f t="shared" si="119"/>
        <v>293.33333333333667</v>
      </c>
      <c r="CD179" s="62">
        <f ca="1">AVERAGE(OFFSET($CC$3,0,0,'Données projet'!$E$12+1,1))-AVERAGE(OFFSET($H$3,0,0,'Données projet'!$E$12+1,1))</f>
        <v>185.13448991941385</v>
      </c>
      <c r="CE179" s="62">
        <f t="shared" si="148"/>
        <v>69.239647548491234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637.55859527969415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117.54638373164624</v>
      </c>
      <c r="T180" s="62">
        <f t="shared" si="142"/>
        <v>133.0740262536583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0.12036986654856929</v>
      </c>
      <c r="AA180" s="23">
        <f>EXP(-LN(2)/25)*AA179+(1-EXP(-LN(2)/25))/(LN(2)/25)*Calculateur!V180*Calculateur!X180*VLOOKUP('Données projet'!$B$9,Paramètres!$A$1:$I$89,3,0)*0.475*44/12</f>
        <v>0.14697391472623123</v>
      </c>
      <c r="AB180" s="23">
        <f>EXP(-LN(2)/2)*AB179+(1-EXP(-LN(2)/2))/(LN(2)/2)*V180*Y180*VLOOKUP('Données projet'!$B$9,Paramètres!$A$1:$I$89,3,0)*0.475*44/12</f>
        <v>3.0287955009739693E-22</v>
      </c>
      <c r="AC180" s="24">
        <f t="shared" si="163"/>
        <v>0.26734378127480052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2.8421709430404007E-14</v>
      </c>
      <c r="AJ180" s="14">
        <f>AI180*VLOOKUP('Données projet'!$B$10,Paramètres!$A$1:$I$89,3,0)*VLOOKUP('Données projet'!$B$10,Paramètres!$A$1:$I$89,5,0)</f>
        <v>2.5715962692629544E-14</v>
      </c>
      <c r="AK180" s="14">
        <f t="shared" si="164"/>
        <v>4.5248818890525812E-13</v>
      </c>
      <c r="AL180" s="22">
        <f t="shared" si="165"/>
        <v>8.3287223069965432E-13</v>
      </c>
      <c r="AM180" s="62">
        <f t="shared" si="113"/>
        <v>293.33333333333417</v>
      </c>
      <c r="AN180" s="62">
        <f ca="1">AVERAGE(OFFSET($AM$3,0,0,'Données projet'!$E$10+1,1))-AVERAGE(OFFSET($H$3,0,0,'Données projet'!$E$10+1,1))</f>
        <v>138.8931001150624</v>
      </c>
      <c r="AO180" s="62">
        <f t="shared" si="144"/>
        <v>48.964659354096625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1.0995790944434703E-13</v>
      </c>
      <c r="BF180" s="14">
        <f t="shared" si="167"/>
        <v>1.6337280948049956E-12</v>
      </c>
      <c r="BG180" s="22">
        <f t="shared" si="168"/>
        <v>3.036919790734272E-12</v>
      </c>
      <c r="BH180" s="62">
        <f t="shared" si="116"/>
        <v>293.33333333333633</v>
      </c>
      <c r="BI180" s="62">
        <f ca="1">AVERAGE(OFFSET($BH$3,0,0,'Données projet'!$E$11+1,1))-AVERAGE(OFFSET($H$3,0,0,'Données projet'!$E$11+1,1))</f>
        <v>154.93882427988234</v>
      </c>
      <c r="BJ180" s="62">
        <f t="shared" si="146"/>
        <v>56.347130462109817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1.223725121235475E-13</v>
      </c>
      <c r="CA180" s="14">
        <f t="shared" si="170"/>
        <v>1.7956824466038182E-12</v>
      </c>
      <c r="CB180" s="22">
        <f t="shared" si="171"/>
        <v>3.3406123864501612E-12</v>
      </c>
      <c r="CC180" s="62">
        <f t="shared" si="119"/>
        <v>293.33333333333667</v>
      </c>
      <c r="CD180" s="62">
        <f ca="1">AVERAGE(OFFSET($CC$3,0,0,'Données projet'!$E$12+1,1))-AVERAGE(OFFSET($H$3,0,0,'Données projet'!$E$12+1,1))</f>
        <v>185.13448991941385</v>
      </c>
      <c r="CE180" s="62">
        <f t="shared" si="148"/>
        <v>69.239647548491234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639.4571515824199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117.54638373164624</v>
      </c>
      <c r="T181" s="62">
        <f t="shared" si="142"/>
        <v>133.0740262536583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0.11800948688392099</v>
      </c>
      <c r="AA181" s="23">
        <f>EXP(-LN(2)/25)*AA180+(1-EXP(-LN(2)/25))/(LN(2)/25)*Calculateur!V181*Calculateur!X181*VLOOKUP('Données projet'!$B$9,Paramètres!$A$1:$I$89,3,0)*0.475*44/12</f>
        <v>0.14295490529902016</v>
      </c>
      <c r="AB181" s="23">
        <f>EXP(-LN(2)/2)*AB180+(1-EXP(-LN(2)/2))/(LN(2)/2)*V181*Y181*VLOOKUP('Données projet'!$B$9,Paramètres!$A$1:$I$89,3,0)*0.475*44/12</f>
        <v>2.1416818375660001E-22</v>
      </c>
      <c r="AC181" s="24">
        <f t="shared" si="163"/>
        <v>0.26096439218294115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2.8421709430404007E-14</v>
      </c>
      <c r="AJ181" s="14">
        <f>AI181*VLOOKUP('Données projet'!$B$10,Paramètres!$A$1:$I$89,3,0)*VLOOKUP('Données projet'!$B$10,Paramètres!$A$1:$I$89,5,0)</f>
        <v>2.5715962692629544E-14</v>
      </c>
      <c r="AK181" s="14">
        <f t="shared" si="164"/>
        <v>4.5248818890525812E-13</v>
      </c>
      <c r="AL181" s="22">
        <f t="shared" si="165"/>
        <v>8.3287223069965432E-13</v>
      </c>
      <c r="AM181" s="62">
        <f t="shared" si="113"/>
        <v>293.33333333333417</v>
      </c>
      <c r="AN181" s="62">
        <f ca="1">AVERAGE(OFFSET($AM$3,0,0,'Données projet'!$E$10+1,1))-AVERAGE(OFFSET($H$3,0,0,'Données projet'!$E$10+1,1))</f>
        <v>138.8931001150624</v>
      </c>
      <c r="AO181" s="62">
        <f t="shared" si="144"/>
        <v>48.964659354096625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1.0995790944434703E-13</v>
      </c>
      <c r="BF181" s="14">
        <f t="shared" si="167"/>
        <v>1.6337280948049956E-12</v>
      </c>
      <c r="BG181" s="22">
        <f t="shared" si="168"/>
        <v>3.036919790734272E-12</v>
      </c>
      <c r="BH181" s="62">
        <f t="shared" si="116"/>
        <v>293.33333333333633</v>
      </c>
      <c r="BI181" s="62">
        <f ca="1">AVERAGE(OFFSET($BH$3,0,0,'Données projet'!$E$11+1,1))-AVERAGE(OFFSET($H$3,0,0,'Données projet'!$E$11+1,1))</f>
        <v>154.93882427988234</v>
      </c>
      <c r="BJ181" s="62">
        <f t="shared" si="146"/>
        <v>56.347130462109817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1.223725121235475E-13</v>
      </c>
      <c r="CA181" s="14">
        <f t="shared" si="170"/>
        <v>1.7956824466038182E-12</v>
      </c>
      <c r="CB181" s="22">
        <f t="shared" si="171"/>
        <v>3.3406123864501612E-12</v>
      </c>
      <c r="CC181" s="62">
        <f t="shared" si="119"/>
        <v>293.33333333333667</v>
      </c>
      <c r="CD181" s="62">
        <f ca="1">AVERAGE(OFFSET($CC$3,0,0,'Données projet'!$E$12+1,1))-AVERAGE(OFFSET($H$3,0,0,'Données projet'!$E$12+1,1))</f>
        <v>185.13448991941385</v>
      </c>
      <c r="CE181" s="62">
        <f t="shared" si="148"/>
        <v>69.239647548491234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641.35547916968733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117.54638373164624</v>
      </c>
      <c r="T182" s="62">
        <f t="shared" si="142"/>
        <v>133.0740262536583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0.11569539282480699</v>
      </c>
      <c r="AA182" s="23">
        <f>EXP(-LN(2)/25)*AA181+(1-EXP(-LN(2)/25))/(LN(2)/25)*Calculateur!V182*Calculateur!X182*VLOOKUP('Données projet'!$B$9,Paramètres!$A$1:$I$89,3,0)*0.475*44/12</f>
        <v>0.13904579589594671</v>
      </c>
      <c r="AB182" s="23">
        <f>EXP(-LN(2)/2)*AB181+(1-EXP(-LN(2)/2))/(LN(2)/2)*V182*Y182*VLOOKUP('Données projet'!$B$9,Paramètres!$A$1:$I$89,3,0)*0.475*44/12</f>
        <v>1.5143977504869846E-22</v>
      </c>
      <c r="AC182" s="24">
        <f t="shared" si="163"/>
        <v>0.25474118872075369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2.8421709430404007E-14</v>
      </c>
      <c r="AJ182" s="14">
        <f>AI182*VLOOKUP('Données projet'!$B$10,Paramètres!$A$1:$I$89,3,0)*VLOOKUP('Données projet'!$B$10,Paramètres!$A$1:$I$89,5,0)</f>
        <v>2.5715962692629544E-14</v>
      </c>
      <c r="AK182" s="14">
        <f t="shared" si="164"/>
        <v>4.5248818890525812E-13</v>
      </c>
      <c r="AL182" s="22">
        <f t="shared" si="165"/>
        <v>8.3287223069965432E-13</v>
      </c>
      <c r="AM182" s="62">
        <f t="shared" si="113"/>
        <v>293.33333333333417</v>
      </c>
      <c r="AN182" s="62">
        <f ca="1">AVERAGE(OFFSET($AM$3,0,0,'Données projet'!$E$10+1,1))-AVERAGE(OFFSET($H$3,0,0,'Données projet'!$E$10+1,1))</f>
        <v>138.8931001150624</v>
      </c>
      <c r="AO182" s="62">
        <f t="shared" si="144"/>
        <v>48.964659354096625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1.0995790944434703E-13</v>
      </c>
      <c r="BF182" s="14">
        <f t="shared" si="167"/>
        <v>1.6337280948049956E-12</v>
      </c>
      <c r="BG182" s="22">
        <f t="shared" si="168"/>
        <v>3.036919790734272E-12</v>
      </c>
      <c r="BH182" s="62">
        <f t="shared" si="116"/>
        <v>293.33333333333633</v>
      </c>
      <c r="BI182" s="62">
        <f ca="1">AVERAGE(OFFSET($BH$3,0,0,'Données projet'!$E$11+1,1))-AVERAGE(OFFSET($H$3,0,0,'Données projet'!$E$11+1,1))</f>
        <v>154.93882427988234</v>
      </c>
      <c r="BJ182" s="62">
        <f t="shared" si="146"/>
        <v>56.347130462109817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1.223725121235475E-13</v>
      </c>
      <c r="CA182" s="14">
        <f t="shared" si="170"/>
        <v>1.7956824466038182E-12</v>
      </c>
      <c r="CB182" s="22">
        <f t="shared" si="171"/>
        <v>3.3406123864501612E-12</v>
      </c>
      <c r="CC182" s="62">
        <f t="shared" si="119"/>
        <v>293.33333333333667</v>
      </c>
      <c r="CD182" s="62">
        <f ca="1">AVERAGE(OFFSET($CC$3,0,0,'Données projet'!$E$12+1,1))-AVERAGE(OFFSET($H$3,0,0,'Données projet'!$E$12+1,1))</f>
        <v>185.13448991941385</v>
      </c>
      <c r="CE182" s="62">
        <f t="shared" si="148"/>
        <v>69.239647548491234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643.2535794675166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117.54638373164624</v>
      </c>
      <c r="T183" s="62">
        <f t="shared" si="142"/>
        <v>133.0740262536583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0.11342667673873422</v>
      </c>
      <c r="AA183" s="23">
        <f>EXP(-LN(2)/25)*AA182+(1-EXP(-LN(2)/25))/(LN(2)/25)*Calculateur!V183*Calculateur!X183*VLOOKUP('Données projet'!$B$9,Paramètres!$A$1:$I$89,3,0)*0.475*44/12</f>
        <v>0.13524358129507144</v>
      </c>
      <c r="AB183" s="23">
        <f>EXP(-LN(2)/2)*AB182+(1-EXP(-LN(2)/2))/(LN(2)/2)*V183*Y183*VLOOKUP('Données projet'!$B$9,Paramètres!$A$1:$I$89,3,0)*0.475*44/12</f>
        <v>1.070840918783E-22</v>
      </c>
      <c r="AC183" s="24">
        <f t="shared" si="163"/>
        <v>0.24867025803380566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2.8421709430404007E-14</v>
      </c>
      <c r="AJ183" s="14">
        <f>AI183*VLOOKUP('Données projet'!$B$10,Paramètres!$A$1:$I$89,3,0)*VLOOKUP('Données projet'!$B$10,Paramètres!$A$1:$I$89,5,0)</f>
        <v>2.5715962692629544E-14</v>
      </c>
      <c r="AK183" s="14">
        <f t="shared" si="164"/>
        <v>4.5248818890525812E-13</v>
      </c>
      <c r="AL183" s="22">
        <f t="shared" si="165"/>
        <v>8.3287223069965432E-13</v>
      </c>
      <c r="AM183" s="62">
        <f t="shared" si="113"/>
        <v>293.33333333333417</v>
      </c>
      <c r="AN183" s="62">
        <f ca="1">AVERAGE(OFFSET($AM$3,0,0,'Données projet'!$E$10+1,1))-AVERAGE(OFFSET($H$3,0,0,'Données projet'!$E$10+1,1))</f>
        <v>138.8931001150624</v>
      </c>
      <c r="AO183" s="62">
        <f t="shared" si="144"/>
        <v>48.964659354096625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1.0995790944434703E-13</v>
      </c>
      <c r="BF183" s="14">
        <f t="shared" si="167"/>
        <v>1.6337280948049956E-12</v>
      </c>
      <c r="BG183" s="22">
        <f t="shared" si="168"/>
        <v>3.036919790734272E-12</v>
      </c>
      <c r="BH183" s="62">
        <f t="shared" si="116"/>
        <v>293.33333333333633</v>
      </c>
      <c r="BI183" s="62">
        <f ca="1">AVERAGE(OFFSET($BH$3,0,0,'Données projet'!$E$11+1,1))-AVERAGE(OFFSET($H$3,0,0,'Données projet'!$E$11+1,1))</f>
        <v>154.93882427988234</v>
      </c>
      <c r="BJ183" s="62">
        <f t="shared" si="146"/>
        <v>56.347130462109817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1.223725121235475E-13</v>
      </c>
      <c r="CA183" s="14">
        <f t="shared" si="170"/>
        <v>1.7956824466038182E-12</v>
      </c>
      <c r="CB183" s="22">
        <f t="shared" si="171"/>
        <v>3.3406123864501612E-12</v>
      </c>
      <c r="CC183" s="62">
        <f t="shared" si="119"/>
        <v>293.33333333333667</v>
      </c>
      <c r="CD183" s="62">
        <f ca="1">AVERAGE(OFFSET($CC$3,0,0,'Données projet'!$E$12+1,1))-AVERAGE(OFFSET($H$3,0,0,'Données projet'!$E$12+1,1))</f>
        <v>185.13448991941385</v>
      </c>
      <c r="CE183" s="62">
        <f t="shared" si="148"/>
        <v>69.239647548491234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645.15145388516635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117.54638373164624</v>
      </c>
      <c r="T184" s="62">
        <f t="shared" si="142"/>
        <v>133.0740262536583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0.11120244879132915</v>
      </c>
      <c r="AA184" s="23">
        <f>EXP(-LN(2)/25)*AA183+(1-EXP(-LN(2)/25))/(LN(2)/25)*Calculateur!V184*Calculateur!X184*VLOOKUP('Données projet'!$B$9,Paramètres!$A$1:$I$89,3,0)*0.475*44/12</f>
        <v>0.13154533845240687</v>
      </c>
      <c r="AB184" s="23">
        <f>EXP(-LN(2)/2)*AB183+(1-EXP(-LN(2)/2))/(LN(2)/2)*V184*Y184*VLOOKUP('Données projet'!$B$9,Paramètres!$A$1:$I$89,3,0)*0.475*44/12</f>
        <v>7.5719887524349232E-23</v>
      </c>
      <c r="AC184" s="24">
        <f t="shared" si="163"/>
        <v>0.24274778724373602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2.8421709430404007E-14</v>
      </c>
      <c r="AJ184" s="14">
        <f>AI184*VLOOKUP('Données projet'!$B$10,Paramètres!$A$1:$I$89,3,0)*VLOOKUP('Données projet'!$B$10,Paramètres!$A$1:$I$89,5,0)</f>
        <v>2.5715962692629544E-14</v>
      </c>
      <c r="AK184" s="14">
        <f t="shared" si="164"/>
        <v>4.5248818890525812E-13</v>
      </c>
      <c r="AL184" s="22">
        <f t="shared" si="165"/>
        <v>8.3287223069965432E-13</v>
      </c>
      <c r="AM184" s="62">
        <f t="shared" si="113"/>
        <v>293.33333333333417</v>
      </c>
      <c r="AN184" s="62">
        <f ca="1">AVERAGE(OFFSET($AM$3,0,0,'Données projet'!$E$10+1,1))-AVERAGE(OFFSET($H$3,0,0,'Données projet'!$E$10+1,1))</f>
        <v>138.8931001150624</v>
      </c>
      <c r="AO184" s="62">
        <f t="shared" si="144"/>
        <v>48.964659354096625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1.0995790944434703E-13</v>
      </c>
      <c r="BF184" s="14">
        <f t="shared" si="167"/>
        <v>1.6337280948049956E-12</v>
      </c>
      <c r="BG184" s="22">
        <f t="shared" si="168"/>
        <v>3.036919790734272E-12</v>
      </c>
      <c r="BH184" s="62">
        <f t="shared" si="116"/>
        <v>293.33333333333633</v>
      </c>
      <c r="BI184" s="62">
        <f ca="1">AVERAGE(OFFSET($BH$3,0,0,'Données projet'!$E$11+1,1))-AVERAGE(OFFSET($H$3,0,0,'Données projet'!$E$11+1,1))</f>
        <v>154.93882427988234</v>
      </c>
      <c r="BJ184" s="62">
        <f t="shared" si="146"/>
        <v>56.347130462109817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1.223725121235475E-13</v>
      </c>
      <c r="CA184" s="14">
        <f t="shared" si="170"/>
        <v>1.7956824466038182E-12</v>
      </c>
      <c r="CB184" s="22">
        <f t="shared" si="171"/>
        <v>3.3406123864501612E-12</v>
      </c>
      <c r="CC184" s="62">
        <f t="shared" si="119"/>
        <v>293.33333333333667</v>
      </c>
      <c r="CD184" s="62">
        <f ca="1">AVERAGE(OFFSET($CC$3,0,0,'Données projet'!$E$12+1,1))-AVERAGE(OFFSET($H$3,0,0,'Données projet'!$E$12+1,1))</f>
        <v>185.13448991941385</v>
      </c>
      <c r="CE184" s="62">
        <f t="shared" si="148"/>
        <v>69.239647548491234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647.0491038154214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117.54638373164624</v>
      </c>
      <c r="T185" s="62">
        <f t="shared" si="142"/>
        <v>133.0740262536583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0.10902183659732761</v>
      </c>
      <c r="AA185" s="23">
        <f>EXP(-LN(2)/25)*AA184+(1-EXP(-LN(2)/25))/(LN(2)/25)*Calculateur!V185*Calculateur!X185*VLOOKUP('Données projet'!$B$9,Paramètres!$A$1:$I$89,3,0)*0.475*44/12</f>
        <v>0.1279482242547571</v>
      </c>
      <c r="AB185" s="23">
        <f>EXP(-LN(2)/2)*AB184+(1-EXP(-LN(2)/2))/(LN(2)/2)*V185*Y185*VLOOKUP('Données projet'!$B$9,Paramètres!$A$1:$I$89,3,0)*0.475*44/12</f>
        <v>5.3542045939150001E-23</v>
      </c>
      <c r="AC185" s="24">
        <f t="shared" si="163"/>
        <v>0.23697006085208472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2.8421709430404007E-14</v>
      </c>
      <c r="AJ185" s="14">
        <f>AI185*VLOOKUP('Données projet'!$B$10,Paramètres!$A$1:$I$89,3,0)*VLOOKUP('Données projet'!$B$10,Paramètres!$A$1:$I$89,5,0)</f>
        <v>2.5715962692629544E-14</v>
      </c>
      <c r="AK185" s="14">
        <f t="shared" si="164"/>
        <v>4.5248818890525812E-13</v>
      </c>
      <c r="AL185" s="22">
        <f t="shared" si="165"/>
        <v>8.3287223069965432E-13</v>
      </c>
      <c r="AM185" s="62">
        <f t="shared" si="113"/>
        <v>293.33333333333417</v>
      </c>
      <c r="AN185" s="62">
        <f ca="1">AVERAGE(OFFSET($AM$3,0,0,'Données projet'!$E$10+1,1))-AVERAGE(OFFSET($H$3,0,0,'Données projet'!$E$10+1,1))</f>
        <v>138.8931001150624</v>
      </c>
      <c r="AO185" s="62">
        <f t="shared" si="144"/>
        <v>48.964659354096625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1.0995790944434703E-13</v>
      </c>
      <c r="BF185" s="14">
        <f t="shared" si="167"/>
        <v>1.6337280948049956E-12</v>
      </c>
      <c r="BG185" s="22">
        <f t="shared" si="168"/>
        <v>3.036919790734272E-12</v>
      </c>
      <c r="BH185" s="62">
        <f t="shared" si="116"/>
        <v>293.33333333333633</v>
      </c>
      <c r="BI185" s="62">
        <f ca="1">AVERAGE(OFFSET($BH$3,0,0,'Données projet'!$E$11+1,1))-AVERAGE(OFFSET($H$3,0,0,'Données projet'!$E$11+1,1))</f>
        <v>154.93882427988234</v>
      </c>
      <c r="BJ185" s="62">
        <f t="shared" si="146"/>
        <v>56.347130462109817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1.223725121235475E-13</v>
      </c>
      <c r="CA185" s="14">
        <f t="shared" si="170"/>
        <v>1.7956824466038182E-12</v>
      </c>
      <c r="CB185" s="22">
        <f t="shared" si="171"/>
        <v>3.3406123864501612E-12</v>
      </c>
      <c r="CC185" s="62">
        <f t="shared" si="119"/>
        <v>293.33333333333667</v>
      </c>
      <c r="CD185" s="62">
        <f ca="1">AVERAGE(OFFSET($CC$3,0,0,'Données projet'!$E$12+1,1))-AVERAGE(OFFSET($H$3,0,0,'Données projet'!$E$12+1,1))</f>
        <v>185.13448991941385</v>
      </c>
      <c r="CE185" s="62">
        <f t="shared" si="148"/>
        <v>69.239647548491234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648.94653063487635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117.54638373164624</v>
      </c>
      <c r="T186" s="62">
        <f t="shared" si="142"/>
        <v>133.0740262536583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0.10688398487840833</v>
      </c>
      <c r="AA186" s="23">
        <f>EXP(-LN(2)/25)*AA185+(1-EXP(-LN(2)/25))/(LN(2)/25)*Calculateur!V186*Calculateur!X186*VLOOKUP('Données projet'!$B$9,Paramètres!$A$1:$I$89,3,0)*0.475*44/12</f>
        <v>0.12444947333400609</v>
      </c>
      <c r="AB186" s="23">
        <f>EXP(-LN(2)/2)*AB185+(1-EXP(-LN(2)/2))/(LN(2)/2)*V186*Y186*VLOOKUP('Données projet'!$B$9,Paramètres!$A$1:$I$89,3,0)*0.475*44/12</f>
        <v>3.7859943762174616E-23</v>
      </c>
      <c r="AC186" s="24">
        <f t="shared" si="163"/>
        <v>0.23133345821241441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2.8421709430404007E-14</v>
      </c>
      <c r="AJ186" s="14">
        <f>AI186*VLOOKUP('Données projet'!$B$10,Paramètres!$A$1:$I$89,3,0)*VLOOKUP('Données projet'!$B$10,Paramètres!$A$1:$I$89,5,0)</f>
        <v>2.5715962692629544E-14</v>
      </c>
      <c r="AK186" s="14">
        <f t="shared" si="164"/>
        <v>4.5248818890525812E-13</v>
      </c>
      <c r="AL186" s="22">
        <f t="shared" si="165"/>
        <v>8.3287223069965432E-13</v>
      </c>
      <c r="AM186" s="62">
        <f t="shared" si="113"/>
        <v>293.33333333333417</v>
      </c>
      <c r="AN186" s="62">
        <f ca="1">AVERAGE(OFFSET($AM$3,0,0,'Données projet'!$E$10+1,1))-AVERAGE(OFFSET($H$3,0,0,'Données projet'!$E$10+1,1))</f>
        <v>138.8931001150624</v>
      </c>
      <c r="AO186" s="62">
        <f t="shared" si="144"/>
        <v>48.964659354096625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1.0995790944434703E-13</v>
      </c>
      <c r="BF186" s="14">
        <f t="shared" si="167"/>
        <v>1.6337280948049956E-12</v>
      </c>
      <c r="BG186" s="22">
        <f t="shared" si="168"/>
        <v>3.036919790734272E-12</v>
      </c>
      <c r="BH186" s="62">
        <f t="shared" si="116"/>
        <v>293.33333333333633</v>
      </c>
      <c r="BI186" s="62">
        <f ca="1">AVERAGE(OFFSET($BH$3,0,0,'Données projet'!$E$11+1,1))-AVERAGE(OFFSET($H$3,0,0,'Données projet'!$E$11+1,1))</f>
        <v>154.93882427988234</v>
      </c>
      <c r="BJ186" s="62">
        <f t="shared" si="146"/>
        <v>56.347130462109817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1.223725121235475E-13</v>
      </c>
      <c r="CA186" s="14">
        <f t="shared" si="170"/>
        <v>1.7956824466038182E-12</v>
      </c>
      <c r="CB186" s="22">
        <f t="shared" si="171"/>
        <v>3.3406123864501612E-12</v>
      </c>
      <c r="CC186" s="62">
        <f t="shared" si="119"/>
        <v>293.33333333333667</v>
      </c>
      <c r="CD186" s="62">
        <f ca="1">AVERAGE(OFFSET($CC$3,0,0,'Données projet'!$E$12+1,1))-AVERAGE(OFFSET($H$3,0,0,'Données projet'!$E$12+1,1))</f>
        <v>185.13448991941385</v>
      </c>
      <c r="CE186" s="62">
        <f t="shared" si="148"/>
        <v>69.239647548491234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650.84373570420951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117.54638373164624</v>
      </c>
      <c r="T187" s="62">
        <f t="shared" si="142"/>
        <v>133.0740262536583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0.10478805512773627</v>
      </c>
      <c r="AA187" s="23">
        <f>EXP(-LN(2)/25)*AA186+(1-EXP(-LN(2)/25))/(LN(2)/25)*Calculateur!V187*Calculateur!X187*VLOOKUP('Données projet'!$B$9,Paramètres!$A$1:$I$89,3,0)*0.475*44/12</f>
        <v>0.12104639594117432</v>
      </c>
      <c r="AB187" s="23">
        <f>EXP(-LN(2)/2)*AB186+(1-EXP(-LN(2)/2))/(LN(2)/2)*V187*Y187*VLOOKUP('Données projet'!$B$9,Paramètres!$A$1:$I$89,3,0)*0.475*44/12</f>
        <v>2.6771022969575001E-23</v>
      </c>
      <c r="AC187" s="24">
        <f t="shared" si="163"/>
        <v>0.22583445106891059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2.8421709430404007E-14</v>
      </c>
      <c r="AJ187" s="14">
        <f>AI187*VLOOKUP('Données projet'!$B$10,Paramètres!$A$1:$I$89,3,0)*VLOOKUP('Données projet'!$B$10,Paramètres!$A$1:$I$89,5,0)</f>
        <v>2.5715962692629544E-14</v>
      </c>
      <c r="AK187" s="14">
        <f t="shared" si="164"/>
        <v>4.5248818890525812E-13</v>
      </c>
      <c r="AL187" s="22">
        <f t="shared" si="165"/>
        <v>8.3287223069965432E-13</v>
      </c>
      <c r="AM187" s="62">
        <f t="shared" si="113"/>
        <v>293.33333333333417</v>
      </c>
      <c r="AN187" s="62">
        <f ca="1">AVERAGE(OFFSET($AM$3,0,0,'Données projet'!$E$10+1,1))-AVERAGE(OFFSET($H$3,0,0,'Données projet'!$E$10+1,1))</f>
        <v>138.8931001150624</v>
      </c>
      <c r="AO187" s="62">
        <f t="shared" si="144"/>
        <v>48.964659354096625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1.0995790944434703E-13</v>
      </c>
      <c r="BF187" s="14">
        <f t="shared" si="167"/>
        <v>1.6337280948049956E-12</v>
      </c>
      <c r="BG187" s="22">
        <f t="shared" si="168"/>
        <v>3.036919790734272E-12</v>
      </c>
      <c r="BH187" s="62">
        <f t="shared" si="116"/>
        <v>293.33333333333633</v>
      </c>
      <c r="BI187" s="62">
        <f ca="1">AVERAGE(OFFSET($BH$3,0,0,'Données projet'!$E$11+1,1))-AVERAGE(OFFSET($H$3,0,0,'Données projet'!$E$11+1,1))</f>
        <v>154.93882427988234</v>
      </c>
      <c r="BJ187" s="62">
        <f t="shared" si="146"/>
        <v>56.347130462109817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1.223725121235475E-13</v>
      </c>
      <c r="CA187" s="14">
        <f t="shared" si="170"/>
        <v>1.7956824466038182E-12</v>
      </c>
      <c r="CB187" s="22">
        <f t="shared" si="171"/>
        <v>3.3406123864501612E-12</v>
      </c>
      <c r="CC187" s="62">
        <f t="shared" si="119"/>
        <v>293.33333333333667</v>
      </c>
      <c r="CD187" s="62">
        <f ca="1">AVERAGE(OFFSET($CC$3,0,0,'Données projet'!$E$12+1,1))-AVERAGE(OFFSET($H$3,0,0,'Données projet'!$E$12+1,1))</f>
        <v>185.13448991941385</v>
      </c>
      <c r="CE187" s="62">
        <f t="shared" si="148"/>
        <v>69.239647548491234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652.74072036845359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117.54638373164624</v>
      </c>
      <c r="T188" s="62">
        <f t="shared" si="142"/>
        <v>133.0740262536583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0.10273322528108397</v>
      </c>
      <c r="AA188" s="23">
        <f>EXP(-LN(2)/25)*AA187+(1-EXP(-LN(2)/25))/(LN(2)/25)*Calculateur!V188*Calculateur!X188*VLOOKUP('Données projet'!$B$9,Paramètres!$A$1:$I$89,3,0)*0.475*44/12</f>
        <v>0.11773637587860961</v>
      </c>
      <c r="AB188" s="23">
        <f>EXP(-LN(2)/2)*AB187+(1-EXP(-LN(2)/2))/(LN(2)/2)*V188*Y188*VLOOKUP('Données projet'!$B$9,Paramètres!$A$1:$I$89,3,0)*0.475*44/12</f>
        <v>1.8929971881087308E-23</v>
      </c>
      <c r="AC188" s="24">
        <f t="shared" si="163"/>
        <v>0.22046960115969358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2.8421709430404007E-14</v>
      </c>
      <c r="AJ188" s="14">
        <f>AI188*VLOOKUP('Données projet'!$B$10,Paramètres!$A$1:$I$89,3,0)*VLOOKUP('Données projet'!$B$10,Paramètres!$A$1:$I$89,5,0)</f>
        <v>2.5715962692629544E-14</v>
      </c>
      <c r="AK188" s="14">
        <f t="shared" si="164"/>
        <v>4.5248818890525812E-13</v>
      </c>
      <c r="AL188" s="22">
        <f t="shared" si="165"/>
        <v>8.3287223069965432E-13</v>
      </c>
      <c r="AM188" s="62">
        <f t="shared" si="113"/>
        <v>293.33333333333417</v>
      </c>
      <c r="AN188" s="62">
        <f ca="1">AVERAGE(OFFSET($AM$3,0,0,'Données projet'!$E$10+1,1))-AVERAGE(OFFSET($H$3,0,0,'Données projet'!$E$10+1,1))</f>
        <v>138.8931001150624</v>
      </c>
      <c r="AO188" s="62">
        <f t="shared" si="144"/>
        <v>48.964659354096625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1.0995790944434703E-13</v>
      </c>
      <c r="BF188" s="14">
        <f t="shared" si="167"/>
        <v>1.6337280948049956E-12</v>
      </c>
      <c r="BG188" s="22">
        <f t="shared" si="168"/>
        <v>3.036919790734272E-12</v>
      </c>
      <c r="BH188" s="62">
        <f t="shared" si="116"/>
        <v>293.33333333333633</v>
      </c>
      <c r="BI188" s="62">
        <f ca="1">AVERAGE(OFFSET($BH$3,0,0,'Données projet'!$E$11+1,1))-AVERAGE(OFFSET($H$3,0,0,'Données projet'!$E$11+1,1))</f>
        <v>154.93882427988234</v>
      </c>
      <c r="BJ188" s="62">
        <f t="shared" si="146"/>
        <v>56.347130462109817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1.223725121235475E-13</v>
      </c>
      <c r="CA188" s="14">
        <f t="shared" si="170"/>
        <v>1.7956824466038182E-12</v>
      </c>
      <c r="CB188" s="22">
        <f t="shared" si="171"/>
        <v>3.3406123864501612E-12</v>
      </c>
      <c r="CC188" s="62">
        <f t="shared" si="119"/>
        <v>293.33333333333667</v>
      </c>
      <c r="CD188" s="62">
        <f ca="1">AVERAGE(OFFSET($CC$3,0,0,'Données projet'!$E$12+1,1))-AVERAGE(OFFSET($H$3,0,0,'Données projet'!$E$12+1,1))</f>
        <v>185.13448991941385</v>
      </c>
      <c r="CE188" s="62">
        <f t="shared" si="148"/>
        <v>69.239647548491234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654.63748595725838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117.54638373164624</v>
      </c>
      <c r="T189" s="62">
        <f t="shared" si="142"/>
        <v>133.0740262536583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0.10071868939440207</v>
      </c>
      <c r="AA189" s="23">
        <f>EXP(-LN(2)/25)*AA188+(1-EXP(-LN(2)/25))/(LN(2)/25)*Calculateur!V189*Calculateur!X189*VLOOKUP('Données projet'!$B$9,Paramètres!$A$1:$I$89,3,0)*0.475*44/12</f>
        <v>0.11451686848872211</v>
      </c>
      <c r="AB189" s="23">
        <f>EXP(-LN(2)/2)*AB188+(1-EXP(-LN(2)/2))/(LN(2)/2)*V189*Y189*VLOOKUP('Données projet'!$B$9,Paramètres!$A$1:$I$89,3,0)*0.475*44/12</f>
        <v>1.33855114847875E-23</v>
      </c>
      <c r="AC189" s="24">
        <f t="shared" si="163"/>
        <v>0.21523555788312418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2.8421709430404007E-14</v>
      </c>
      <c r="AJ189" s="14">
        <f>AI189*VLOOKUP('Données projet'!$B$10,Paramètres!$A$1:$I$89,3,0)*VLOOKUP('Données projet'!$B$10,Paramètres!$A$1:$I$89,5,0)</f>
        <v>2.5715962692629544E-14</v>
      </c>
      <c r="AK189" s="14">
        <f t="shared" si="164"/>
        <v>4.5248818890525812E-13</v>
      </c>
      <c r="AL189" s="22">
        <f t="shared" si="165"/>
        <v>8.3287223069965432E-13</v>
      </c>
      <c r="AM189" s="62">
        <f t="shared" si="113"/>
        <v>293.33333333333417</v>
      </c>
      <c r="AN189" s="62">
        <f ca="1">AVERAGE(OFFSET($AM$3,0,0,'Données projet'!$E$10+1,1))-AVERAGE(OFFSET($H$3,0,0,'Données projet'!$E$10+1,1))</f>
        <v>138.8931001150624</v>
      </c>
      <c r="AO189" s="62">
        <f t="shared" si="144"/>
        <v>48.964659354096625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1.0995790944434703E-13</v>
      </c>
      <c r="BF189" s="14">
        <f t="shared" si="167"/>
        <v>1.6337280948049956E-12</v>
      </c>
      <c r="BG189" s="22">
        <f t="shared" si="168"/>
        <v>3.036919790734272E-12</v>
      </c>
      <c r="BH189" s="62">
        <f t="shared" si="116"/>
        <v>293.33333333333633</v>
      </c>
      <c r="BI189" s="62">
        <f ca="1">AVERAGE(OFFSET($BH$3,0,0,'Données projet'!$E$11+1,1))-AVERAGE(OFFSET($H$3,0,0,'Données projet'!$E$11+1,1))</f>
        <v>154.93882427988234</v>
      </c>
      <c r="BJ189" s="62">
        <f t="shared" si="146"/>
        <v>56.347130462109817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1.223725121235475E-13</v>
      </c>
      <c r="CA189" s="14">
        <f t="shared" si="170"/>
        <v>1.7956824466038182E-12</v>
      </c>
      <c r="CB189" s="22">
        <f t="shared" si="171"/>
        <v>3.3406123864501612E-12</v>
      </c>
      <c r="CC189" s="62">
        <f t="shared" si="119"/>
        <v>293.33333333333667</v>
      </c>
      <c r="CD189" s="62">
        <f ca="1">AVERAGE(OFFSET($CC$3,0,0,'Données projet'!$E$12+1,1))-AVERAGE(OFFSET($H$3,0,0,'Données projet'!$E$12+1,1))</f>
        <v>185.13448991941385</v>
      </c>
      <c r="CE189" s="62">
        <f t="shared" si="148"/>
        <v>69.239647548491234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656.53403378514918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117.54638373164624</v>
      </c>
      <c r="T190" s="62">
        <f t="shared" si="142"/>
        <v>133.0740262536583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9.8743657327712439E-2</v>
      </c>
      <c r="AA190" s="23">
        <f>EXP(-LN(2)/25)*AA189+(1-EXP(-LN(2)/25))/(LN(2)/25)*Calculateur!V190*Calculateur!X190*VLOOKUP('Données projet'!$B$9,Paramètres!$A$1:$I$89,3,0)*0.475*44/12</f>
        <v>0.11138539869771763</v>
      </c>
      <c r="AB190" s="23">
        <f>EXP(-LN(2)/2)*AB189+(1-EXP(-LN(2)/2))/(LN(2)/2)*V190*Y190*VLOOKUP('Données projet'!$B$9,Paramètres!$A$1:$I$89,3,0)*0.475*44/12</f>
        <v>9.4649859405436539E-24</v>
      </c>
      <c r="AC190" s="24">
        <f t="shared" si="163"/>
        <v>0.21012905602543008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2.8421709430404007E-14</v>
      </c>
      <c r="AJ190" s="14">
        <f>AI190*VLOOKUP('Données projet'!$B$10,Paramètres!$A$1:$I$89,3,0)*VLOOKUP('Données projet'!$B$10,Paramètres!$A$1:$I$89,5,0)</f>
        <v>2.5715962692629544E-14</v>
      </c>
      <c r="AK190" s="14">
        <f t="shared" si="164"/>
        <v>4.5248818890525812E-13</v>
      </c>
      <c r="AL190" s="22">
        <f t="shared" si="165"/>
        <v>8.3287223069965432E-13</v>
      </c>
      <c r="AM190" s="62">
        <f t="shared" si="113"/>
        <v>293.33333333333417</v>
      </c>
      <c r="AN190" s="62">
        <f ca="1">AVERAGE(OFFSET($AM$3,0,0,'Données projet'!$E$10+1,1))-AVERAGE(OFFSET($H$3,0,0,'Données projet'!$E$10+1,1))</f>
        <v>138.8931001150624</v>
      </c>
      <c r="AO190" s="62">
        <f t="shared" si="144"/>
        <v>48.964659354096625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1.0995790944434703E-13</v>
      </c>
      <c r="BF190" s="14">
        <f t="shared" si="167"/>
        <v>1.6337280948049956E-12</v>
      </c>
      <c r="BG190" s="22">
        <f t="shared" si="168"/>
        <v>3.036919790734272E-12</v>
      </c>
      <c r="BH190" s="62">
        <f t="shared" si="116"/>
        <v>293.33333333333633</v>
      </c>
      <c r="BI190" s="62">
        <f ca="1">AVERAGE(OFFSET($BH$3,0,0,'Données projet'!$E$11+1,1))-AVERAGE(OFFSET($H$3,0,0,'Données projet'!$E$11+1,1))</f>
        <v>154.93882427988234</v>
      </c>
      <c r="BJ190" s="62">
        <f t="shared" si="146"/>
        <v>56.347130462109817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1.223725121235475E-13</v>
      </c>
      <c r="CA190" s="14">
        <f t="shared" si="170"/>
        <v>1.7956824466038182E-12</v>
      </c>
      <c r="CB190" s="22">
        <f t="shared" si="171"/>
        <v>3.3406123864501612E-12</v>
      </c>
      <c r="CC190" s="62">
        <f t="shared" si="119"/>
        <v>293.33333333333667</v>
      </c>
      <c r="CD190" s="62">
        <f ca="1">AVERAGE(OFFSET($CC$3,0,0,'Données projet'!$E$12+1,1))-AVERAGE(OFFSET($H$3,0,0,'Données projet'!$E$12+1,1))</f>
        <v>185.13448991941385</v>
      </c>
      <c r="CE190" s="62">
        <f t="shared" si="148"/>
        <v>69.239647548491234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658.43036515177823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117.54638373164624</v>
      </c>
      <c r="T191" s="62">
        <f t="shared" si="142"/>
        <v>133.0740262536583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9.6807354435199972E-2</v>
      </c>
      <c r="AA191" s="23">
        <f>EXP(-LN(2)/25)*AA190+(1-EXP(-LN(2)/25))/(LN(2)/25)*Calculateur!V191*Calculateur!X191*VLOOKUP('Données projet'!$B$9,Paramètres!$A$1:$I$89,3,0)*0.475*44/12</f>
        <v>0.108339559112825</v>
      </c>
      <c r="AB191" s="23">
        <f>EXP(-LN(2)/2)*AB190+(1-EXP(-LN(2)/2))/(LN(2)/2)*V191*Y191*VLOOKUP('Données projet'!$B$9,Paramètres!$A$1:$I$89,3,0)*0.475*44/12</f>
        <v>6.6927557423937502E-24</v>
      </c>
      <c r="AC191" s="24">
        <f t="shared" si="163"/>
        <v>0.20514691354802497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2.8421709430404007E-14</v>
      </c>
      <c r="AJ191" s="14">
        <f>AI191*VLOOKUP('Données projet'!$B$10,Paramètres!$A$1:$I$89,3,0)*VLOOKUP('Données projet'!$B$10,Paramètres!$A$1:$I$89,5,0)</f>
        <v>2.5715962692629544E-14</v>
      </c>
      <c r="AK191" s="14">
        <f t="shared" si="164"/>
        <v>4.5248818890525812E-13</v>
      </c>
      <c r="AL191" s="22">
        <f t="shared" si="165"/>
        <v>8.3287223069965432E-13</v>
      </c>
      <c r="AM191" s="62">
        <f t="shared" si="113"/>
        <v>293.33333333333417</v>
      </c>
      <c r="AN191" s="62">
        <f ca="1">AVERAGE(OFFSET($AM$3,0,0,'Données projet'!$E$10+1,1))-AVERAGE(OFFSET($H$3,0,0,'Données projet'!$E$10+1,1))</f>
        <v>138.8931001150624</v>
      </c>
      <c r="AO191" s="62">
        <f t="shared" si="144"/>
        <v>48.964659354096625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1.0995790944434703E-13</v>
      </c>
      <c r="BF191" s="14">
        <f t="shared" si="167"/>
        <v>1.6337280948049956E-12</v>
      </c>
      <c r="BG191" s="22">
        <f t="shared" si="168"/>
        <v>3.036919790734272E-12</v>
      </c>
      <c r="BH191" s="62">
        <f t="shared" si="116"/>
        <v>293.33333333333633</v>
      </c>
      <c r="BI191" s="62">
        <f ca="1">AVERAGE(OFFSET($BH$3,0,0,'Données projet'!$E$11+1,1))-AVERAGE(OFFSET($H$3,0,0,'Données projet'!$E$11+1,1))</f>
        <v>154.93882427988234</v>
      </c>
      <c r="BJ191" s="62">
        <f t="shared" si="146"/>
        <v>56.347130462109817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1.223725121235475E-13</v>
      </c>
      <c r="CA191" s="14">
        <f t="shared" si="170"/>
        <v>1.7956824466038182E-12</v>
      </c>
      <c r="CB191" s="22">
        <f t="shared" si="171"/>
        <v>3.3406123864501612E-12</v>
      </c>
      <c r="CC191" s="62">
        <f t="shared" si="119"/>
        <v>293.33333333333667</v>
      </c>
      <c r="CD191" s="62">
        <f ca="1">AVERAGE(OFFSET($CC$3,0,0,'Données projet'!$E$12+1,1))-AVERAGE(OFFSET($H$3,0,0,'Données projet'!$E$12+1,1))</f>
        <v>185.13448991941385</v>
      </c>
      <c r="CE191" s="62">
        <f t="shared" si="148"/>
        <v>69.239647548491234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660.32648134217106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117.54638373164624</v>
      </c>
      <c r="T192" s="62">
        <f t="shared" si="142"/>
        <v>133.0740262536583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9.4909021261381538E-2</v>
      </c>
      <c r="AA192" s="23">
        <f>EXP(-LN(2)/25)*AA191+(1-EXP(-LN(2)/25))/(LN(2)/25)*Calculateur!V192*Calculateur!X192*VLOOKUP('Données projet'!$B$9,Paramètres!$A$1:$I$89,3,0)*0.475*44/12</f>
        <v>0.105377008171555</v>
      </c>
      <c r="AB192" s="23">
        <f>EXP(-LN(2)/2)*AB191+(1-EXP(-LN(2)/2))/(LN(2)/2)*V192*Y192*VLOOKUP('Données projet'!$B$9,Paramètres!$A$1:$I$89,3,0)*0.475*44/12</f>
        <v>4.732492970271827E-24</v>
      </c>
      <c r="AC192" s="24">
        <f t="shared" si="163"/>
        <v>0.20028602943293655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2.8421709430404007E-14</v>
      </c>
      <c r="AJ192" s="14">
        <f>AI192*VLOOKUP('Données projet'!$B$10,Paramètres!$A$1:$I$89,3,0)*VLOOKUP('Données projet'!$B$10,Paramètres!$A$1:$I$89,5,0)</f>
        <v>2.5715962692629544E-14</v>
      </c>
      <c r="AK192" s="14">
        <f t="shared" si="164"/>
        <v>4.5248818890525812E-13</v>
      </c>
      <c r="AL192" s="22">
        <f t="shared" si="165"/>
        <v>8.3287223069965432E-13</v>
      </c>
      <c r="AM192" s="62">
        <f t="shared" si="113"/>
        <v>293.33333333333417</v>
      </c>
      <c r="AN192" s="62">
        <f ca="1">AVERAGE(OFFSET($AM$3,0,0,'Données projet'!$E$10+1,1))-AVERAGE(OFFSET($H$3,0,0,'Données projet'!$E$10+1,1))</f>
        <v>138.8931001150624</v>
      </c>
      <c r="AO192" s="62">
        <f t="shared" si="144"/>
        <v>48.964659354096625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1.0995790944434703E-13</v>
      </c>
      <c r="BF192" s="14">
        <f t="shared" si="167"/>
        <v>1.6337280948049956E-12</v>
      </c>
      <c r="BG192" s="22">
        <f t="shared" si="168"/>
        <v>3.036919790734272E-12</v>
      </c>
      <c r="BH192" s="62">
        <f t="shared" si="116"/>
        <v>293.33333333333633</v>
      </c>
      <c r="BI192" s="62">
        <f ca="1">AVERAGE(OFFSET($BH$3,0,0,'Données projet'!$E$11+1,1))-AVERAGE(OFFSET($H$3,0,0,'Données projet'!$E$11+1,1))</f>
        <v>154.93882427988234</v>
      </c>
      <c r="BJ192" s="62">
        <f t="shared" si="146"/>
        <v>56.347130462109817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1.223725121235475E-13</v>
      </c>
      <c r="CA192" s="14">
        <f t="shared" si="170"/>
        <v>1.7956824466038182E-12</v>
      </c>
      <c r="CB192" s="22">
        <f t="shared" si="171"/>
        <v>3.3406123864501612E-12</v>
      </c>
      <c r="CC192" s="62">
        <f t="shared" si="119"/>
        <v>293.33333333333667</v>
      </c>
      <c r="CD192" s="62">
        <f ca="1">AVERAGE(OFFSET($CC$3,0,0,'Données projet'!$E$12+1,1))-AVERAGE(OFFSET($H$3,0,0,'Données projet'!$E$12+1,1))</f>
        <v>185.13448991941385</v>
      </c>
      <c r="CE192" s="62">
        <f t="shared" si="148"/>
        <v>69.239647548491234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662.22238362696817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117.54638373164624</v>
      </c>
      <c r="T193" s="62">
        <f t="shared" si="142"/>
        <v>133.0740262536583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9.3047913243232777E-2</v>
      </c>
      <c r="AA193" s="23">
        <f>EXP(-LN(2)/25)*AA192+(1-EXP(-LN(2)/25))/(LN(2)/25)*Calculateur!V193*Calculateur!X193*VLOOKUP('Données projet'!$B$9,Paramètres!$A$1:$I$89,3,0)*0.475*44/12</f>
        <v>0.10249546834156781</v>
      </c>
      <c r="AB193" s="23">
        <f>EXP(-LN(2)/2)*AB192+(1-EXP(-LN(2)/2))/(LN(2)/2)*V193*Y193*VLOOKUP('Données projet'!$B$9,Paramètres!$A$1:$I$89,3,0)*0.475*44/12</f>
        <v>3.3463778711968751E-24</v>
      </c>
      <c r="AC193" s="24">
        <f t="shared" si="163"/>
        <v>0.19554338158480059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2.8421709430404007E-14</v>
      </c>
      <c r="AJ193" s="14">
        <f>AI193*VLOOKUP('Données projet'!$B$10,Paramètres!$A$1:$I$89,3,0)*VLOOKUP('Données projet'!$B$10,Paramètres!$A$1:$I$89,5,0)</f>
        <v>2.5715962692629544E-14</v>
      </c>
      <c r="AK193" s="14">
        <f t="shared" si="164"/>
        <v>4.5248818890525812E-13</v>
      </c>
      <c r="AL193" s="22">
        <f t="shared" si="165"/>
        <v>8.3287223069965432E-13</v>
      </c>
      <c r="AM193" s="62">
        <f t="shared" si="113"/>
        <v>293.33333333333417</v>
      </c>
      <c r="AN193" s="62">
        <f ca="1">AVERAGE(OFFSET($AM$3,0,0,'Données projet'!$E$10+1,1))-AVERAGE(OFFSET($H$3,0,0,'Données projet'!$E$10+1,1))</f>
        <v>138.8931001150624</v>
      </c>
      <c r="AO193" s="62">
        <f t="shared" si="144"/>
        <v>48.964659354096625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1.0995790944434703E-13</v>
      </c>
      <c r="BF193" s="14">
        <f t="shared" si="167"/>
        <v>1.6337280948049956E-12</v>
      </c>
      <c r="BG193" s="22">
        <f t="shared" si="168"/>
        <v>3.036919790734272E-12</v>
      </c>
      <c r="BH193" s="62">
        <f t="shared" si="116"/>
        <v>293.33333333333633</v>
      </c>
      <c r="BI193" s="62">
        <f ca="1">AVERAGE(OFFSET($BH$3,0,0,'Données projet'!$E$11+1,1))-AVERAGE(OFFSET($H$3,0,0,'Données projet'!$E$11+1,1))</f>
        <v>154.93882427988234</v>
      </c>
      <c r="BJ193" s="62">
        <f t="shared" si="146"/>
        <v>56.347130462109817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1.223725121235475E-13</v>
      </c>
      <c r="CA193" s="14">
        <f t="shared" si="170"/>
        <v>1.7956824466038182E-12</v>
      </c>
      <c r="CB193" s="22">
        <f t="shared" si="171"/>
        <v>3.3406123864501612E-12</v>
      </c>
      <c r="CC193" s="62">
        <f t="shared" si="119"/>
        <v>293.33333333333667</v>
      </c>
      <c r="CD193" s="62">
        <f ca="1">AVERAGE(OFFSET($CC$3,0,0,'Données projet'!$E$12+1,1))-AVERAGE(OFFSET($H$3,0,0,'Données projet'!$E$12+1,1))</f>
        <v>185.13448991941385</v>
      </c>
      <c r="CE193" s="62">
        <f t="shared" si="148"/>
        <v>69.239647548491234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664.11807326266057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117.54638373164624</v>
      </c>
      <c r="T194" s="62">
        <f t="shared" si="142"/>
        <v>133.0740262536583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9.12233004181561E-2</v>
      </c>
      <c r="AA194" s="23">
        <f>EXP(-LN(2)/25)*AA193+(1-EXP(-LN(2)/25))/(LN(2)/25)*Calculateur!V194*Calculateur!X194*VLOOKUP('Données projet'!$B$9,Paramètres!$A$1:$I$89,3,0)*0.475*44/12</f>
        <v>9.9692724369765215E-2</v>
      </c>
      <c r="AB194" s="23">
        <f>EXP(-LN(2)/2)*AB193+(1-EXP(-LN(2)/2))/(LN(2)/2)*V194*Y194*VLOOKUP('Données projet'!$B$9,Paramètres!$A$1:$I$89,3,0)*0.475*44/12</f>
        <v>2.3662464851359135E-24</v>
      </c>
      <c r="AC194" s="24">
        <f t="shared" si="163"/>
        <v>0.1909160247879213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2.8421709430404007E-14</v>
      </c>
      <c r="AJ194" s="14">
        <f>AI194*VLOOKUP('Données projet'!$B$10,Paramètres!$A$1:$I$89,3,0)*VLOOKUP('Données projet'!$B$10,Paramètres!$A$1:$I$89,5,0)</f>
        <v>2.5715962692629544E-14</v>
      </c>
      <c r="AK194" s="14">
        <f t="shared" si="164"/>
        <v>4.5248818890525812E-13</v>
      </c>
      <c r="AL194" s="22">
        <f t="shared" si="165"/>
        <v>8.3287223069965432E-13</v>
      </c>
      <c r="AM194" s="62">
        <f t="shared" si="113"/>
        <v>293.33333333333417</v>
      </c>
      <c r="AN194" s="62">
        <f ca="1">AVERAGE(OFFSET($AM$3,0,0,'Données projet'!$E$10+1,1))-AVERAGE(OFFSET($H$3,0,0,'Données projet'!$E$10+1,1))</f>
        <v>138.8931001150624</v>
      </c>
      <c r="AO194" s="62">
        <f t="shared" si="144"/>
        <v>48.964659354096625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1.0995790944434703E-13</v>
      </c>
      <c r="BF194" s="14">
        <f t="shared" si="167"/>
        <v>1.6337280948049956E-12</v>
      </c>
      <c r="BG194" s="22">
        <f t="shared" si="168"/>
        <v>3.036919790734272E-12</v>
      </c>
      <c r="BH194" s="62">
        <f t="shared" si="116"/>
        <v>293.33333333333633</v>
      </c>
      <c r="BI194" s="62">
        <f ca="1">AVERAGE(OFFSET($BH$3,0,0,'Données projet'!$E$11+1,1))-AVERAGE(OFFSET($H$3,0,0,'Données projet'!$E$11+1,1))</f>
        <v>154.93882427988234</v>
      </c>
      <c r="BJ194" s="62">
        <f t="shared" si="146"/>
        <v>56.347130462109817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1.223725121235475E-13</v>
      </c>
      <c r="CA194" s="14">
        <f t="shared" si="170"/>
        <v>1.7956824466038182E-12</v>
      </c>
      <c r="CB194" s="22">
        <f t="shared" si="171"/>
        <v>3.3406123864501612E-12</v>
      </c>
      <c r="CC194" s="62">
        <f t="shared" si="119"/>
        <v>293.33333333333667</v>
      </c>
      <c r="CD194" s="62">
        <f ca="1">AVERAGE(OFFSET($CC$3,0,0,'Données projet'!$E$12+1,1))-AVERAGE(OFFSET($H$3,0,0,'Données projet'!$E$12+1,1))</f>
        <v>185.13448991941385</v>
      </c>
      <c r="CE194" s="62">
        <f t="shared" si="148"/>
        <v>69.239647548491234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666.01355149182064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117.54638373164624</v>
      </c>
      <c r="T195" s="62">
        <f t="shared" si="142"/>
        <v>133.0740262536583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8.943446713767525E-2</v>
      </c>
      <c r="AA195" s="23">
        <f>EXP(-LN(2)/25)*AA194+(1-EXP(-LN(2)/25))/(LN(2)/25)*Calculateur!V195*Calculateur!X195*VLOOKUP('Données projet'!$B$9,Paramètres!$A$1:$I$89,3,0)*0.475*44/12</f>
        <v>9.6966621579261461E-2</v>
      </c>
      <c r="AB195" s="23">
        <f>EXP(-LN(2)/2)*AB194+(1-EXP(-LN(2)/2))/(LN(2)/2)*V195*Y195*VLOOKUP('Données projet'!$B$9,Paramètres!$A$1:$I$89,3,0)*0.475*44/12</f>
        <v>1.6731889355984375E-24</v>
      </c>
      <c r="AC195" s="24">
        <f t="shared" si="163"/>
        <v>0.18640108871693672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2.8421709430404007E-14</v>
      </c>
      <c r="AJ195" s="14">
        <f>AI195*VLOOKUP('Données projet'!$B$10,Paramètres!$A$1:$I$89,3,0)*VLOOKUP('Données projet'!$B$10,Paramètres!$A$1:$I$89,5,0)</f>
        <v>2.5715962692629544E-14</v>
      </c>
      <c r="AK195" s="14">
        <f t="shared" si="164"/>
        <v>4.5248818890525812E-13</v>
      </c>
      <c r="AL195" s="22">
        <f t="shared" si="165"/>
        <v>8.3287223069965432E-13</v>
      </c>
      <c r="AM195" s="62">
        <f t="shared" si="113"/>
        <v>293.33333333333417</v>
      </c>
      <c r="AN195" s="62">
        <f ca="1">AVERAGE(OFFSET($AM$3,0,0,'Données projet'!$E$10+1,1))-AVERAGE(OFFSET($H$3,0,0,'Données projet'!$E$10+1,1))</f>
        <v>138.8931001150624</v>
      </c>
      <c r="AO195" s="62">
        <f t="shared" si="144"/>
        <v>48.964659354096625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1.0995790944434703E-13</v>
      </c>
      <c r="BF195" s="14">
        <f t="shared" si="167"/>
        <v>1.6337280948049956E-12</v>
      </c>
      <c r="BG195" s="22">
        <f t="shared" si="168"/>
        <v>3.036919790734272E-12</v>
      </c>
      <c r="BH195" s="62">
        <f t="shared" si="116"/>
        <v>293.33333333333633</v>
      </c>
      <c r="BI195" s="62">
        <f ca="1">AVERAGE(OFFSET($BH$3,0,0,'Données projet'!$E$11+1,1))-AVERAGE(OFFSET($H$3,0,0,'Données projet'!$E$11+1,1))</f>
        <v>154.93882427988234</v>
      </c>
      <c r="BJ195" s="62">
        <f t="shared" si="146"/>
        <v>56.347130462109817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1.223725121235475E-13</v>
      </c>
      <c r="CA195" s="14">
        <f t="shared" si="170"/>
        <v>1.7956824466038182E-12</v>
      </c>
      <c r="CB195" s="22">
        <f t="shared" si="171"/>
        <v>3.3406123864501612E-12</v>
      </c>
      <c r="CC195" s="62">
        <f t="shared" si="119"/>
        <v>293.33333333333667</v>
      </c>
      <c r="CD195" s="62">
        <f ca="1">AVERAGE(OFFSET($CC$3,0,0,'Données projet'!$E$12+1,1))-AVERAGE(OFFSET($H$3,0,0,'Données projet'!$E$12+1,1))</f>
        <v>185.13448991941385</v>
      </c>
      <c r="CE195" s="62">
        <f t="shared" si="148"/>
        <v>69.239647548491234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667.90881954332758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117.54638373164624</v>
      </c>
      <c r="T196" s="62">
        <f t="shared" si="142"/>
        <v>133.0740262536583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8.7680711786744067E-2</v>
      </c>
      <c r="AA196" s="23">
        <f>EXP(-LN(2)/25)*AA195+(1-EXP(-LN(2)/25))/(LN(2)/25)*Calculateur!V196*Calculateur!X196*VLOOKUP('Données projet'!$B$9,Paramètres!$A$1:$I$89,3,0)*0.475*44/12</f>
        <v>9.4315064212923544E-2</v>
      </c>
      <c r="AB196" s="23">
        <f>EXP(-LN(2)/2)*AB195+(1-EXP(-LN(2)/2))/(LN(2)/2)*V196*Y196*VLOOKUP('Données projet'!$B$9,Paramètres!$A$1:$I$89,3,0)*0.475*44/12</f>
        <v>1.1831232425679567E-24</v>
      </c>
      <c r="AC196" s="24">
        <f t="shared" si="163"/>
        <v>0.1819957759996676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2.8421709430404007E-14</v>
      </c>
      <c r="AJ196" s="14">
        <f>AI196*VLOOKUP('Données projet'!$B$10,Paramètres!$A$1:$I$89,3,0)*VLOOKUP('Données projet'!$B$10,Paramètres!$A$1:$I$89,5,0)</f>
        <v>2.5715962692629544E-14</v>
      </c>
      <c r="AK196" s="14">
        <f t="shared" si="164"/>
        <v>4.5248818890525812E-13</v>
      </c>
      <c r="AL196" s="22">
        <f t="shared" si="165"/>
        <v>8.3287223069965432E-13</v>
      </c>
      <c r="AM196" s="62">
        <f t="shared" ref="AM196:AM203" si="193">AL196+(AD196+AE196)*44/12</f>
        <v>293.33333333333417</v>
      </c>
      <c r="AN196" s="62">
        <f ca="1">AVERAGE(OFFSET($AM$3,0,0,'Données projet'!$E$10+1,1))-AVERAGE(OFFSET($H$3,0,0,'Données projet'!$E$10+1,1))</f>
        <v>138.8931001150624</v>
      </c>
      <c r="AO196" s="62">
        <f t="shared" si="144"/>
        <v>48.964659354096625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1.0995790944434703E-13</v>
      </c>
      <c r="BF196" s="14">
        <f t="shared" si="167"/>
        <v>1.6337280948049956E-12</v>
      </c>
      <c r="BG196" s="22">
        <f t="shared" si="168"/>
        <v>3.036919790734272E-12</v>
      </c>
      <c r="BH196" s="62">
        <f t="shared" ref="BH196:BH203" si="194">BG196+(AY196+AZ196)*44/12</f>
        <v>293.33333333333633</v>
      </c>
      <c r="BI196" s="62">
        <f ca="1">AVERAGE(OFFSET($BH$3,0,0,'Données projet'!$E$11+1,1))-AVERAGE(OFFSET($H$3,0,0,'Données projet'!$E$11+1,1))</f>
        <v>154.93882427988234</v>
      </c>
      <c r="BJ196" s="62">
        <f t="shared" si="146"/>
        <v>56.347130462109817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1.223725121235475E-13</v>
      </c>
      <c r="CA196" s="14">
        <f t="shared" si="170"/>
        <v>1.7956824466038182E-12</v>
      </c>
      <c r="CB196" s="22">
        <f t="shared" si="171"/>
        <v>3.3406123864501612E-12</v>
      </c>
      <c r="CC196" s="62">
        <f t="shared" ref="CC196:CC203" si="195">CB196+(BT196+BU196)*44/12</f>
        <v>293.33333333333667</v>
      </c>
      <c r="CD196" s="62">
        <f ca="1">AVERAGE(OFFSET($CC$3,0,0,'Données projet'!$E$12+1,1))-AVERAGE(OFFSET($H$3,0,0,'Données projet'!$E$12+1,1))</f>
        <v>185.13448991941385</v>
      </c>
      <c r="CE196" s="62">
        <f t="shared" si="148"/>
        <v>69.239647548491234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669.80387863258932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117.54638373164624</v>
      </c>
      <c r="T197" s="62">
        <f t="shared" ref="T197:T203" si="204">$T$3</f>
        <v>133.0740262536583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8.5961346508559494E-2</v>
      </c>
      <c r="AA197" s="23">
        <f>EXP(-LN(2)/25)*AA196+(1-EXP(-LN(2)/25))/(LN(2)/25)*Calculateur!V197*Calculateur!X197*VLOOKUP('Données projet'!$B$9,Paramètres!$A$1:$I$89,3,0)*0.475*44/12</f>
        <v>9.1736013822207488E-2</v>
      </c>
      <c r="AB197" s="23">
        <f>EXP(-LN(2)/2)*AB196+(1-EXP(-LN(2)/2))/(LN(2)/2)*V197*Y197*VLOOKUP('Données projet'!$B$9,Paramètres!$A$1:$I$89,3,0)*0.475*44/12</f>
        <v>8.3659446779921877E-25</v>
      </c>
      <c r="AC197" s="24">
        <f t="shared" si="163"/>
        <v>0.177697360330767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2.8421709430404007E-14</v>
      </c>
      <c r="AJ197" s="14">
        <f>AI197*VLOOKUP('Données projet'!$B$10,Paramètres!$A$1:$I$89,3,0)*VLOOKUP('Données projet'!$B$10,Paramètres!$A$1:$I$89,5,0)</f>
        <v>2.5715962692629544E-14</v>
      </c>
      <c r="AK197" s="14">
        <f t="shared" si="164"/>
        <v>4.5248818890525812E-13</v>
      </c>
      <c r="AL197" s="22">
        <f t="shared" si="165"/>
        <v>8.3287223069965432E-13</v>
      </c>
      <c r="AM197" s="62">
        <f t="shared" si="193"/>
        <v>293.33333333333417</v>
      </c>
      <c r="AN197" s="62">
        <f ca="1">AVERAGE(OFFSET($AM$3,0,0,'Données projet'!$E$10+1,1))-AVERAGE(OFFSET($H$3,0,0,'Données projet'!$E$10+1,1))</f>
        <v>138.8931001150624</v>
      </c>
      <c r="AO197" s="62">
        <f t="shared" ref="AO197:AO203" si="205">$AO$3</f>
        <v>48.964659354096625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1.0995790944434703E-13</v>
      </c>
      <c r="BF197" s="14">
        <f t="shared" si="167"/>
        <v>1.6337280948049956E-12</v>
      </c>
      <c r="BG197" s="22">
        <f t="shared" si="168"/>
        <v>3.036919790734272E-12</v>
      </c>
      <c r="BH197" s="62">
        <f t="shared" si="194"/>
        <v>293.33333333333633</v>
      </c>
      <c r="BI197" s="62">
        <f ca="1">AVERAGE(OFFSET($BH$3,0,0,'Données projet'!$E$11+1,1))-AVERAGE(OFFSET($H$3,0,0,'Données projet'!$E$11+1,1))</f>
        <v>154.93882427988234</v>
      </c>
      <c r="BJ197" s="62">
        <f t="shared" ref="BJ197:BJ203" si="206">$BJ$3</f>
        <v>56.347130462109817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1.223725121235475E-13</v>
      </c>
      <c r="CA197" s="14">
        <f t="shared" si="170"/>
        <v>1.7956824466038182E-12</v>
      </c>
      <c r="CB197" s="22">
        <f t="shared" si="171"/>
        <v>3.3406123864501612E-12</v>
      </c>
      <c r="CC197" s="62">
        <f t="shared" si="195"/>
        <v>293.33333333333667</v>
      </c>
      <c r="CD197" s="62">
        <f ca="1">AVERAGE(OFFSET($CC$3,0,0,'Données projet'!$E$12+1,1))-AVERAGE(OFFSET($H$3,0,0,'Données projet'!$E$12+1,1))</f>
        <v>185.13448991941385</v>
      </c>
      <c r="CE197" s="62">
        <f t="shared" ref="CE197:CE203" si="207">$CE$3</f>
        <v>69.239647548491234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671.69872996175832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117.54638373164624</v>
      </c>
      <c r="T198" s="62">
        <f t="shared" si="204"/>
        <v>133.0740262536583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8.4275696934770855E-2</v>
      </c>
      <c r="AA198" s="23">
        <f>EXP(-LN(2)/25)*AA197+(1-EXP(-LN(2)/25))/(LN(2)/25)*Calculateur!V198*Calculateur!X198*VLOOKUP('Données projet'!$B$9,Paramètres!$A$1:$I$89,3,0)*0.475*44/12</f>
        <v>8.9227487700051927E-2</v>
      </c>
      <c r="AB198" s="23">
        <f>EXP(-LN(2)/2)*AB197+(1-EXP(-LN(2)/2))/(LN(2)/2)*V198*Y198*VLOOKUP('Données projet'!$B$9,Paramètres!$A$1:$I$89,3,0)*0.475*44/12</f>
        <v>5.9156162128397837E-25</v>
      </c>
      <c r="AC198" s="24">
        <f t="shared" si="163"/>
        <v>0.17350318463482278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2.8421709430404007E-14</v>
      </c>
      <c r="AJ198" s="14">
        <f>AI198*VLOOKUP('Données projet'!$B$10,Paramètres!$A$1:$I$89,3,0)*VLOOKUP('Données projet'!$B$10,Paramètres!$A$1:$I$89,5,0)</f>
        <v>2.5715962692629544E-14</v>
      </c>
      <c r="AK198" s="14">
        <f t="shared" si="164"/>
        <v>4.5248818890525812E-13</v>
      </c>
      <c r="AL198" s="22">
        <f t="shared" si="165"/>
        <v>8.3287223069965432E-13</v>
      </c>
      <c r="AM198" s="62">
        <f t="shared" si="193"/>
        <v>293.33333333333417</v>
      </c>
      <c r="AN198" s="62">
        <f ca="1">AVERAGE(OFFSET($AM$3,0,0,'Données projet'!$E$10+1,1))-AVERAGE(OFFSET($H$3,0,0,'Données projet'!$E$10+1,1))</f>
        <v>138.8931001150624</v>
      </c>
      <c r="AO198" s="62">
        <f t="shared" si="205"/>
        <v>48.964659354096625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1.0995790944434703E-13</v>
      </c>
      <c r="BF198" s="14">
        <f t="shared" si="167"/>
        <v>1.6337280948049956E-12</v>
      </c>
      <c r="BG198" s="22">
        <f t="shared" si="168"/>
        <v>3.036919790734272E-12</v>
      </c>
      <c r="BH198" s="62">
        <f t="shared" si="194"/>
        <v>293.33333333333633</v>
      </c>
      <c r="BI198" s="62">
        <f ca="1">AVERAGE(OFFSET($BH$3,0,0,'Données projet'!$E$11+1,1))-AVERAGE(OFFSET($H$3,0,0,'Données projet'!$E$11+1,1))</f>
        <v>154.93882427988234</v>
      </c>
      <c r="BJ198" s="62">
        <f t="shared" si="206"/>
        <v>56.347130462109817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1.223725121235475E-13</v>
      </c>
      <c r="CA198" s="14">
        <f t="shared" si="170"/>
        <v>1.7956824466038182E-12</v>
      </c>
      <c r="CB198" s="22">
        <f t="shared" si="171"/>
        <v>3.3406123864501612E-12</v>
      </c>
      <c r="CC198" s="62">
        <f t="shared" si="195"/>
        <v>293.33333333333667</v>
      </c>
      <c r="CD198" s="62">
        <f ca="1">AVERAGE(OFFSET($CC$3,0,0,'Données projet'!$E$12+1,1))-AVERAGE(OFFSET($H$3,0,0,'Données projet'!$E$12+1,1))</f>
        <v>185.13448991941385</v>
      </c>
      <c r="CE198" s="62">
        <f t="shared" si="207"/>
        <v>69.239647548491234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673.59337471994309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117.54638373164624</v>
      </c>
      <c r="T199" s="62">
        <f t="shared" si="204"/>
        <v>133.0740262536583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8.2623101920979491E-2</v>
      </c>
      <c r="AA199" s="23">
        <f>EXP(-LN(2)/25)*AA198+(1-EXP(-LN(2)/25))/(LN(2)/25)*Calculateur!V199*Calculateur!X199*VLOOKUP('Données projet'!$B$9,Paramètres!$A$1:$I$89,3,0)*0.475*44/12</f>
        <v>8.6787557356624356E-2</v>
      </c>
      <c r="AB199" s="23">
        <f>EXP(-LN(2)/2)*AB198+(1-EXP(-LN(2)/2))/(LN(2)/2)*V199*Y199*VLOOKUP('Données projet'!$B$9,Paramètres!$A$1:$I$89,3,0)*0.475*44/12</f>
        <v>4.1829723389960939E-25</v>
      </c>
      <c r="AC199" s="24">
        <f t="shared" si="163"/>
        <v>0.16941065927760385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2.8421709430404007E-14</v>
      </c>
      <c r="AJ199" s="14">
        <f>AI199*VLOOKUP('Données projet'!$B$10,Paramètres!$A$1:$I$89,3,0)*VLOOKUP('Données projet'!$B$10,Paramètres!$A$1:$I$89,5,0)</f>
        <v>2.5715962692629544E-14</v>
      </c>
      <c r="AK199" s="14">
        <f t="shared" si="164"/>
        <v>4.5248818890525812E-13</v>
      </c>
      <c r="AL199" s="22">
        <f t="shared" si="165"/>
        <v>8.3287223069965432E-13</v>
      </c>
      <c r="AM199" s="62">
        <f t="shared" si="193"/>
        <v>293.33333333333417</v>
      </c>
      <c r="AN199" s="62">
        <f ca="1">AVERAGE(OFFSET($AM$3,0,0,'Données projet'!$E$10+1,1))-AVERAGE(OFFSET($H$3,0,0,'Données projet'!$E$10+1,1))</f>
        <v>138.8931001150624</v>
      </c>
      <c r="AO199" s="62">
        <f t="shared" si="205"/>
        <v>48.964659354096625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1.0995790944434703E-13</v>
      </c>
      <c r="BF199" s="14">
        <f t="shared" si="167"/>
        <v>1.6337280948049956E-12</v>
      </c>
      <c r="BG199" s="22">
        <f t="shared" si="168"/>
        <v>3.036919790734272E-12</v>
      </c>
      <c r="BH199" s="62">
        <f t="shared" si="194"/>
        <v>293.33333333333633</v>
      </c>
      <c r="BI199" s="62">
        <f ca="1">AVERAGE(OFFSET($BH$3,0,0,'Données projet'!$E$11+1,1))-AVERAGE(OFFSET($H$3,0,0,'Données projet'!$E$11+1,1))</f>
        <v>154.93882427988234</v>
      </c>
      <c r="BJ199" s="62">
        <f t="shared" si="206"/>
        <v>56.347130462109817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1.223725121235475E-13</v>
      </c>
      <c r="CA199" s="14">
        <f t="shared" si="170"/>
        <v>1.7956824466038182E-12</v>
      </c>
      <c r="CB199" s="22">
        <f t="shared" si="171"/>
        <v>3.3406123864501612E-12</v>
      </c>
      <c r="CC199" s="62">
        <f t="shared" si="195"/>
        <v>293.33333333333667</v>
      </c>
      <c r="CD199" s="62">
        <f ca="1">AVERAGE(OFFSET($CC$3,0,0,'Données projet'!$E$12+1,1))-AVERAGE(OFFSET($H$3,0,0,'Données projet'!$E$12+1,1))</f>
        <v>185.13448991941385</v>
      </c>
      <c r="CE199" s="62">
        <f t="shared" si="207"/>
        <v>69.239647548491234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675.48781408341597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117.54638373164624</v>
      </c>
      <c r="T200" s="62">
        <f t="shared" si="204"/>
        <v>133.0740262536583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8.1002913287425149E-2</v>
      </c>
      <c r="AA200" s="23">
        <f>EXP(-LN(2)/25)*AA199+(1-EXP(-LN(2)/25))/(LN(2)/25)*Calculateur!V200*Calculateur!X200*VLOOKUP('Données projet'!$B$9,Paramètres!$A$1:$I$89,3,0)*0.475*44/12</f>
        <v>8.4414347036748175E-2</v>
      </c>
      <c r="AB200" s="23">
        <f>EXP(-LN(2)/2)*AB199+(1-EXP(-LN(2)/2))/(LN(2)/2)*V200*Y200*VLOOKUP('Données projet'!$B$9,Paramètres!$A$1:$I$89,3,0)*0.475*44/12</f>
        <v>2.9578081064198919E-25</v>
      </c>
      <c r="AC200" s="24">
        <f t="shared" si="163"/>
        <v>0.16541726032417331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2.8421709430404007E-14</v>
      </c>
      <c r="AJ200" s="14">
        <f>AI200*VLOOKUP('Données projet'!$B$10,Paramètres!$A$1:$I$89,3,0)*VLOOKUP('Données projet'!$B$10,Paramètres!$A$1:$I$89,5,0)</f>
        <v>2.5715962692629544E-14</v>
      </c>
      <c r="AK200" s="14">
        <f t="shared" si="164"/>
        <v>4.5248818890525812E-13</v>
      </c>
      <c r="AL200" s="22">
        <f t="shared" si="165"/>
        <v>8.3287223069965432E-13</v>
      </c>
      <c r="AM200" s="62">
        <f t="shared" si="193"/>
        <v>293.33333333333417</v>
      </c>
      <c r="AN200" s="62">
        <f ca="1">AVERAGE(OFFSET($AM$3,0,0,'Données projet'!$E$10+1,1))-AVERAGE(OFFSET($H$3,0,0,'Données projet'!$E$10+1,1))</f>
        <v>138.8931001150624</v>
      </c>
      <c r="AO200" s="62">
        <f t="shared" si="205"/>
        <v>48.964659354096625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1.0995790944434703E-13</v>
      </c>
      <c r="BF200" s="14">
        <f t="shared" si="167"/>
        <v>1.6337280948049956E-12</v>
      </c>
      <c r="BG200" s="22">
        <f t="shared" si="168"/>
        <v>3.036919790734272E-12</v>
      </c>
      <c r="BH200" s="62">
        <f t="shared" si="194"/>
        <v>293.33333333333633</v>
      </c>
      <c r="BI200" s="62">
        <f ca="1">AVERAGE(OFFSET($BH$3,0,0,'Données projet'!$E$11+1,1))-AVERAGE(OFFSET($H$3,0,0,'Données projet'!$E$11+1,1))</f>
        <v>154.93882427988234</v>
      </c>
      <c r="BJ200" s="62">
        <f t="shared" si="206"/>
        <v>56.347130462109817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1.223725121235475E-13</v>
      </c>
      <c r="CA200" s="14">
        <f t="shared" si="170"/>
        <v>1.7956824466038182E-12</v>
      </c>
      <c r="CB200" s="22">
        <f t="shared" si="171"/>
        <v>3.3406123864501612E-12</v>
      </c>
      <c r="CC200" s="62">
        <f t="shared" si="195"/>
        <v>293.33333333333667</v>
      </c>
      <c r="CD200" s="62">
        <f ca="1">AVERAGE(OFFSET($CC$3,0,0,'Données projet'!$E$12+1,1))-AVERAGE(OFFSET($H$3,0,0,'Données projet'!$E$12+1,1))</f>
        <v>185.13448991941385</v>
      </c>
      <c r="CE200" s="62">
        <f t="shared" si="207"/>
        <v>69.239647548491234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677.3820492158161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117.54638373164624</v>
      </c>
      <c r="T201" s="62">
        <f t="shared" si="204"/>
        <v>133.0740262536583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7.9414495564757326E-2</v>
      </c>
      <c r="AA201" s="23">
        <f>EXP(-LN(2)/25)*AA200+(1-EXP(-LN(2)/25))/(LN(2)/25)*Calculateur!V201*Calculateur!X201*VLOOKUP('Données projet'!$B$9,Paramètres!$A$1:$I$89,3,0)*0.475*44/12</f>
        <v>8.2106032277870722E-2</v>
      </c>
      <c r="AB201" s="23">
        <f>EXP(-LN(2)/2)*AB200+(1-EXP(-LN(2)/2))/(LN(2)/2)*V201*Y201*VLOOKUP('Données projet'!$B$9,Paramètres!$A$1:$I$89,3,0)*0.475*44/12</f>
        <v>2.0914861694980469E-25</v>
      </c>
      <c r="AC201" s="24">
        <f t="shared" si="163"/>
        <v>0.16152052784262805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2.8421709430404007E-14</v>
      </c>
      <c r="AJ201" s="14">
        <f>AI201*VLOOKUP('Données projet'!$B$10,Paramètres!$A$1:$I$89,3,0)*VLOOKUP('Données projet'!$B$10,Paramètres!$A$1:$I$89,5,0)</f>
        <v>2.5715962692629544E-14</v>
      </c>
      <c r="AK201" s="14">
        <f t="shared" si="164"/>
        <v>4.5248818890525812E-13</v>
      </c>
      <c r="AL201" s="22">
        <f t="shared" si="165"/>
        <v>8.3287223069965432E-13</v>
      </c>
      <c r="AM201" s="62">
        <f t="shared" si="193"/>
        <v>293.33333333333417</v>
      </c>
      <c r="AN201" s="62">
        <f ca="1">AVERAGE(OFFSET($AM$3,0,0,'Données projet'!$E$10+1,1))-AVERAGE(OFFSET($H$3,0,0,'Données projet'!$E$10+1,1))</f>
        <v>138.8931001150624</v>
      </c>
      <c r="AO201" s="62">
        <f t="shared" si="205"/>
        <v>48.964659354096625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1.0995790944434703E-13</v>
      </c>
      <c r="BF201" s="14">
        <f t="shared" si="167"/>
        <v>1.6337280948049956E-12</v>
      </c>
      <c r="BG201" s="22">
        <f t="shared" si="168"/>
        <v>3.036919790734272E-12</v>
      </c>
      <c r="BH201" s="62">
        <f t="shared" si="194"/>
        <v>293.33333333333633</v>
      </c>
      <c r="BI201" s="62">
        <f ca="1">AVERAGE(OFFSET($BH$3,0,0,'Données projet'!$E$11+1,1))-AVERAGE(OFFSET($H$3,0,0,'Données projet'!$E$11+1,1))</f>
        <v>154.93882427988234</v>
      </c>
      <c r="BJ201" s="62">
        <f t="shared" si="206"/>
        <v>56.347130462109817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1.223725121235475E-13</v>
      </c>
      <c r="CA201" s="14">
        <f t="shared" si="170"/>
        <v>1.7956824466038182E-12</v>
      </c>
      <c r="CB201" s="22">
        <f t="shared" si="171"/>
        <v>3.3406123864501612E-12</v>
      </c>
      <c r="CC201" s="62">
        <f t="shared" si="195"/>
        <v>293.33333333333667</v>
      </c>
      <c r="CD201" s="62">
        <f ca="1">AVERAGE(OFFSET($CC$3,0,0,'Données projet'!$E$12+1,1))-AVERAGE(OFFSET($H$3,0,0,'Données projet'!$E$12+1,1))</f>
        <v>185.13448991941385</v>
      </c>
      <c r="CE201" s="62">
        <f t="shared" si="207"/>
        <v>69.239647548491234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679.27608126834809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117.54638373164624</v>
      </c>
      <c r="T202" s="62">
        <f t="shared" si="204"/>
        <v>133.0740262536583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7.7857225744791869E-2</v>
      </c>
      <c r="AA202" s="23">
        <f>EXP(-LN(2)/25)*AA201+(1-EXP(-LN(2)/25))/(LN(2)/25)*Calculateur!V202*Calculateur!X202*VLOOKUP('Données projet'!$B$9,Paramètres!$A$1:$I$89,3,0)*0.475*44/12</f>
        <v>7.9860838507463769E-2</v>
      </c>
      <c r="AB202" s="23">
        <f>EXP(-LN(2)/2)*AB201+(1-EXP(-LN(2)/2))/(LN(2)/2)*V202*Y202*VLOOKUP('Données projet'!$B$9,Paramètres!$A$1:$I$89,3,0)*0.475*44/12</f>
        <v>1.4789040532099459E-25</v>
      </c>
      <c r="AC202" s="24">
        <f t="shared" si="163"/>
        <v>0.15771806425225565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2.8421709430404007E-14</v>
      </c>
      <c r="AJ202" s="14">
        <f>AI202*VLOOKUP('Données projet'!$B$10,Paramètres!$A$1:$I$89,3,0)*VLOOKUP('Données projet'!$B$10,Paramètres!$A$1:$I$89,5,0)</f>
        <v>2.5715962692629544E-14</v>
      </c>
      <c r="AK202" s="14">
        <f t="shared" si="164"/>
        <v>4.5248818890525812E-13</v>
      </c>
      <c r="AL202" s="22">
        <f t="shared" si="165"/>
        <v>8.3287223069965432E-13</v>
      </c>
      <c r="AM202" s="62">
        <f t="shared" si="193"/>
        <v>293.33333333333417</v>
      </c>
      <c r="AN202" s="62">
        <f ca="1">AVERAGE(OFFSET($AM$3,0,0,'Données projet'!$E$10+1,1))-AVERAGE(OFFSET($H$3,0,0,'Données projet'!$E$10+1,1))</f>
        <v>138.8931001150624</v>
      </c>
      <c r="AO202" s="62">
        <f t="shared" si="205"/>
        <v>48.964659354096625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1.0995790944434703E-13</v>
      </c>
      <c r="BF202" s="14">
        <f t="shared" si="167"/>
        <v>1.6337280948049956E-12</v>
      </c>
      <c r="BG202" s="22">
        <f t="shared" si="168"/>
        <v>3.036919790734272E-12</v>
      </c>
      <c r="BH202" s="62">
        <f t="shared" si="194"/>
        <v>293.33333333333633</v>
      </c>
      <c r="BI202" s="62">
        <f ca="1">AVERAGE(OFFSET($BH$3,0,0,'Données projet'!$E$11+1,1))-AVERAGE(OFFSET($H$3,0,0,'Données projet'!$E$11+1,1))</f>
        <v>154.93882427988234</v>
      </c>
      <c r="BJ202" s="62">
        <f t="shared" si="206"/>
        <v>56.347130462109817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1.223725121235475E-13</v>
      </c>
      <c r="CA202" s="14">
        <f t="shared" si="170"/>
        <v>1.7956824466038182E-12</v>
      </c>
      <c r="CB202" s="22">
        <f t="shared" si="171"/>
        <v>3.3406123864501612E-12</v>
      </c>
      <c r="CC202" s="62">
        <f t="shared" si="195"/>
        <v>293.33333333333667</v>
      </c>
      <c r="CD202" s="62">
        <f ca="1">AVERAGE(OFFSET($CC$3,0,0,'Données projet'!$E$12+1,1))-AVERAGE(OFFSET($H$3,0,0,'Données projet'!$E$12+1,1))</f>
        <v>185.13448991941385</v>
      </c>
      <c r="CE202" s="62">
        <f t="shared" si="207"/>
        <v>69.239647548491234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681.16991137997661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117.54638373164624</v>
      </c>
      <c r="T203" s="62">
        <f t="shared" si="204"/>
        <v>133.0740262536583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7.6330493036155134E-2</v>
      </c>
      <c r="AA203" s="23">
        <f>EXP(-LN(2)/25)*AA202+(1-EXP(-LN(2)/25))/(LN(2)/25)*Calculateur!V203*Calculateur!X203*VLOOKUP('Données projet'!$B$9,Paramètres!$A$1:$I$89,3,0)*0.475*44/12</f>
        <v>7.7677039678778204E-2</v>
      </c>
      <c r="AB203" s="23">
        <f>EXP(-LN(2)/2)*AB202+(1-EXP(-LN(2)/2))/(LN(2)/2)*V203*Y203*VLOOKUP('Données projet'!$B$9,Paramètres!$A$1:$I$89,3,0)*0.475*44/12</f>
        <v>1.0457430847490235E-25</v>
      </c>
      <c r="AC203" s="24">
        <f t="shared" si="163"/>
        <v>0.15400753271493334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2.8421709430404007E-14</v>
      </c>
      <c r="AJ203" s="14">
        <f>AI203*VLOOKUP('Données projet'!$B$10,Paramètres!$A$1:$I$89,3,0)*VLOOKUP('Données projet'!$B$10,Paramètres!$A$1:$I$89,5,0)</f>
        <v>2.5715962692629544E-14</v>
      </c>
      <c r="AK203" s="14">
        <f t="shared" si="164"/>
        <v>4.5248818890525812E-13</v>
      </c>
      <c r="AL203" s="22">
        <f t="shared" si="165"/>
        <v>8.3287223069965432E-13</v>
      </c>
      <c r="AM203" s="62">
        <f t="shared" si="193"/>
        <v>293.33333333333417</v>
      </c>
      <c r="AN203" s="62">
        <f ca="1">AVERAGE(OFFSET($AM$3,0,0,'Données projet'!$E$10+1,1))-AVERAGE(OFFSET($H$3,0,0,'Données projet'!$E$10+1,1))</f>
        <v>138.8931001150624</v>
      </c>
      <c r="AO203" s="62">
        <f t="shared" si="205"/>
        <v>48.964659354096625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1.0995790944434703E-13</v>
      </c>
      <c r="BF203" s="14">
        <f t="shared" si="167"/>
        <v>1.6337280948049956E-12</v>
      </c>
      <c r="BG203" s="22">
        <f t="shared" si="168"/>
        <v>3.036919790734272E-12</v>
      </c>
      <c r="BH203" s="62">
        <f t="shared" si="194"/>
        <v>293.33333333333633</v>
      </c>
      <c r="BI203" s="62">
        <f ca="1">AVERAGE(OFFSET($BH$3,0,0,'Données projet'!$E$11+1,1))-AVERAGE(OFFSET($H$3,0,0,'Données projet'!$E$11+1,1))</f>
        <v>154.93882427988234</v>
      </c>
      <c r="BJ203" s="62">
        <f t="shared" si="206"/>
        <v>56.347130462109817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1.223725121235475E-13</v>
      </c>
      <c r="CA203" s="14">
        <f t="shared" si="170"/>
        <v>1.7956824466038182E-12</v>
      </c>
      <c r="CB203" s="22">
        <f t="shared" si="171"/>
        <v>3.3406123864501612E-12</v>
      </c>
      <c r="CC203" s="62">
        <f t="shared" si="195"/>
        <v>293.33333333333667</v>
      </c>
      <c r="CD203" s="62">
        <f ca="1">AVERAGE(OFFSET($CC$3,0,0,'Données projet'!$E$12+1,1))-AVERAGE(OFFSET($H$3,0,0,'Données projet'!$E$12+1,1))</f>
        <v>185.13448991941385</v>
      </c>
      <c r="CE203" s="62">
        <f t="shared" si="207"/>
        <v>69.239647548491234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1.3076604860118306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1.1457367676485573</v>
      </c>
      <c r="BA205" s="88">
        <f>EXP(LN('Données projet'!B88)/'Données projet'!A88)</f>
        <v>1.1457367676485573</v>
      </c>
      <c r="BV205" s="88">
        <f>EXP(LN('Données projet'!B114)/'Données projet'!A114)</f>
        <v>1.1457367676485573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6" sqref="M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12.179999999999998</v>
      </c>
      <c r="C6" s="156">
        <f ca="1">IF(OR('Données projet'!B9="",'Données projet'!C9="",'Données projet'!C9=0%),0,Calculateur!S3)</f>
        <v>117.54638373164624</v>
      </c>
      <c r="D6" s="156">
        <f>IF(OR('Données projet'!B9="",'Données projet'!C9="",'Données projet'!C9=0%),0,Calculateur!T3)</f>
        <v>133.0740262536583</v>
      </c>
      <c r="E6" s="156">
        <f ca="1">MIN(C6,D6)</f>
        <v>117.54638373164624</v>
      </c>
      <c r="F6" s="156">
        <f ca="1">E6*B6</f>
        <v>1431.7149538514511</v>
      </c>
      <c r="G6" s="156">
        <f ca="1">F6*(100%-'Données projet'!$C$24)*(100%-'Données projet'!$C$25)*(100%-'Données projet'!$C$26)*(100%-'Données projet'!$C$27)</f>
        <v>1095.2619396963601</v>
      </c>
      <c r="H6" s="157">
        <f>IF(OR('Données projet'!B9="",'Données projet'!C9="",'Données projet'!C9=0%),0,AVERAGE(Calculateur!$AC$3:$AC$33)*B6)</f>
        <v>54.650589965173644</v>
      </c>
      <c r="I6" s="158">
        <f>H6*(100%-'Données projet'!$C$24)*(100%-'Données projet'!$C$25)*(100%-'Données projet'!$C$26)*(100%-'Données projet'!$C$27)</f>
        <v>41.80770132335784</v>
      </c>
      <c r="J6" s="159">
        <f>IF(OR('Données projet'!B9="",'Données projet'!C9="",'Données projet'!C9=0%),0,SUM(Calculateur!$V$3:$V$33)*VLOOKUP('Données projet'!$B$9,Paramètres!$A$1:$I$89,9,0)*B6)</f>
        <v>467.10299999999995</v>
      </c>
      <c r="K6" s="160">
        <f>J6*(100%-'Données projet'!$C$24)*(100%-'Données projet'!$C$25)*(100%-'Données projet'!$C$26)*(100%-'Données projet'!$C$27)</f>
        <v>357.33379500000001</v>
      </c>
      <c r="L6" s="161">
        <f ca="1">G6+I6+K6</f>
        <v>1494.4034360197179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1.74</v>
      </c>
      <c r="C7" s="156">
        <f ca="1">IF(OR('Données projet'!B10="",'Données projet'!C10="",'Données projet'!C10=0%),0,Calculateur!AN3)</f>
        <v>138.8931001150624</v>
      </c>
      <c r="D7" s="156">
        <f>IF(OR('Données projet'!B10="",'Données projet'!C10="",'Données projet'!C10=0%),0,Calculateur!AO3)</f>
        <v>48.964659354096625</v>
      </c>
      <c r="E7" s="156">
        <f t="shared" ref="E7:E15" ca="1" si="0">MIN(C7,D7)</f>
        <v>48.964659354096625</v>
      </c>
      <c r="F7" s="156">
        <f t="shared" ref="F7:F15" ca="1" si="1">E7*B7</f>
        <v>85.198507276128126</v>
      </c>
      <c r="G7" s="156">
        <f ca="1">F7*(100%-'Données projet'!$C$24)*(100%-'Données projet'!$C$25)*(100%-'Données projet'!$C$26)*(100%-'Données projet'!$C$27)</f>
        <v>65.176858066238026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65.176858066238026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Alisier torminal</v>
      </c>
      <c r="B8" s="163">
        <f>'Données projet'!D11</f>
        <v>1.74</v>
      </c>
      <c r="C8" s="156">
        <f ca="1">IF(OR('Données projet'!B11="",'Données projet'!C11="",'Données projet'!C11=0%),0,Calculateur!BI3)</f>
        <v>154.93882427988234</v>
      </c>
      <c r="D8" s="156">
        <f>IF(OR('Données projet'!B11="",'Données projet'!C11="",'Données projet'!C11=0%),0,Calculateur!BJ3)</f>
        <v>56.347130462109817</v>
      </c>
      <c r="E8" s="156">
        <f t="shared" ca="1" si="0"/>
        <v>56.347130462109817</v>
      </c>
      <c r="F8" s="156">
        <f t="shared" ca="1" si="1"/>
        <v>98.044007004071076</v>
      </c>
      <c r="G8" s="156">
        <f ca="1">F8*(100%-'Données projet'!$C$24)*(100%-'Données projet'!$C$25)*(100%-'Données projet'!$C$26)*(100%-'Données projet'!$C$27)</f>
        <v>75.003665358114375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75.003665358114375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Cormier</v>
      </c>
      <c r="B9" s="163">
        <f>'Données projet'!D12</f>
        <v>1.74</v>
      </c>
      <c r="C9" s="156">
        <f ca="1">IF(OR('Données projet'!B12="",'Données projet'!C12="",'Données projet'!C12=0%),0,Calculateur!CD3)</f>
        <v>185.13448991941385</v>
      </c>
      <c r="D9" s="156">
        <f>IF(OR('Données projet'!B12="",'Données projet'!C12="",'Données projet'!C12=0%),0,Calculateur!CE3)</f>
        <v>69.239647548491234</v>
      </c>
      <c r="E9" s="156">
        <f t="shared" ca="1" si="0"/>
        <v>69.239647548491234</v>
      </c>
      <c r="F9" s="156">
        <f t="shared" ca="1" si="1"/>
        <v>120.47698673437475</v>
      </c>
      <c r="G9" s="156">
        <f ca="1">F9*(100%-'Données projet'!$C$24)*(100%-'Données projet'!$C$25)*(100%-'Données projet'!$C$26)*(100%-'Données projet'!$C$27)</f>
        <v>92.164894851796689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92.164894851796689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1735.4344548660251</v>
      </c>
      <c r="G16" s="175">
        <f t="shared" ca="1" si="3"/>
        <v>1327.6073579725091</v>
      </c>
      <c r="H16" s="176">
        <f t="shared" si="3"/>
        <v>54.650589965173644</v>
      </c>
      <c r="I16" s="176">
        <f t="shared" si="3"/>
        <v>41.80770132335784</v>
      </c>
      <c r="J16" s="177">
        <f t="shared" si="3"/>
        <v>467.10299999999995</v>
      </c>
      <c r="K16" s="177">
        <f t="shared" si="3"/>
        <v>357.33379500000001</v>
      </c>
      <c r="L16" s="178">
        <f t="shared" ca="1" si="3"/>
        <v>1726.748854295867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Alisier torminal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Cormier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55" zoomScaleNormal="55" workbookViewId="0">
      <selection activeCell="L39" sqref="L3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579.78571685018778</v>
      </c>
      <c r="U10" s="190">
        <f>'Données projet'!D9</f>
        <v>12.179999999999998</v>
      </c>
      <c r="V10" s="189">
        <f>U10*T10</f>
        <v>7061.7900312352858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-209.13893891345379</v>
      </c>
      <c r="U11" s="190">
        <f>'Données projet'!D10</f>
        <v>1.74</v>
      </c>
      <c r="V11" s="189">
        <f t="shared" ref="V11" si="0">U11*T11</f>
        <v>-363.9017537094096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Alisier torminal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-337.26300857385968</v>
      </c>
      <c r="U12" s="190">
        <f>'Données projet'!D11</f>
        <v>1.74</v>
      </c>
      <c r="V12" s="189">
        <f t="shared" ref="V12:V19" si="1">U12*T12</f>
        <v>-586.83763491851585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Cormier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-345.26300857385968</v>
      </c>
      <c r="U13" s="190">
        <f>'Données projet'!D12</f>
        <v>1.74</v>
      </c>
      <c r="V13" s="189">
        <f t="shared" si="1"/>
        <v>-600.75763491851581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62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1120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62.000000000000064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1860.0000000000018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1970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300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750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5</v>
      </c>
      <c r="I23" s="204">
        <v>300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-49387.387448966074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16</v>
      </c>
      <c r="B24" s="193">
        <f>'Données projet'!D37</f>
        <v>8</v>
      </c>
      <c r="C24" s="206">
        <v>8</v>
      </c>
      <c r="D24" s="194">
        <f t="shared" ref="D24:D42" si="2">B24*C24</f>
        <v>64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2112.769821201774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20</v>
      </c>
      <c r="B25" s="193">
        <f>'Données projet'!D38</f>
        <v>14</v>
      </c>
      <c r="C25" s="206">
        <v>8</v>
      </c>
      <c r="D25" s="194">
        <f t="shared" si="2"/>
        <v>112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-51500.157270167845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24</v>
      </c>
      <c r="B26" s="193">
        <f>'Données projet'!D39</f>
        <v>20</v>
      </c>
      <c r="C26" s="206">
        <v>15</v>
      </c>
      <c r="D26" s="194">
        <f t="shared" si="2"/>
        <v>300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28</v>
      </c>
      <c r="B27" s="193">
        <f>'Données projet'!D40</f>
        <v>23</v>
      </c>
      <c r="C27" s="206">
        <v>20</v>
      </c>
      <c r="D27" s="194">
        <f t="shared" si="2"/>
        <v>460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34</v>
      </c>
      <c r="B28" s="193">
        <f>'Données projet'!D41</f>
        <v>38</v>
      </c>
      <c r="C28" s="206">
        <v>25</v>
      </c>
      <c r="D28" s="194">
        <f t="shared" si="2"/>
        <v>950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40</v>
      </c>
      <c r="B29" s="193">
        <f>'Données projet'!D42</f>
        <v>31</v>
      </c>
      <c r="C29" s="206">
        <v>32</v>
      </c>
      <c r="D29" s="194">
        <f t="shared" si="2"/>
        <v>992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46</v>
      </c>
      <c r="B30" s="193">
        <f>'Données projet'!D43</f>
        <v>23</v>
      </c>
      <c r="C30" s="206">
        <v>40</v>
      </c>
      <c r="D30" s="194">
        <f t="shared" si="2"/>
        <v>920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54</v>
      </c>
      <c r="B31" s="193">
        <f>'Données projet'!D44</f>
        <v>22</v>
      </c>
      <c r="C31" s="206">
        <v>45</v>
      </c>
      <c r="D31" s="194">
        <f t="shared" si="2"/>
        <v>990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62</v>
      </c>
      <c r="B32" s="193">
        <f>'Données projet'!D45</f>
        <v>241</v>
      </c>
      <c r="C32" s="206">
        <v>50</v>
      </c>
      <c r="D32" s="194">
        <f t="shared" si="2"/>
        <v>12050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784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27</v>
      </c>
      <c r="C56" s="204">
        <v>15</v>
      </c>
      <c r="D56" s="191">
        <f t="shared" si="4"/>
        <v>405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28</v>
      </c>
      <c r="C57" s="204">
        <v>20</v>
      </c>
      <c r="D57" s="191">
        <f t="shared" si="4"/>
        <v>560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28</v>
      </c>
      <c r="C58" s="204">
        <v>25</v>
      </c>
      <c r="D58" s="191">
        <f t="shared" si="4"/>
        <v>700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28</v>
      </c>
      <c r="C59" s="204">
        <v>30</v>
      </c>
      <c r="D59" s="191">
        <f t="shared" si="4"/>
        <v>840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28</v>
      </c>
      <c r="C60" s="204">
        <v>50</v>
      </c>
      <c r="D60" s="191">
        <f t="shared" si="4"/>
        <v>1400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28</v>
      </c>
      <c r="C61" s="204">
        <v>70</v>
      </c>
      <c r="D61" s="191">
        <f t="shared" si="4"/>
        <v>1960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28</v>
      </c>
      <c r="C62" s="204">
        <v>100</v>
      </c>
      <c r="D62" s="191">
        <f t="shared" si="4"/>
        <v>2800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110</v>
      </c>
      <c r="B63" s="193">
        <f>'Données projet'!D71</f>
        <v>27</v>
      </c>
      <c r="C63" s="204">
        <v>130</v>
      </c>
      <c r="D63" s="191">
        <f t="shared" si="4"/>
        <v>3510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120</v>
      </c>
      <c r="B64" s="193">
        <f>'Données projet'!D72</f>
        <v>234</v>
      </c>
      <c r="C64" s="204">
        <v>180</v>
      </c>
      <c r="D64" s="191">
        <f t="shared" si="4"/>
        <v>42120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Alisier torminal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800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40</v>
      </c>
      <c r="B87" s="193">
        <f>'Données projet'!D90</f>
        <v>27</v>
      </c>
      <c r="C87" s="204">
        <v>15</v>
      </c>
      <c r="D87" s="191">
        <f t="shared" si="6"/>
        <v>405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50</v>
      </c>
      <c r="B88" s="193">
        <f>'Données projet'!D91</f>
        <v>14</v>
      </c>
      <c r="C88" s="204">
        <v>20</v>
      </c>
      <c r="D88" s="191">
        <f t="shared" si="6"/>
        <v>280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60</v>
      </c>
      <c r="B89" s="193">
        <f>'Données projet'!D92</f>
        <v>28</v>
      </c>
      <c r="C89" s="204">
        <v>25</v>
      </c>
      <c r="D89" s="191">
        <f t="shared" si="6"/>
        <v>700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70</v>
      </c>
      <c r="B90" s="193">
        <f>'Données projet'!D93</f>
        <v>28</v>
      </c>
      <c r="C90" s="204">
        <v>30</v>
      </c>
      <c r="D90" s="191">
        <f t="shared" si="6"/>
        <v>840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80</v>
      </c>
      <c r="B91" s="193">
        <f>'Données projet'!D94</f>
        <v>28</v>
      </c>
      <c r="C91" s="204">
        <v>40</v>
      </c>
      <c r="D91" s="191">
        <f t="shared" si="6"/>
        <v>1120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90</v>
      </c>
      <c r="B92" s="193">
        <f>'Données projet'!D95</f>
        <v>28</v>
      </c>
      <c r="C92" s="204">
        <v>50</v>
      </c>
      <c r="D92" s="191">
        <f t="shared" si="6"/>
        <v>1400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100</v>
      </c>
      <c r="B93" s="193">
        <f>'Données projet'!D96</f>
        <v>28</v>
      </c>
      <c r="C93" s="204">
        <v>60</v>
      </c>
      <c r="D93" s="191">
        <f t="shared" si="6"/>
        <v>1680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110</v>
      </c>
      <c r="B94" s="193">
        <f>'Données projet'!D97</f>
        <v>27</v>
      </c>
      <c r="C94" s="204">
        <v>70</v>
      </c>
      <c r="D94" s="191">
        <f t="shared" si="6"/>
        <v>1890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120</v>
      </c>
      <c r="B95" s="193">
        <f>'Données projet'!D98</f>
        <v>234</v>
      </c>
      <c r="C95" s="204">
        <v>150</v>
      </c>
      <c r="D95" s="191">
        <f t="shared" si="6"/>
        <v>35100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str">
        <f>IF(O95+1&lt;=MIN('Données projet'!$E$9:$E$18),O95+1,"STOP")</f>
        <v>STOP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Cormier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v>808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40</v>
      </c>
      <c r="B118" s="193">
        <f>'Données projet'!D116</f>
        <v>27</v>
      </c>
      <c r="C118" s="204">
        <v>15</v>
      </c>
      <c r="D118" s="191">
        <f t="shared" si="8"/>
        <v>405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50</v>
      </c>
      <c r="B119" s="193">
        <f>'Données projet'!D117</f>
        <v>14</v>
      </c>
      <c r="C119" s="204">
        <v>20</v>
      </c>
      <c r="D119" s="191">
        <f t="shared" si="8"/>
        <v>280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60</v>
      </c>
      <c r="B120" s="193">
        <f>'Données projet'!D118</f>
        <v>28</v>
      </c>
      <c r="C120" s="204">
        <v>25</v>
      </c>
      <c r="D120" s="191">
        <f t="shared" si="8"/>
        <v>700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70</v>
      </c>
      <c r="B121" s="193">
        <f>'Données projet'!D119</f>
        <v>28</v>
      </c>
      <c r="C121" s="204">
        <v>30</v>
      </c>
      <c r="D121" s="191">
        <f t="shared" si="8"/>
        <v>840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80</v>
      </c>
      <c r="B122" s="193">
        <f>'Données projet'!D120</f>
        <v>28</v>
      </c>
      <c r="C122" s="204">
        <v>40</v>
      </c>
      <c r="D122" s="191">
        <f t="shared" si="8"/>
        <v>1120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90</v>
      </c>
      <c r="B123" s="193">
        <f>'Données projet'!D121</f>
        <v>28</v>
      </c>
      <c r="C123" s="204">
        <v>50</v>
      </c>
      <c r="D123" s="191">
        <f t="shared" si="8"/>
        <v>1400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100</v>
      </c>
      <c r="B124" s="193">
        <f>'Données projet'!D122</f>
        <v>28</v>
      </c>
      <c r="C124" s="204">
        <v>60</v>
      </c>
      <c r="D124" s="191">
        <f t="shared" si="8"/>
        <v>1680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110</v>
      </c>
      <c r="B125" s="193">
        <f>'Données projet'!D123</f>
        <v>27</v>
      </c>
      <c r="C125" s="204">
        <v>70</v>
      </c>
      <c r="D125" s="191">
        <f t="shared" si="8"/>
        <v>1890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120</v>
      </c>
      <c r="B126" s="193">
        <f>'Données projet'!D124</f>
        <v>234</v>
      </c>
      <c r="C126" s="204">
        <v>150</v>
      </c>
      <c r="D126" s="191">
        <f t="shared" si="8"/>
        <v>35100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Jean De La Tullaye</cp:lastModifiedBy>
  <dcterms:created xsi:type="dcterms:W3CDTF">2021-02-01T08:22:39Z</dcterms:created>
  <dcterms:modified xsi:type="dcterms:W3CDTF">2023-07-05T14:13:38Z</dcterms:modified>
</cp:coreProperties>
</file>