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179-R-PLANFOR-NAQ(40)-MARIN-Remazeilles-Maurrin/"/>
    </mc:Choice>
  </mc:AlternateContent>
  <xr:revisionPtr revIDLastSave="0" documentId="13_ncr:1_{4B580534-2682-324C-93F1-8344D5BA7E28}" xr6:coauthVersionLast="47" xr6:coauthVersionMax="47" xr10:uidLastSave="{00000000-0000-0000-0000-000000000000}"/>
  <bookViews>
    <workbookView xWindow="0" yWindow="760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39" i="6"/>
  <c r="C40" i="6"/>
  <c r="C41" i="6"/>
  <c r="C42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<sst xmlns="http://schemas.openxmlformats.org/spreadsheetml/2006/main" count="1171" uniqueCount="325">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</sst>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9"/>
      <color rgb="FF1F1F1F"/>
      <name val="Arial"/>
      <family val="2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14" borderId="1" xfId="0" quotePrefix="1" applyFont="1" applyFill="1" applyBorder="1" applyAlignment="1" applyProtection="1">
      <alignment horizontal="center" vertical="center"/>
      <protection locked="0" hidden="1"/>
    </xf>
    <xf numFmtId="168" fontId="32" fillId="14" borderId="1" xfId="0" applyNumberFormat="1" applyFont="1" applyFill="1" applyBorder="1" applyAlignment="1" applyProtection="1">
      <alignment horizontal="center"/>
      <protection locked="0"/>
    </xf>
    <xf numFmtId="168" fontId="33" fillId="14" borderId="1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2.2255772163204095</c:v>
                </c:pt>
                <c:pt idx="2">
                  <c:v>3.1946779655515307</c:v>
                </c:pt>
                <c:pt idx="3">
                  <c:v>4.5876316188970696</c:v>
                </c:pt>
                <c:pt idx="4">
                  <c:v>6.590585966454622</c:v>
                </c:pt>
                <c:pt idx="5">
                  <c:v>9.4717556389532636</c:v>
                </c:pt>
                <c:pt idx="6">
                  <c:v>13.617730980274585</c:v>
                </c:pt>
                <c:pt idx="7">
                  <c:v>19.585903081632413</c:v>
                </c:pt>
                <c:pt idx="8">
                  <c:v>28.180179381391252</c:v>
                </c:pt>
                <c:pt idx="9">
                  <c:v>40.560366533786258</c:v>
                </c:pt>
                <c:pt idx="10">
                  <c:v>58.400232307112447</c:v>
                </c:pt>
                <c:pt idx="11">
                  <c:v>84.115968492471652</c:v>
                </c:pt>
                <c:pt idx="12">
                  <c:v>107.79959559943795</c:v>
                </c:pt>
                <c:pt idx="13">
                  <c:v>135.26977619819337</c:v>
                </c:pt>
                <c:pt idx="14">
                  <c:v>118.28248521778211</c:v>
                </c:pt>
                <c:pt idx="15">
                  <c:v>143.52656566942861</c:v>
                </c:pt>
                <c:pt idx="16">
                  <c:v>168.66405407170706</c:v>
                </c:pt>
                <c:pt idx="17">
                  <c:v>193.71310674706146</c:v>
                </c:pt>
                <c:pt idx="18">
                  <c:v>219.54672196983498</c:v>
                </c:pt>
                <c:pt idx="19">
                  <c:v>188.53710283199996</c:v>
                </c:pt>
                <c:pt idx="20">
                  <c:v>212.23470630585618</c:v>
                </c:pt>
                <c:pt idx="21">
                  <c:v>235.87130889778066</c:v>
                </c:pt>
                <c:pt idx="22">
                  <c:v>259.45388286365005</c:v>
                </c:pt>
                <c:pt idx="23">
                  <c:v>282.56053853494797</c:v>
                </c:pt>
                <c:pt idx="24">
                  <c:v>233.72485302763639</c:v>
                </c:pt>
                <c:pt idx="25">
                  <c:v>253.88438007847063</c:v>
                </c:pt>
                <c:pt idx="26">
                  <c:v>274.00766775121139</c:v>
                </c:pt>
                <c:pt idx="27">
                  <c:v>294.09775112221092</c:v>
                </c:pt>
                <c:pt idx="28">
                  <c:v>313.30421540273591</c:v>
                </c:pt>
                <c:pt idx="29">
                  <c:v>332.48457638864585</c:v>
                </c:pt>
                <c:pt idx="30">
                  <c:v>351.64055120002314</c:v>
                </c:pt>
                <c:pt idx="31">
                  <c:v>369.92376097352206</c:v>
                </c:pt>
                <c:pt idx="32">
                  <c:v>388.18726525598072</c:v>
                </c:pt>
                <c:pt idx="33">
                  <c:v>406.43212123270087</c:v>
                </c:pt>
                <c:pt idx="34">
                  <c:v>414.70006603563189</c:v>
                </c:pt>
                <c:pt idx="35">
                  <c:v>422.96445608157745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2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2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2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2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2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2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2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2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2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2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2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2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2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2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2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2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2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2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C39" sqref="C39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4" t="s">
        <v>192</v>
      </c>
      <c r="C3" s="265"/>
      <c r="D3" s="265"/>
      <c r="E3" s="265"/>
      <c r="F3" s="266"/>
      <c r="G3" s="88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89"/>
      <c r="B4" s="89"/>
      <c r="C4" s="89"/>
      <c r="D4" s="89"/>
      <c r="E4" s="89"/>
      <c r="F4" s="89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9" t="s">
        <v>231</v>
      </c>
      <c r="B5" s="269"/>
      <c r="C5" s="255">
        <v>4</v>
      </c>
      <c r="D5" s="270" t="s">
        <v>229</v>
      </c>
      <c r="E5" s="271"/>
      <c r="F5" s="89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0"/>
      <c r="B6" s="90"/>
      <c r="C6" s="4"/>
      <c r="D6" s="85"/>
      <c r="E6" s="85"/>
      <c r="F6" s="25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8" t="s">
        <v>226</v>
      </c>
      <c r="B7" s="268"/>
      <c r="C7" s="89"/>
      <c r="D7" s="89"/>
      <c r="E7" s="4"/>
      <c r="F7" s="89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4" t="s">
        <v>179</v>
      </c>
      <c r="C8" s="25" t="s">
        <v>269</v>
      </c>
      <c r="D8" s="26" t="s">
        <v>270</v>
      </c>
      <c r="E8" s="27" t="s">
        <v>268</v>
      </c>
      <c r="F8" s="28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29" t="s">
        <v>165</v>
      </c>
      <c r="B9" s="30" t="s">
        <v>36</v>
      </c>
      <c r="C9" s="31">
        <v>1</v>
      </c>
      <c r="D9" s="32">
        <f t="shared" ref="D9:D18" si="0">C9*$C$5</f>
        <v>4</v>
      </c>
      <c r="E9" s="33">
        <v>35</v>
      </c>
      <c r="F9" s="34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29" t="s">
        <v>166</v>
      </c>
      <c r="B10" s="30"/>
      <c r="C10" s="31"/>
      <c r="D10" s="32">
        <f t="shared" si="0"/>
        <v>0</v>
      </c>
      <c r="E10" s="33"/>
      <c r="F10" s="34" t="str">
        <f t="array" ref="F10">IF(E10="","",IF(INDEX(A:A,MAX(IF(ISNUMBER($A$62:$A$81),ROW($A$62:$A$81),"")))&lt;&gt;E10,"Corrigez : révolution incorrecte","OK"))</f>
        <v/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29" t="s">
        <v>167</v>
      </c>
      <c r="B11" s="30"/>
      <c r="C11" s="31"/>
      <c r="D11" s="32">
        <f t="shared" si="0"/>
        <v>0</v>
      </c>
      <c r="E11" s="33"/>
      <c r="F11" s="34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29" t="s">
        <v>168</v>
      </c>
      <c r="B12" s="30"/>
      <c r="C12" s="31"/>
      <c r="D12" s="32">
        <f t="shared" si="0"/>
        <v>0</v>
      </c>
      <c r="E12" s="33"/>
      <c r="F12" s="34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29" t="s">
        <v>169</v>
      </c>
      <c r="B13" s="30"/>
      <c r="C13" s="31"/>
      <c r="D13" s="32">
        <f t="shared" si="0"/>
        <v>0</v>
      </c>
      <c r="E13" s="33"/>
      <c r="F13" s="34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29" t="s">
        <v>170</v>
      </c>
      <c r="B14" s="30"/>
      <c r="C14" s="31"/>
      <c r="D14" s="32">
        <f t="shared" si="0"/>
        <v>0</v>
      </c>
      <c r="E14" s="33"/>
      <c r="F14" s="34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29" t="s">
        <v>171</v>
      </c>
      <c r="B15" s="30"/>
      <c r="C15" s="31"/>
      <c r="D15" s="32">
        <f t="shared" si="0"/>
        <v>0</v>
      </c>
      <c r="E15" s="33"/>
      <c r="F15" s="34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29" t="s">
        <v>172</v>
      </c>
      <c r="B16" s="30"/>
      <c r="C16" s="31"/>
      <c r="D16" s="32">
        <f t="shared" si="0"/>
        <v>0</v>
      </c>
      <c r="E16" s="33"/>
      <c r="F16" s="34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29" t="s">
        <v>173</v>
      </c>
      <c r="B17" s="30"/>
      <c r="C17" s="31"/>
      <c r="D17" s="32">
        <f t="shared" si="0"/>
        <v>0</v>
      </c>
      <c r="E17" s="33"/>
      <c r="F17" s="34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29" t="s">
        <v>174</v>
      </c>
      <c r="B18" s="30"/>
      <c r="C18" s="31"/>
      <c r="D18" s="32">
        <f t="shared" si="0"/>
        <v>0</v>
      </c>
      <c r="E18" s="33"/>
      <c r="F18" s="34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7"/>
      <c r="B19" s="35" t="s">
        <v>175</v>
      </c>
      <c r="C19" s="36">
        <f>SUM(C9:C18)</f>
        <v>1</v>
      </c>
      <c r="D19" s="37">
        <f>SUM(D9:D18)</f>
        <v>4</v>
      </c>
      <c r="E19" s="4"/>
      <c r="F19" s="91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7"/>
      <c r="B20" s="38" t="s">
        <v>230</v>
      </c>
      <c r="C20" s="39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0" t="s">
        <v>218</v>
      </c>
      <c r="B24" s="41" t="s">
        <v>224</v>
      </c>
      <c r="C24" s="42">
        <v>0.2</v>
      </c>
      <c r="D24" s="43" t="s">
        <v>233</v>
      </c>
      <c r="E24" s="92"/>
      <c r="F24" s="92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0" t="s">
        <v>220</v>
      </c>
      <c r="B25" s="41" t="s">
        <v>219</v>
      </c>
      <c r="C25" s="44">
        <v>0.1</v>
      </c>
      <c r="D25" s="93"/>
      <c r="E25" s="4"/>
      <c r="F25" s="93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0" t="s">
        <v>222</v>
      </c>
      <c r="B26" s="41" t="s">
        <v>221</v>
      </c>
      <c r="C26" s="42">
        <v>0.15</v>
      </c>
      <c r="D26" s="43" t="s">
        <v>234</v>
      </c>
      <c r="E26" s="92"/>
      <c r="F26" s="92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0" t="s">
        <v>223</v>
      </c>
      <c r="B27" s="41" t="s">
        <v>225</v>
      </c>
      <c r="C27" s="42">
        <v>0</v>
      </c>
      <c r="D27" s="43" t="s">
        <v>235</v>
      </c>
      <c r="E27" s="92"/>
      <c r="F27" s="92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8" t="s">
        <v>227</v>
      </c>
      <c r="B30" s="268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5" t="s">
        <v>165</v>
      </c>
      <c r="B32" s="46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5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4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4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5" t="s">
        <v>180</v>
      </c>
      <c r="B35" s="35" t="s">
        <v>189</v>
      </c>
      <c r="C35" s="47" t="s">
        <v>188</v>
      </c>
      <c r="D35" s="47" t="s">
        <v>251</v>
      </c>
      <c r="E35" s="35" t="s">
        <v>183</v>
      </c>
      <c r="F35" s="35" t="s">
        <v>181</v>
      </c>
      <c r="G35" s="35" t="s">
        <v>184</v>
      </c>
      <c r="H35" s="35" t="s">
        <v>182</v>
      </c>
      <c r="I35" s="47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49">
        <v>11</v>
      </c>
      <c r="B36" s="59">
        <v>62</v>
      </c>
      <c r="C36" s="59">
        <v>1</v>
      </c>
      <c r="D36" s="59">
        <v>0</v>
      </c>
      <c r="E36" s="50"/>
      <c r="F36" s="50"/>
      <c r="G36" s="50"/>
      <c r="H36" s="50"/>
      <c r="I36" s="48">
        <f>IFERROR(B36/A36,"")</f>
        <v>5.6363636363636367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49">
        <v>12</v>
      </c>
      <c r="B37" s="59">
        <v>80</v>
      </c>
      <c r="C37" s="59">
        <v>2</v>
      </c>
      <c r="D37" s="59">
        <v>0</v>
      </c>
      <c r="E37" s="50"/>
      <c r="F37" s="50"/>
      <c r="G37" s="50"/>
      <c r="H37" s="50"/>
      <c r="I37" s="52">
        <f t="shared" ref="I37:I55" si="1">IF(A37&lt;&gt;0,(B37-(B36-D36))/(A37-A36),"")</f>
        <v>18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49">
        <v>13</v>
      </c>
      <c r="B38" s="59">
        <v>101</v>
      </c>
      <c r="C38" s="59">
        <v>3</v>
      </c>
      <c r="D38" s="59">
        <v>28</v>
      </c>
      <c r="E38" s="50">
        <v>0.2</v>
      </c>
      <c r="F38" s="50">
        <v>0.45</v>
      </c>
      <c r="G38" s="50">
        <v>0.35</v>
      </c>
      <c r="H38" s="50"/>
      <c r="I38" s="52">
        <f t="shared" si="1"/>
        <v>21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49">
        <v>14</v>
      </c>
      <c r="B39" s="59">
        <v>88</v>
      </c>
      <c r="C39" s="59">
        <v>4</v>
      </c>
      <c r="D39" s="59">
        <v>0</v>
      </c>
      <c r="E39" s="50"/>
      <c r="F39" s="50"/>
      <c r="G39" s="50"/>
      <c r="H39" s="50"/>
      <c r="I39" s="48">
        <f t="shared" si="1"/>
        <v>15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49">
        <v>17</v>
      </c>
      <c r="B40" s="59">
        <v>146</v>
      </c>
      <c r="C40" s="59">
        <v>5</v>
      </c>
      <c r="D40" s="59">
        <v>0</v>
      </c>
      <c r="E40" s="50"/>
      <c r="F40" s="50"/>
      <c r="G40" s="50"/>
      <c r="H40" s="50"/>
      <c r="I40" s="48">
        <f t="shared" si="1"/>
        <v>19.333333333333332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49">
        <v>18</v>
      </c>
      <c r="B41" s="59">
        <v>166</v>
      </c>
      <c r="C41" s="59">
        <v>6</v>
      </c>
      <c r="D41" s="59">
        <v>40</v>
      </c>
      <c r="E41" s="50">
        <v>0.4</v>
      </c>
      <c r="F41" s="50">
        <v>0.34</v>
      </c>
      <c r="G41" s="50">
        <v>0.26</v>
      </c>
      <c r="H41" s="50"/>
      <c r="I41" s="52">
        <f t="shared" si="1"/>
        <v>20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49">
        <v>19</v>
      </c>
      <c r="B42" s="59">
        <v>142</v>
      </c>
      <c r="C42" s="59">
        <v>7</v>
      </c>
      <c r="D42" s="59">
        <v>0</v>
      </c>
      <c r="E42" s="50"/>
      <c r="F42" s="50"/>
      <c r="G42" s="50"/>
      <c r="H42" s="50"/>
      <c r="I42" s="52">
        <f t="shared" si="1"/>
        <v>16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49">
        <v>22</v>
      </c>
      <c r="B43" s="59">
        <v>197</v>
      </c>
      <c r="C43" s="59">
        <v>8</v>
      </c>
      <c r="D43" s="59">
        <v>0</v>
      </c>
      <c r="E43" s="50"/>
      <c r="F43" s="50"/>
      <c r="G43" s="50"/>
      <c r="H43" s="50"/>
      <c r="I43" s="48">
        <f t="shared" si="1"/>
        <v>18.333333333333332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49">
        <v>23</v>
      </c>
      <c r="B44" s="59">
        <v>215</v>
      </c>
      <c r="C44" s="59">
        <v>9</v>
      </c>
      <c r="D44" s="59">
        <v>52</v>
      </c>
      <c r="E44" s="50">
        <v>0.6</v>
      </c>
      <c r="F44" s="50">
        <v>0.22</v>
      </c>
      <c r="G44" s="50">
        <v>0.18</v>
      </c>
      <c r="H44" s="50"/>
      <c r="I44" s="48">
        <f t="shared" si="1"/>
        <v>18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49">
        <v>24</v>
      </c>
      <c r="B45" s="59">
        <v>177</v>
      </c>
      <c r="C45" s="59">
        <v>10</v>
      </c>
      <c r="D45" s="59">
        <v>0</v>
      </c>
      <c r="E45" s="50"/>
      <c r="F45" s="50"/>
      <c r="G45" s="50"/>
      <c r="H45" s="50"/>
      <c r="I45" s="48">
        <f t="shared" si="1"/>
        <v>14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49">
        <v>27</v>
      </c>
      <c r="B46" s="59">
        <v>224</v>
      </c>
      <c r="C46" s="59">
        <v>11</v>
      </c>
      <c r="D46" s="59">
        <v>0</v>
      </c>
      <c r="E46" s="50"/>
      <c r="F46" s="50"/>
      <c r="G46" s="50"/>
      <c r="H46" s="50"/>
      <c r="I46" s="48">
        <f t="shared" si="1"/>
        <v>15.666666666666666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49">
        <v>30</v>
      </c>
      <c r="B47" s="59">
        <v>269</v>
      </c>
      <c r="C47" s="59">
        <v>12</v>
      </c>
      <c r="D47" s="59">
        <v>0</v>
      </c>
      <c r="E47" s="50"/>
      <c r="F47" s="50"/>
      <c r="G47" s="50"/>
      <c r="H47" s="50"/>
      <c r="I47" s="48">
        <f t="shared" si="1"/>
        <v>15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49">
        <v>33</v>
      </c>
      <c r="B48" s="59">
        <v>312</v>
      </c>
      <c r="C48" s="59">
        <v>13</v>
      </c>
      <c r="D48" s="59">
        <v>0</v>
      </c>
      <c r="E48" s="50"/>
      <c r="F48" s="50"/>
      <c r="G48" s="50"/>
      <c r="H48" s="50"/>
      <c r="I48" s="48">
        <f t="shared" si="1"/>
        <v>14.333333333333334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49">
        <v>35</v>
      </c>
      <c r="B49" s="59">
        <v>325</v>
      </c>
      <c r="C49" s="59">
        <v>14</v>
      </c>
      <c r="D49" s="59">
        <v>325</v>
      </c>
      <c r="E49" s="50">
        <v>0.8</v>
      </c>
      <c r="F49" s="50">
        <v>0.11</v>
      </c>
      <c r="G49" s="50">
        <v>0.09</v>
      </c>
      <c r="H49" s="50"/>
      <c r="I49" s="48">
        <f t="shared" si="1"/>
        <v>6.5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49"/>
      <c r="B50" s="49"/>
      <c r="C50" s="49"/>
      <c r="D50" s="49"/>
      <c r="E50" s="50"/>
      <c r="F50" s="50"/>
      <c r="G50" s="50"/>
      <c r="H50" s="50"/>
      <c r="I50" s="48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49"/>
      <c r="B51" s="49"/>
      <c r="C51" s="49"/>
      <c r="D51" s="49"/>
      <c r="E51" s="50"/>
      <c r="F51" s="50"/>
      <c r="G51" s="50"/>
      <c r="H51" s="50"/>
      <c r="I51" s="48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49"/>
      <c r="B52" s="49"/>
      <c r="C52" s="49"/>
      <c r="D52" s="49"/>
      <c r="E52" s="50"/>
      <c r="F52" s="50"/>
      <c r="G52" s="50"/>
      <c r="H52" s="50"/>
      <c r="I52" s="48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49"/>
      <c r="B53" s="49"/>
      <c r="C53" s="49"/>
      <c r="D53" s="49"/>
      <c r="E53" s="50"/>
      <c r="F53" s="50"/>
      <c r="G53" s="50"/>
      <c r="H53" s="50"/>
      <c r="I53" s="48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49"/>
      <c r="B54" s="49"/>
      <c r="C54" s="49"/>
      <c r="D54" s="49"/>
      <c r="E54" s="50"/>
      <c r="F54" s="50"/>
      <c r="G54" s="50"/>
      <c r="H54" s="50"/>
      <c r="I54" s="48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49"/>
      <c r="B55" s="49"/>
      <c r="C55" s="49"/>
      <c r="D55" s="49"/>
      <c r="E55" s="50"/>
      <c r="F55" s="50"/>
      <c r="G55" s="50"/>
      <c r="H55" s="50"/>
      <c r="I55" s="48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5" t="s">
        <v>166</v>
      </c>
      <c r="B58" s="51" t="str">
        <f>IF(B10="","",B10)</f>
        <v/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5"/>
      <c r="B59" s="95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4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4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5" t="s">
        <v>180</v>
      </c>
      <c r="B61" s="35" t="s">
        <v>189</v>
      </c>
      <c r="C61" s="47" t="s">
        <v>188</v>
      </c>
      <c r="D61" s="47" t="s">
        <v>251</v>
      </c>
      <c r="E61" s="35" t="s">
        <v>183</v>
      </c>
      <c r="F61" s="35" t="s">
        <v>181</v>
      </c>
      <c r="G61" s="35" t="s">
        <v>184</v>
      </c>
      <c r="H61" s="35" t="s">
        <v>182</v>
      </c>
      <c r="I61" s="47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49"/>
      <c r="B62" s="59"/>
      <c r="C62" s="59"/>
      <c r="D62" s="59"/>
      <c r="E62" s="50"/>
      <c r="F62" s="50"/>
      <c r="G62" s="50"/>
      <c r="H62" s="50"/>
      <c r="I62" s="52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49"/>
      <c r="B63" s="59"/>
      <c r="C63" s="59"/>
      <c r="D63" s="59"/>
      <c r="E63" s="50"/>
      <c r="F63" s="50"/>
      <c r="G63" s="50"/>
      <c r="H63" s="50"/>
      <c r="I63" s="48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49"/>
      <c r="B64" s="59"/>
      <c r="C64" s="59"/>
      <c r="D64" s="59"/>
      <c r="E64" s="50"/>
      <c r="F64" s="50"/>
      <c r="G64" s="50"/>
      <c r="H64" s="50"/>
      <c r="I64" s="48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49"/>
      <c r="B65" s="59"/>
      <c r="C65" s="59"/>
      <c r="D65" s="59"/>
      <c r="E65" s="50"/>
      <c r="F65" s="50"/>
      <c r="G65" s="50"/>
      <c r="H65" s="50"/>
      <c r="I65" s="48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49"/>
      <c r="B66" s="59"/>
      <c r="C66" s="59"/>
      <c r="D66" s="59"/>
      <c r="E66" s="50"/>
      <c r="F66" s="50"/>
      <c r="G66" s="50"/>
      <c r="H66" s="50"/>
      <c r="I66" s="48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49"/>
      <c r="B67" s="59"/>
      <c r="C67" s="59"/>
      <c r="D67" s="59"/>
      <c r="E67" s="50"/>
      <c r="F67" s="50"/>
      <c r="G67" s="50"/>
      <c r="H67" s="50"/>
      <c r="I67" s="48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49"/>
      <c r="B68" s="59"/>
      <c r="C68" s="59"/>
      <c r="D68" s="59"/>
      <c r="E68" s="50"/>
      <c r="F68" s="50"/>
      <c r="G68" s="50"/>
      <c r="H68" s="50"/>
      <c r="I68" s="48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49"/>
      <c r="B69" s="49"/>
      <c r="C69" s="49"/>
      <c r="D69" s="49"/>
      <c r="E69" s="50"/>
      <c r="F69" s="50"/>
      <c r="G69" s="50"/>
      <c r="H69" s="50"/>
      <c r="I69" s="48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49"/>
      <c r="B70" s="49"/>
      <c r="C70" s="49"/>
      <c r="D70" s="49"/>
      <c r="E70" s="50"/>
      <c r="F70" s="50"/>
      <c r="G70" s="50"/>
      <c r="H70" s="50"/>
      <c r="I70" s="48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49"/>
      <c r="B71" s="49"/>
      <c r="C71" s="49"/>
      <c r="D71" s="49"/>
      <c r="E71" s="50"/>
      <c r="F71" s="50"/>
      <c r="G71" s="50"/>
      <c r="H71" s="50"/>
      <c r="I71" s="48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49"/>
      <c r="B72" s="49"/>
      <c r="C72" s="49"/>
      <c r="D72" s="49"/>
      <c r="E72" s="50"/>
      <c r="F72" s="50"/>
      <c r="G72" s="50"/>
      <c r="H72" s="50"/>
      <c r="I72" s="48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49"/>
      <c r="B73" s="49"/>
      <c r="C73" s="49"/>
      <c r="D73" s="49"/>
      <c r="E73" s="50"/>
      <c r="F73" s="50"/>
      <c r="G73" s="50"/>
      <c r="H73" s="50"/>
      <c r="I73" s="48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49"/>
      <c r="B74" s="49"/>
      <c r="C74" s="49"/>
      <c r="D74" s="49"/>
      <c r="E74" s="50"/>
      <c r="F74" s="50"/>
      <c r="G74" s="50"/>
      <c r="H74" s="50"/>
      <c r="I74" s="48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49"/>
      <c r="B75" s="49"/>
      <c r="C75" s="49"/>
      <c r="D75" s="49"/>
      <c r="E75" s="50"/>
      <c r="F75" s="50"/>
      <c r="G75" s="50"/>
      <c r="H75" s="50"/>
      <c r="I75" s="48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49"/>
      <c r="B76" s="49"/>
      <c r="C76" s="49"/>
      <c r="D76" s="49"/>
      <c r="E76" s="50"/>
      <c r="F76" s="50"/>
      <c r="G76" s="50"/>
      <c r="H76" s="50"/>
      <c r="I76" s="48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49"/>
      <c r="B77" s="49"/>
      <c r="C77" s="49"/>
      <c r="D77" s="49"/>
      <c r="E77" s="50"/>
      <c r="F77" s="50"/>
      <c r="G77" s="50"/>
      <c r="H77" s="50"/>
      <c r="I77" s="48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49"/>
      <c r="B78" s="49"/>
      <c r="C78" s="49"/>
      <c r="D78" s="49"/>
      <c r="E78" s="50"/>
      <c r="F78" s="50"/>
      <c r="G78" s="50"/>
      <c r="H78" s="50"/>
      <c r="I78" s="48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49"/>
      <c r="B79" s="49"/>
      <c r="C79" s="49"/>
      <c r="D79" s="49"/>
      <c r="E79" s="50"/>
      <c r="F79" s="50"/>
      <c r="G79" s="50"/>
      <c r="H79" s="50"/>
      <c r="I79" s="48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49"/>
      <c r="B80" s="49"/>
      <c r="C80" s="49"/>
      <c r="D80" s="49"/>
      <c r="E80" s="50"/>
      <c r="F80" s="50"/>
      <c r="G80" s="50"/>
      <c r="H80" s="50"/>
      <c r="I80" s="48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49"/>
      <c r="B81" s="49"/>
      <c r="C81" s="49"/>
      <c r="D81" s="49"/>
      <c r="E81" s="50"/>
      <c r="F81" s="50"/>
      <c r="G81" s="50"/>
      <c r="H81" s="50"/>
      <c r="I81" s="48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5" t="s">
        <v>167</v>
      </c>
      <c r="B84" s="51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5"/>
      <c r="B85" s="95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4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5" t="s">
        <v>180</v>
      </c>
      <c r="B87" s="35" t="s">
        <v>189</v>
      </c>
      <c r="C87" s="47" t="s">
        <v>188</v>
      </c>
      <c r="D87" s="47" t="s">
        <v>251</v>
      </c>
      <c r="E87" s="35" t="s">
        <v>183</v>
      </c>
      <c r="F87" s="35" t="s">
        <v>181</v>
      </c>
      <c r="G87" s="35" t="s">
        <v>184</v>
      </c>
      <c r="H87" s="35" t="s">
        <v>182</v>
      </c>
      <c r="I87" s="47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49"/>
      <c r="B88" s="59"/>
      <c r="C88" s="59"/>
      <c r="D88" s="59"/>
      <c r="E88" s="50"/>
      <c r="F88" s="50"/>
      <c r="G88" s="50"/>
      <c r="H88" s="86"/>
      <c r="I88" s="52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49"/>
      <c r="B89" s="59"/>
      <c r="C89" s="59"/>
      <c r="D89" s="59"/>
      <c r="E89" s="50"/>
      <c r="F89" s="50"/>
      <c r="G89" s="50"/>
      <c r="H89" s="86"/>
      <c r="I89" s="52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49"/>
      <c r="B90" s="59"/>
      <c r="C90" s="59"/>
      <c r="D90" s="59"/>
      <c r="E90" s="86"/>
      <c r="F90" s="86"/>
      <c r="G90" s="86"/>
      <c r="H90" s="86"/>
      <c r="I90" s="52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49"/>
      <c r="B91" s="59"/>
      <c r="C91" s="59"/>
      <c r="D91" s="59"/>
      <c r="E91" s="86"/>
      <c r="F91" s="86"/>
      <c r="G91" s="86"/>
      <c r="H91" s="86"/>
      <c r="I91" s="52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49"/>
      <c r="B92" s="59"/>
      <c r="C92" s="59"/>
      <c r="D92" s="59"/>
      <c r="E92" s="86"/>
      <c r="F92" s="86"/>
      <c r="G92" s="86"/>
      <c r="H92" s="86"/>
      <c r="I92" s="52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49"/>
      <c r="B93" s="59"/>
      <c r="C93" s="59"/>
      <c r="D93" s="59"/>
      <c r="E93" s="86"/>
      <c r="F93" s="86"/>
      <c r="G93" s="86"/>
      <c r="H93" s="86"/>
      <c r="I93" s="52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49"/>
      <c r="B94" s="59"/>
      <c r="C94" s="59"/>
      <c r="D94" s="59"/>
      <c r="E94" s="86"/>
      <c r="F94" s="86"/>
      <c r="G94" s="86"/>
      <c r="H94" s="86"/>
      <c r="I94" s="52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59"/>
      <c r="B95" s="59"/>
      <c r="C95" s="59"/>
      <c r="D95" s="59"/>
      <c r="E95" s="86"/>
      <c r="F95" s="86"/>
      <c r="G95" s="86"/>
      <c r="H95" s="86"/>
      <c r="I95" s="52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59"/>
      <c r="B96" s="59"/>
      <c r="C96" s="59"/>
      <c r="D96" s="59"/>
      <c r="E96" s="86"/>
      <c r="F96" s="86"/>
      <c r="G96" s="86"/>
      <c r="H96" s="86"/>
      <c r="I96" s="52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59"/>
      <c r="B97" s="59"/>
      <c r="C97" s="59"/>
      <c r="D97" s="59"/>
      <c r="E97" s="86"/>
      <c r="F97" s="86"/>
      <c r="G97" s="86"/>
      <c r="H97" s="86"/>
      <c r="I97" s="52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59"/>
      <c r="B98" s="59"/>
      <c r="C98" s="59"/>
      <c r="D98" s="59"/>
      <c r="E98" s="86"/>
      <c r="F98" s="86"/>
      <c r="G98" s="86"/>
      <c r="H98" s="86"/>
      <c r="I98" s="52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59"/>
      <c r="B99" s="59"/>
      <c r="C99" s="59"/>
      <c r="D99" s="59"/>
      <c r="E99" s="86"/>
      <c r="F99" s="86"/>
      <c r="G99" s="86"/>
      <c r="H99" s="86"/>
      <c r="I99" s="52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59"/>
      <c r="B100" s="59"/>
      <c r="C100" s="59"/>
      <c r="D100" s="59"/>
      <c r="E100" s="64"/>
      <c r="F100" s="64"/>
      <c r="G100" s="64"/>
      <c r="H100" s="64"/>
      <c r="I100" s="52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59"/>
      <c r="B101" s="59"/>
      <c r="C101" s="59"/>
      <c r="D101" s="59"/>
      <c r="E101" s="64"/>
      <c r="F101" s="64"/>
      <c r="G101" s="64"/>
      <c r="H101" s="64"/>
      <c r="I101" s="52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59"/>
      <c r="B102" s="49"/>
      <c r="C102" s="59"/>
      <c r="D102" s="49"/>
      <c r="E102" s="53"/>
      <c r="F102" s="53"/>
      <c r="G102" s="53"/>
      <c r="H102" s="53"/>
      <c r="I102" s="52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59"/>
      <c r="B103" s="49"/>
      <c r="C103" s="59"/>
      <c r="D103" s="49"/>
      <c r="E103" s="53"/>
      <c r="F103" s="53"/>
      <c r="G103" s="53"/>
      <c r="H103" s="53"/>
      <c r="I103" s="52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59"/>
      <c r="B104" s="49"/>
      <c r="C104" s="59"/>
      <c r="D104" s="49"/>
      <c r="E104" s="53"/>
      <c r="F104" s="53"/>
      <c r="G104" s="53"/>
      <c r="H104" s="53"/>
      <c r="I104" s="52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49"/>
      <c r="B105" s="49"/>
      <c r="C105" s="49"/>
      <c r="D105" s="49"/>
      <c r="E105" s="53"/>
      <c r="F105" s="53"/>
      <c r="G105" s="53"/>
      <c r="H105" s="53"/>
      <c r="I105" s="52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49"/>
      <c r="B106" s="49"/>
      <c r="C106" s="49"/>
      <c r="D106" s="49"/>
      <c r="E106" s="53"/>
      <c r="F106" s="53"/>
      <c r="G106" s="53"/>
      <c r="H106" s="53"/>
      <c r="I106" s="52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49"/>
      <c r="B107" s="49"/>
      <c r="C107" s="49"/>
      <c r="D107" s="49"/>
      <c r="E107" s="53"/>
      <c r="F107" s="53"/>
      <c r="G107" s="53"/>
      <c r="H107" s="53"/>
      <c r="I107" s="52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5" t="s">
        <v>168</v>
      </c>
      <c r="B110" s="51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5"/>
      <c r="B111" s="95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4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5" t="s">
        <v>180</v>
      </c>
      <c r="B113" s="35" t="s">
        <v>189</v>
      </c>
      <c r="C113" s="47" t="s">
        <v>188</v>
      </c>
      <c r="D113" s="47" t="s">
        <v>251</v>
      </c>
      <c r="E113" s="35" t="s">
        <v>183</v>
      </c>
      <c r="F113" s="35" t="s">
        <v>181</v>
      </c>
      <c r="G113" s="35" t="s">
        <v>184</v>
      </c>
      <c r="H113" s="35" t="s">
        <v>182</v>
      </c>
      <c r="I113" s="47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49"/>
      <c r="B114" s="59"/>
      <c r="C114" s="49"/>
      <c r="D114" s="59"/>
      <c r="E114" s="50"/>
      <c r="F114" s="50"/>
      <c r="G114" s="50"/>
      <c r="H114" s="50"/>
      <c r="I114" s="52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49"/>
      <c r="B115" s="59"/>
      <c r="C115" s="49"/>
      <c r="D115" s="59"/>
      <c r="E115" s="50"/>
      <c r="F115" s="50"/>
      <c r="G115" s="50"/>
      <c r="H115" s="50"/>
      <c r="I115" s="52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49"/>
      <c r="B116" s="59"/>
      <c r="C116" s="49"/>
      <c r="D116" s="59"/>
      <c r="E116" s="50"/>
      <c r="F116" s="50"/>
      <c r="G116" s="50"/>
      <c r="H116" s="50"/>
      <c r="I116" s="52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49"/>
      <c r="B117" s="59"/>
      <c r="C117" s="49"/>
      <c r="D117" s="59"/>
      <c r="E117" s="50"/>
      <c r="F117" s="50"/>
      <c r="G117" s="50"/>
      <c r="H117" s="50"/>
      <c r="I117" s="52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49"/>
      <c r="B118" s="59"/>
      <c r="C118" s="49"/>
      <c r="D118" s="59"/>
      <c r="E118" s="50"/>
      <c r="F118" s="50"/>
      <c r="G118" s="50"/>
      <c r="H118" s="50"/>
      <c r="I118" s="52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49"/>
      <c r="B119" s="59"/>
      <c r="C119" s="49"/>
      <c r="D119" s="59"/>
      <c r="E119" s="50"/>
      <c r="F119" s="50"/>
      <c r="G119" s="50"/>
      <c r="H119" s="50"/>
      <c r="I119" s="52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59"/>
      <c r="B120" s="59"/>
      <c r="C120" s="59"/>
      <c r="D120" s="59"/>
      <c r="E120" s="86"/>
      <c r="F120" s="86"/>
      <c r="G120" s="86"/>
      <c r="H120" s="86"/>
      <c r="I120" s="52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59"/>
      <c r="B121" s="59"/>
      <c r="C121" s="59"/>
      <c r="D121" s="59"/>
      <c r="E121" s="86"/>
      <c r="F121" s="86"/>
      <c r="G121" s="86"/>
      <c r="H121" s="86"/>
      <c r="I121" s="52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59"/>
      <c r="B122" s="59"/>
      <c r="C122" s="59"/>
      <c r="D122" s="59"/>
      <c r="E122" s="86"/>
      <c r="F122" s="86"/>
      <c r="G122" s="86"/>
      <c r="H122" s="86"/>
      <c r="I122" s="52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59"/>
      <c r="B123" s="59"/>
      <c r="C123" s="59"/>
      <c r="D123" s="59"/>
      <c r="E123" s="86"/>
      <c r="F123" s="86"/>
      <c r="G123" s="86"/>
      <c r="H123" s="86"/>
      <c r="I123" s="52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59"/>
      <c r="B124" s="59"/>
      <c r="C124" s="59"/>
      <c r="D124" s="59"/>
      <c r="E124" s="86"/>
      <c r="F124" s="86"/>
      <c r="G124" s="86"/>
      <c r="H124" s="86"/>
      <c r="I124" s="52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59"/>
      <c r="B125" s="59"/>
      <c r="C125" s="59"/>
      <c r="D125" s="59"/>
      <c r="E125" s="86"/>
      <c r="F125" s="86"/>
      <c r="G125" s="86"/>
      <c r="H125" s="86"/>
      <c r="I125" s="52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59"/>
      <c r="B126" s="59"/>
      <c r="C126" s="59"/>
      <c r="D126" s="59"/>
      <c r="E126" s="64"/>
      <c r="F126" s="64"/>
      <c r="G126" s="64"/>
      <c r="H126" s="64"/>
      <c r="I126" s="52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59"/>
      <c r="B127" s="59"/>
      <c r="C127" s="59"/>
      <c r="D127" s="59"/>
      <c r="E127" s="64"/>
      <c r="F127" s="64"/>
      <c r="G127" s="64"/>
      <c r="H127" s="64"/>
      <c r="I127" s="52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49"/>
      <c r="B128" s="49"/>
      <c r="C128" s="49"/>
      <c r="D128" s="49"/>
      <c r="E128" s="53"/>
      <c r="F128" s="53"/>
      <c r="G128" s="53"/>
      <c r="H128" s="53"/>
      <c r="I128" s="52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49"/>
      <c r="B129" s="49"/>
      <c r="C129" s="49"/>
      <c r="D129" s="49"/>
      <c r="E129" s="53"/>
      <c r="F129" s="53"/>
      <c r="G129" s="53"/>
      <c r="H129" s="53"/>
      <c r="I129" s="52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49"/>
      <c r="B130" s="49"/>
      <c r="C130" s="49"/>
      <c r="D130" s="49"/>
      <c r="E130" s="53"/>
      <c r="F130" s="53"/>
      <c r="G130" s="53"/>
      <c r="H130" s="53"/>
      <c r="I130" s="52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49"/>
      <c r="B131" s="49"/>
      <c r="C131" s="49"/>
      <c r="D131" s="49"/>
      <c r="E131" s="53"/>
      <c r="F131" s="53"/>
      <c r="G131" s="53"/>
      <c r="H131" s="53"/>
      <c r="I131" s="52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49"/>
      <c r="B132" s="49"/>
      <c r="C132" s="49"/>
      <c r="D132" s="49"/>
      <c r="E132" s="53"/>
      <c r="F132" s="53"/>
      <c r="G132" s="53"/>
      <c r="H132" s="53"/>
      <c r="I132" s="52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49"/>
      <c r="B133" s="49"/>
      <c r="C133" s="49"/>
      <c r="D133" s="49"/>
      <c r="E133" s="53"/>
      <c r="F133" s="53"/>
      <c r="G133" s="53"/>
      <c r="H133" s="53"/>
      <c r="I133" s="52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5" t="s">
        <v>169</v>
      </c>
      <c r="B136" s="51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5"/>
      <c r="B137" s="95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4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5" t="s">
        <v>180</v>
      </c>
      <c r="B139" s="35" t="s">
        <v>189</v>
      </c>
      <c r="C139" s="47" t="s">
        <v>188</v>
      </c>
      <c r="D139" s="47" t="s">
        <v>251</v>
      </c>
      <c r="E139" s="35" t="s">
        <v>183</v>
      </c>
      <c r="F139" s="35" t="s">
        <v>181</v>
      </c>
      <c r="G139" s="35" t="s">
        <v>184</v>
      </c>
      <c r="H139" s="35" t="s">
        <v>182</v>
      </c>
      <c r="I139" s="47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49"/>
      <c r="B140" s="59"/>
      <c r="C140" s="49"/>
      <c r="D140" s="59"/>
      <c r="E140" s="50"/>
      <c r="F140" s="50"/>
      <c r="G140" s="50"/>
      <c r="H140" s="50"/>
      <c r="I140" s="56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49"/>
      <c r="B141" s="59"/>
      <c r="C141" s="49"/>
      <c r="D141" s="59"/>
      <c r="E141" s="50"/>
      <c r="F141" s="50"/>
      <c r="G141" s="50"/>
      <c r="H141" s="50"/>
      <c r="I141" s="56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49"/>
      <c r="B142" s="59"/>
      <c r="C142" s="49"/>
      <c r="D142" s="59"/>
      <c r="E142" s="50"/>
      <c r="F142" s="50"/>
      <c r="G142" s="50"/>
      <c r="H142" s="50"/>
      <c r="I142" s="56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49"/>
      <c r="B143" s="59"/>
      <c r="C143" s="49"/>
      <c r="D143" s="59"/>
      <c r="E143" s="50"/>
      <c r="F143" s="50"/>
      <c r="G143" s="50"/>
      <c r="H143" s="50"/>
      <c r="I143" s="56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49"/>
      <c r="B144" s="59"/>
      <c r="C144" s="49"/>
      <c r="D144" s="59"/>
      <c r="E144" s="50"/>
      <c r="F144" s="50"/>
      <c r="G144" s="50"/>
      <c r="H144" s="50"/>
      <c r="I144" s="56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49"/>
      <c r="B145" s="59"/>
      <c r="C145" s="49"/>
      <c r="D145" s="59"/>
      <c r="E145" s="50"/>
      <c r="F145" s="50"/>
      <c r="G145" s="50"/>
      <c r="H145" s="50"/>
      <c r="I145" s="56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49"/>
      <c r="B146" s="59"/>
      <c r="C146" s="49"/>
      <c r="D146" s="59"/>
      <c r="E146" s="50"/>
      <c r="F146" s="50"/>
      <c r="G146" s="50"/>
      <c r="H146" s="50"/>
      <c r="I146" s="56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49"/>
      <c r="B147" s="59"/>
      <c r="C147" s="49"/>
      <c r="D147" s="59"/>
      <c r="E147" s="50"/>
      <c r="F147" s="50"/>
      <c r="G147" s="50"/>
      <c r="H147" s="50"/>
      <c r="I147" s="56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49"/>
      <c r="B148" s="59"/>
      <c r="C148" s="49"/>
      <c r="D148" s="59"/>
      <c r="E148" s="50"/>
      <c r="F148" s="50"/>
      <c r="G148" s="50"/>
      <c r="H148" s="50"/>
      <c r="I148" s="56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49"/>
      <c r="B149" s="59"/>
      <c r="C149" s="49"/>
      <c r="D149" s="59"/>
      <c r="E149" s="50"/>
      <c r="F149" s="50"/>
      <c r="G149" s="50"/>
      <c r="H149" s="50"/>
      <c r="I149" s="56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49"/>
      <c r="B150" s="59"/>
      <c r="C150" s="49"/>
      <c r="D150" s="59"/>
      <c r="E150" s="50"/>
      <c r="F150" s="50"/>
      <c r="G150" s="50"/>
      <c r="H150" s="50"/>
      <c r="I150" s="56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49"/>
      <c r="B151" s="59"/>
      <c r="C151" s="49"/>
      <c r="D151" s="59"/>
      <c r="E151" s="50"/>
      <c r="F151" s="50"/>
      <c r="G151" s="50"/>
      <c r="H151" s="50"/>
      <c r="I151" s="56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49"/>
      <c r="B152" s="59"/>
      <c r="C152" s="49"/>
      <c r="D152" s="59"/>
      <c r="E152" s="53"/>
      <c r="F152" s="53"/>
      <c r="G152" s="53"/>
      <c r="H152" s="53"/>
      <c r="I152" s="56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49"/>
      <c r="B153" s="59"/>
      <c r="C153" s="49"/>
      <c r="D153" s="59"/>
      <c r="E153" s="53"/>
      <c r="F153" s="53"/>
      <c r="G153" s="53"/>
      <c r="H153" s="53"/>
      <c r="I153" s="56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4"/>
      <c r="B154" s="55"/>
      <c r="C154" s="49"/>
      <c r="D154" s="49"/>
      <c r="E154" s="53"/>
      <c r="F154" s="53"/>
      <c r="G154" s="53"/>
      <c r="H154" s="53"/>
      <c r="I154" s="56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4"/>
      <c r="B155" s="55"/>
      <c r="C155" s="49"/>
      <c r="D155" s="49"/>
      <c r="E155" s="53"/>
      <c r="F155" s="53"/>
      <c r="G155" s="53"/>
      <c r="H155" s="53"/>
      <c r="I155" s="56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4"/>
      <c r="B156" s="55"/>
      <c r="C156" s="49"/>
      <c r="D156" s="49"/>
      <c r="E156" s="53"/>
      <c r="F156" s="53"/>
      <c r="G156" s="53"/>
      <c r="H156" s="53"/>
      <c r="I156" s="56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4"/>
      <c r="B157" s="55"/>
      <c r="C157" s="49"/>
      <c r="D157" s="49"/>
      <c r="E157" s="53"/>
      <c r="F157" s="53"/>
      <c r="G157" s="53"/>
      <c r="H157" s="53"/>
      <c r="I157" s="56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4"/>
      <c r="B158" s="55"/>
      <c r="C158" s="49"/>
      <c r="D158" s="49"/>
      <c r="E158" s="53"/>
      <c r="F158" s="53"/>
      <c r="G158" s="53"/>
      <c r="H158" s="53"/>
      <c r="I158" s="56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4"/>
      <c r="B159" s="55"/>
      <c r="C159" s="49"/>
      <c r="D159" s="57"/>
      <c r="E159" s="53"/>
      <c r="F159" s="53"/>
      <c r="G159" s="53"/>
      <c r="H159" s="53"/>
      <c r="I159" s="56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5" t="s">
        <v>170</v>
      </c>
      <c r="B162" s="51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5"/>
      <c r="B163" s="95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4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5" t="s">
        <v>180</v>
      </c>
      <c r="B165" s="35" t="s">
        <v>189</v>
      </c>
      <c r="C165" s="47" t="s">
        <v>188</v>
      </c>
      <c r="D165" s="47" t="s">
        <v>251</v>
      </c>
      <c r="E165" s="35" t="s">
        <v>183</v>
      </c>
      <c r="F165" s="35" t="s">
        <v>181</v>
      </c>
      <c r="G165" s="35" t="s">
        <v>184</v>
      </c>
      <c r="H165" s="35" t="s">
        <v>182</v>
      </c>
      <c r="I165" s="47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49"/>
      <c r="B166" s="59"/>
      <c r="C166" s="59"/>
      <c r="D166" s="59"/>
      <c r="E166" s="50"/>
      <c r="F166" s="50"/>
      <c r="G166" s="50"/>
      <c r="H166" s="50"/>
      <c r="I166" s="48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49"/>
      <c r="B167" s="59"/>
      <c r="C167" s="59"/>
      <c r="D167" s="59"/>
      <c r="E167" s="50"/>
      <c r="F167" s="50"/>
      <c r="G167" s="50"/>
      <c r="H167" s="50"/>
      <c r="I167" s="48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49"/>
      <c r="B168" s="59"/>
      <c r="C168" s="59"/>
      <c r="D168" s="59"/>
      <c r="E168" s="50"/>
      <c r="F168" s="50"/>
      <c r="G168" s="50"/>
      <c r="H168" s="50"/>
      <c r="I168" s="48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49"/>
      <c r="B169" s="59"/>
      <c r="C169" s="59"/>
      <c r="D169" s="59"/>
      <c r="E169" s="50"/>
      <c r="F169" s="50"/>
      <c r="G169" s="50"/>
      <c r="H169" s="50"/>
      <c r="I169" s="48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49"/>
      <c r="B170" s="59"/>
      <c r="C170" s="59"/>
      <c r="D170" s="59"/>
      <c r="E170" s="50"/>
      <c r="F170" s="50"/>
      <c r="G170" s="50"/>
      <c r="H170" s="50"/>
      <c r="I170" s="48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49"/>
      <c r="B171" s="59"/>
      <c r="C171" s="59"/>
      <c r="D171" s="59"/>
      <c r="E171" s="50"/>
      <c r="F171" s="50"/>
      <c r="G171" s="50"/>
      <c r="H171" s="50"/>
      <c r="I171" s="48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49"/>
      <c r="B172" s="59"/>
      <c r="C172" s="59"/>
      <c r="D172" s="59"/>
      <c r="E172" s="50"/>
      <c r="F172" s="50"/>
      <c r="G172" s="50"/>
      <c r="H172" s="50"/>
      <c r="I172" s="48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49"/>
      <c r="B173" s="49"/>
      <c r="C173" s="49"/>
      <c r="D173" s="49"/>
      <c r="E173" s="50"/>
      <c r="F173" s="50"/>
      <c r="G173" s="50"/>
      <c r="H173" s="50"/>
      <c r="I173" s="48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49"/>
      <c r="B174" s="49"/>
      <c r="C174" s="49"/>
      <c r="D174" s="49"/>
      <c r="E174" s="50"/>
      <c r="F174" s="50"/>
      <c r="G174" s="50"/>
      <c r="H174" s="50"/>
      <c r="I174" s="48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49"/>
      <c r="B175" s="49"/>
      <c r="C175" s="49"/>
      <c r="D175" s="49"/>
      <c r="E175" s="50"/>
      <c r="F175" s="50"/>
      <c r="G175" s="50"/>
      <c r="H175" s="50"/>
      <c r="I175" s="48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49"/>
      <c r="B176" s="49"/>
      <c r="C176" s="49"/>
      <c r="D176" s="49"/>
      <c r="E176" s="50"/>
      <c r="F176" s="50"/>
      <c r="G176" s="50"/>
      <c r="H176" s="50"/>
      <c r="I176" s="48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49"/>
      <c r="B177" s="49"/>
      <c r="C177" s="49"/>
      <c r="D177" s="49"/>
      <c r="E177" s="50"/>
      <c r="F177" s="50"/>
      <c r="G177" s="50"/>
      <c r="H177" s="50"/>
      <c r="I177" s="48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49"/>
      <c r="B178" s="49"/>
      <c r="C178" s="49"/>
      <c r="D178" s="49"/>
      <c r="E178" s="50"/>
      <c r="F178" s="50"/>
      <c r="G178" s="50"/>
      <c r="H178" s="50"/>
      <c r="I178" s="48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49"/>
      <c r="B179" s="49"/>
      <c r="C179" s="49"/>
      <c r="D179" s="49"/>
      <c r="E179" s="50"/>
      <c r="F179" s="50"/>
      <c r="G179" s="50"/>
      <c r="H179" s="50"/>
      <c r="I179" s="48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49"/>
      <c r="B180" s="49"/>
      <c r="C180" s="49"/>
      <c r="D180" s="49"/>
      <c r="E180" s="50"/>
      <c r="F180" s="50"/>
      <c r="G180" s="50"/>
      <c r="H180" s="50"/>
      <c r="I180" s="48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49"/>
      <c r="B181" s="49"/>
      <c r="C181" s="49"/>
      <c r="D181" s="49"/>
      <c r="E181" s="50"/>
      <c r="F181" s="50"/>
      <c r="G181" s="50"/>
      <c r="H181" s="50"/>
      <c r="I181" s="48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49"/>
      <c r="B182" s="49"/>
      <c r="C182" s="49"/>
      <c r="D182" s="49"/>
      <c r="E182" s="50"/>
      <c r="F182" s="50"/>
      <c r="G182" s="50"/>
      <c r="H182" s="50"/>
      <c r="I182" s="48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49"/>
      <c r="B183" s="49"/>
      <c r="C183" s="49"/>
      <c r="D183" s="49"/>
      <c r="E183" s="50"/>
      <c r="F183" s="50"/>
      <c r="G183" s="50"/>
      <c r="H183" s="50"/>
      <c r="I183" s="48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49"/>
      <c r="B184" s="49"/>
      <c r="C184" s="49"/>
      <c r="D184" s="49"/>
      <c r="E184" s="50"/>
      <c r="F184" s="50"/>
      <c r="G184" s="50"/>
      <c r="H184" s="50"/>
      <c r="I184" s="48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49"/>
      <c r="B185" s="49"/>
      <c r="C185" s="49"/>
      <c r="D185" s="49"/>
      <c r="E185" s="50"/>
      <c r="F185" s="50"/>
      <c r="G185" s="50"/>
      <c r="H185" s="50"/>
      <c r="I185" s="48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5" t="s">
        <v>171</v>
      </c>
      <c r="B188" s="51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5"/>
      <c r="B189" s="95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4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5" t="s">
        <v>180</v>
      </c>
      <c r="B191" s="35" t="s">
        <v>189</v>
      </c>
      <c r="C191" s="47" t="s">
        <v>188</v>
      </c>
      <c r="D191" s="47" t="s">
        <v>251</v>
      </c>
      <c r="E191" s="35" t="s">
        <v>183</v>
      </c>
      <c r="F191" s="35" t="s">
        <v>181</v>
      </c>
      <c r="G191" s="35" t="s">
        <v>184</v>
      </c>
      <c r="H191" s="35" t="s">
        <v>182</v>
      </c>
      <c r="I191" s="47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49"/>
      <c r="B192" s="59"/>
      <c r="C192" s="59"/>
      <c r="D192" s="59"/>
      <c r="E192" s="50"/>
      <c r="F192" s="50"/>
      <c r="G192" s="50"/>
      <c r="H192" s="50"/>
      <c r="I192" s="48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49"/>
      <c r="B193" s="59"/>
      <c r="C193" s="59"/>
      <c r="D193" s="59"/>
      <c r="E193" s="50"/>
      <c r="F193" s="50"/>
      <c r="G193" s="50"/>
      <c r="H193" s="50"/>
      <c r="I193" s="48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49"/>
      <c r="B194" s="59"/>
      <c r="C194" s="59"/>
      <c r="D194" s="59"/>
      <c r="E194" s="50"/>
      <c r="F194" s="50"/>
      <c r="G194" s="50"/>
      <c r="H194" s="50"/>
      <c r="I194" s="48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49"/>
      <c r="B195" s="59"/>
      <c r="C195" s="59"/>
      <c r="D195" s="59"/>
      <c r="E195" s="50"/>
      <c r="F195" s="50"/>
      <c r="G195" s="50"/>
      <c r="H195" s="50"/>
      <c r="I195" s="48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49"/>
      <c r="B196" s="59"/>
      <c r="C196" s="59"/>
      <c r="D196" s="59"/>
      <c r="E196" s="50"/>
      <c r="F196" s="50"/>
      <c r="G196" s="50"/>
      <c r="H196" s="50"/>
      <c r="I196" s="48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49"/>
      <c r="B197" s="59"/>
      <c r="C197" s="59"/>
      <c r="D197" s="59"/>
      <c r="E197" s="50"/>
      <c r="F197" s="50"/>
      <c r="G197" s="50"/>
      <c r="H197" s="50"/>
      <c r="I197" s="48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49"/>
      <c r="B198" s="59"/>
      <c r="C198" s="59"/>
      <c r="D198" s="59"/>
      <c r="E198" s="50"/>
      <c r="F198" s="50"/>
      <c r="G198" s="50"/>
      <c r="H198" s="50"/>
      <c r="I198" s="48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49"/>
      <c r="B199" s="49"/>
      <c r="C199" s="49"/>
      <c r="D199" s="49"/>
      <c r="E199" s="50"/>
      <c r="F199" s="50"/>
      <c r="G199" s="50"/>
      <c r="H199" s="50"/>
      <c r="I199" s="48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49"/>
      <c r="B200" s="49"/>
      <c r="C200" s="49"/>
      <c r="D200" s="49"/>
      <c r="E200" s="50"/>
      <c r="F200" s="50"/>
      <c r="G200" s="50"/>
      <c r="H200" s="50"/>
      <c r="I200" s="48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49"/>
      <c r="B201" s="49"/>
      <c r="C201" s="49"/>
      <c r="D201" s="49"/>
      <c r="E201" s="50"/>
      <c r="F201" s="50"/>
      <c r="G201" s="50"/>
      <c r="H201" s="50"/>
      <c r="I201" s="48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49"/>
      <c r="B202" s="49"/>
      <c r="C202" s="49"/>
      <c r="D202" s="49"/>
      <c r="E202" s="50"/>
      <c r="F202" s="50"/>
      <c r="G202" s="50"/>
      <c r="H202" s="50"/>
      <c r="I202" s="48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49"/>
      <c r="B203" s="49"/>
      <c r="C203" s="49"/>
      <c r="D203" s="49"/>
      <c r="E203" s="50"/>
      <c r="F203" s="50"/>
      <c r="G203" s="50"/>
      <c r="H203" s="50"/>
      <c r="I203" s="48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49"/>
      <c r="B204" s="49"/>
      <c r="C204" s="49"/>
      <c r="D204" s="49"/>
      <c r="E204" s="50"/>
      <c r="F204" s="50"/>
      <c r="G204" s="50"/>
      <c r="H204" s="50"/>
      <c r="I204" s="48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49"/>
      <c r="B205" s="49"/>
      <c r="C205" s="49"/>
      <c r="D205" s="49"/>
      <c r="E205" s="50"/>
      <c r="F205" s="50"/>
      <c r="G205" s="50"/>
      <c r="H205" s="50"/>
      <c r="I205" s="48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49"/>
      <c r="B206" s="49"/>
      <c r="C206" s="49"/>
      <c r="D206" s="49"/>
      <c r="E206" s="50"/>
      <c r="F206" s="50"/>
      <c r="G206" s="50"/>
      <c r="H206" s="50"/>
      <c r="I206" s="48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49"/>
      <c r="B207" s="49"/>
      <c r="C207" s="49"/>
      <c r="D207" s="49"/>
      <c r="E207" s="50"/>
      <c r="F207" s="50"/>
      <c r="G207" s="50"/>
      <c r="H207" s="50"/>
      <c r="I207" s="48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49"/>
      <c r="B208" s="49"/>
      <c r="C208" s="49"/>
      <c r="D208" s="49"/>
      <c r="E208" s="50"/>
      <c r="F208" s="50"/>
      <c r="G208" s="50"/>
      <c r="H208" s="50"/>
      <c r="I208" s="48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49"/>
      <c r="B209" s="49"/>
      <c r="C209" s="49"/>
      <c r="D209" s="49"/>
      <c r="E209" s="50"/>
      <c r="F209" s="50"/>
      <c r="G209" s="50"/>
      <c r="H209" s="50"/>
      <c r="I209" s="48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49"/>
      <c r="B210" s="49"/>
      <c r="C210" s="49"/>
      <c r="D210" s="49"/>
      <c r="E210" s="50"/>
      <c r="F210" s="50"/>
      <c r="G210" s="50"/>
      <c r="H210" s="50"/>
      <c r="I210" s="48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49"/>
      <c r="B211" s="49"/>
      <c r="C211" s="49"/>
      <c r="D211" s="49"/>
      <c r="E211" s="50"/>
      <c r="F211" s="50"/>
      <c r="G211" s="50"/>
      <c r="H211" s="50"/>
      <c r="I211" s="48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5" t="s">
        <v>172</v>
      </c>
      <c r="B214" s="51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5"/>
      <c r="B215" s="95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4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5" t="s">
        <v>180</v>
      </c>
      <c r="B217" s="35" t="s">
        <v>189</v>
      </c>
      <c r="C217" s="47" t="s">
        <v>188</v>
      </c>
      <c r="D217" s="47" t="s">
        <v>251</v>
      </c>
      <c r="E217" s="35" t="s">
        <v>183</v>
      </c>
      <c r="F217" s="35" t="s">
        <v>181</v>
      </c>
      <c r="G217" s="35" t="s">
        <v>184</v>
      </c>
      <c r="H217" s="35" t="s">
        <v>182</v>
      </c>
      <c r="I217" s="47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49"/>
      <c r="B218" s="59"/>
      <c r="C218" s="49"/>
      <c r="D218" s="59"/>
      <c r="E218" s="62"/>
      <c r="F218" s="62"/>
      <c r="G218" s="62"/>
      <c r="H218" s="62"/>
      <c r="I218" s="52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49"/>
      <c r="B219" s="59"/>
      <c r="C219" s="49"/>
      <c r="D219" s="59"/>
      <c r="E219" s="62"/>
      <c r="F219" s="62"/>
      <c r="G219" s="62"/>
      <c r="H219" s="62"/>
      <c r="I219" s="52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49"/>
      <c r="B220" s="59"/>
      <c r="C220" s="49"/>
      <c r="D220" s="59"/>
      <c r="E220" s="62"/>
      <c r="F220" s="62"/>
      <c r="G220" s="62"/>
      <c r="H220" s="62"/>
      <c r="I220" s="52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4"/>
      <c r="B221" s="54"/>
      <c r="C221" s="54"/>
      <c r="D221" s="54"/>
      <c r="E221" s="62"/>
      <c r="F221" s="62"/>
      <c r="G221" s="62"/>
      <c r="H221" s="62"/>
      <c r="I221" s="52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4"/>
      <c r="B222" s="54"/>
      <c r="C222" s="54"/>
      <c r="D222" s="54"/>
      <c r="E222" s="62"/>
      <c r="F222" s="62"/>
      <c r="G222" s="62"/>
      <c r="H222" s="62"/>
      <c r="I222" s="52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4"/>
      <c r="B223" s="54"/>
      <c r="C223" s="54"/>
      <c r="D223" s="54"/>
      <c r="E223" s="62"/>
      <c r="F223" s="62"/>
      <c r="G223" s="62"/>
      <c r="H223" s="62"/>
      <c r="I223" s="52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4"/>
      <c r="B224" s="54"/>
      <c r="C224" s="54"/>
      <c r="D224" s="54"/>
      <c r="E224" s="62"/>
      <c r="F224" s="62"/>
      <c r="G224" s="62"/>
      <c r="H224" s="62"/>
      <c r="I224" s="52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4"/>
      <c r="B225" s="54"/>
      <c r="C225" s="54"/>
      <c r="D225" s="54"/>
      <c r="E225" s="62"/>
      <c r="F225" s="62"/>
      <c r="G225" s="62"/>
      <c r="H225" s="62"/>
      <c r="I225" s="52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4"/>
      <c r="B226" s="54"/>
      <c r="C226" s="54"/>
      <c r="D226" s="54"/>
      <c r="E226" s="62"/>
      <c r="F226" s="62"/>
      <c r="G226" s="62"/>
      <c r="H226" s="62"/>
      <c r="I226" s="52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4"/>
      <c r="B227" s="54"/>
      <c r="C227" s="54"/>
      <c r="D227" s="54"/>
      <c r="E227" s="62"/>
      <c r="F227" s="62"/>
      <c r="G227" s="62"/>
      <c r="H227" s="62"/>
      <c r="I227" s="52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4"/>
      <c r="B228" s="54"/>
      <c r="C228" s="54"/>
      <c r="D228" s="54"/>
      <c r="E228" s="62"/>
      <c r="F228" s="62"/>
      <c r="G228" s="62"/>
      <c r="H228" s="62"/>
      <c r="I228" s="52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4"/>
      <c r="B229" s="54"/>
      <c r="C229" s="54"/>
      <c r="D229" s="54"/>
      <c r="E229" s="62"/>
      <c r="F229" s="62"/>
      <c r="G229" s="62"/>
      <c r="H229" s="62"/>
      <c r="I229" s="52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4"/>
      <c r="B230" s="54"/>
      <c r="C230" s="54"/>
      <c r="D230" s="54"/>
      <c r="E230" s="63"/>
      <c r="F230" s="63"/>
      <c r="G230" s="63"/>
      <c r="H230" s="63"/>
      <c r="I230" s="52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7"/>
      <c r="B231" s="59"/>
      <c r="C231" s="87"/>
      <c r="D231" s="59"/>
      <c r="E231" s="53"/>
      <c r="F231" s="53"/>
      <c r="G231" s="53"/>
      <c r="H231" s="53"/>
      <c r="I231" s="52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49"/>
      <c r="B232" s="49"/>
      <c r="C232" s="49"/>
      <c r="D232" s="49"/>
      <c r="E232" s="53"/>
      <c r="F232" s="53"/>
      <c r="G232" s="53"/>
      <c r="H232" s="53"/>
      <c r="I232" s="52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49"/>
      <c r="B233" s="49"/>
      <c r="C233" s="49"/>
      <c r="D233" s="49"/>
      <c r="E233" s="53"/>
      <c r="F233" s="53"/>
      <c r="G233" s="53"/>
      <c r="H233" s="53"/>
      <c r="I233" s="52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49"/>
      <c r="B234" s="49"/>
      <c r="C234" s="49"/>
      <c r="D234" s="49"/>
      <c r="E234" s="53"/>
      <c r="F234" s="53"/>
      <c r="G234" s="53"/>
      <c r="H234" s="53"/>
      <c r="I234" s="52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49"/>
      <c r="B235" s="49"/>
      <c r="C235" s="49"/>
      <c r="D235" s="49"/>
      <c r="E235" s="53"/>
      <c r="F235" s="53"/>
      <c r="G235" s="53"/>
      <c r="H235" s="53"/>
      <c r="I235" s="52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49"/>
      <c r="B236" s="49"/>
      <c r="C236" s="49"/>
      <c r="D236" s="49"/>
      <c r="E236" s="53"/>
      <c r="F236" s="53"/>
      <c r="G236" s="53"/>
      <c r="H236" s="53"/>
      <c r="I236" s="52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49"/>
      <c r="B237" s="49"/>
      <c r="C237" s="49"/>
      <c r="D237" s="49"/>
      <c r="E237" s="53"/>
      <c r="F237" s="53"/>
      <c r="G237" s="53"/>
      <c r="H237" s="53"/>
      <c r="I237" s="52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5" t="s">
        <v>173</v>
      </c>
      <c r="B240" s="51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5"/>
      <c r="B241" s="95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4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5" t="s">
        <v>180</v>
      </c>
      <c r="B243" s="35" t="s">
        <v>189</v>
      </c>
      <c r="C243" s="47" t="s">
        <v>188</v>
      </c>
      <c r="D243" s="47" t="s">
        <v>251</v>
      </c>
      <c r="E243" s="35" t="s">
        <v>183</v>
      </c>
      <c r="F243" s="35" t="s">
        <v>181</v>
      </c>
      <c r="G243" s="35" t="s">
        <v>184</v>
      </c>
      <c r="H243" s="35" t="s">
        <v>182</v>
      </c>
      <c r="I243" s="47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49"/>
      <c r="B244" s="59"/>
      <c r="C244" s="59"/>
      <c r="D244" s="59"/>
      <c r="E244" s="50"/>
      <c r="F244" s="50"/>
      <c r="G244" s="50"/>
      <c r="H244" s="62"/>
      <c r="I244" s="52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49"/>
      <c r="B245" s="59"/>
      <c r="C245" s="59"/>
      <c r="D245" s="59"/>
      <c r="E245" s="62"/>
      <c r="F245" s="62"/>
      <c r="G245" s="62"/>
      <c r="H245" s="62"/>
      <c r="I245" s="52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49"/>
      <c r="B246" s="59"/>
      <c r="C246" s="59"/>
      <c r="D246" s="59"/>
      <c r="E246" s="62"/>
      <c r="F246" s="62"/>
      <c r="G246" s="62"/>
      <c r="H246" s="62"/>
      <c r="I246" s="52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49"/>
      <c r="B247" s="59"/>
      <c r="C247" s="59"/>
      <c r="D247" s="59"/>
      <c r="E247" s="62"/>
      <c r="F247" s="62"/>
      <c r="G247" s="62"/>
      <c r="H247" s="62"/>
      <c r="I247" s="52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49"/>
      <c r="B248" s="59"/>
      <c r="C248" s="59"/>
      <c r="D248" s="59"/>
      <c r="E248" s="62"/>
      <c r="F248" s="62"/>
      <c r="G248" s="62"/>
      <c r="H248" s="62"/>
      <c r="I248" s="52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49"/>
      <c r="B249" s="59"/>
      <c r="C249" s="59"/>
      <c r="D249" s="59"/>
      <c r="E249" s="62"/>
      <c r="F249" s="62"/>
      <c r="G249" s="62"/>
      <c r="H249" s="62"/>
      <c r="I249" s="52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49"/>
      <c r="B250" s="59"/>
      <c r="C250" s="59"/>
      <c r="D250" s="59"/>
      <c r="E250" s="62"/>
      <c r="F250" s="62"/>
      <c r="G250" s="62"/>
      <c r="H250" s="62"/>
      <c r="I250" s="52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4"/>
      <c r="B251" s="54"/>
      <c r="C251" s="54"/>
      <c r="D251" s="54"/>
      <c r="E251" s="62"/>
      <c r="F251" s="62"/>
      <c r="G251" s="62"/>
      <c r="H251" s="62"/>
      <c r="I251" s="52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4"/>
      <c r="B252" s="54"/>
      <c r="C252" s="54"/>
      <c r="D252" s="54"/>
      <c r="E252" s="62"/>
      <c r="F252" s="62"/>
      <c r="G252" s="62"/>
      <c r="H252" s="62"/>
      <c r="I252" s="52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4"/>
      <c r="B253" s="54"/>
      <c r="C253" s="54"/>
      <c r="D253" s="54"/>
      <c r="E253" s="62"/>
      <c r="F253" s="62"/>
      <c r="G253" s="62"/>
      <c r="H253" s="62"/>
      <c r="I253" s="52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4"/>
      <c r="B254" s="54"/>
      <c r="C254" s="54"/>
      <c r="D254" s="54"/>
      <c r="E254" s="62"/>
      <c r="F254" s="62"/>
      <c r="G254" s="62"/>
      <c r="H254" s="62"/>
      <c r="I254" s="52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4"/>
      <c r="B255" s="54"/>
      <c r="C255" s="54"/>
      <c r="D255" s="54"/>
      <c r="E255" s="62"/>
      <c r="F255" s="62"/>
      <c r="G255" s="62"/>
      <c r="H255" s="62"/>
      <c r="I255" s="52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4"/>
      <c r="B256" s="54"/>
      <c r="C256" s="54"/>
      <c r="D256" s="54"/>
      <c r="E256" s="63"/>
      <c r="F256" s="63"/>
      <c r="G256" s="63"/>
      <c r="H256" s="63"/>
      <c r="I256" s="52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7"/>
      <c r="B257" s="59"/>
      <c r="C257" s="87"/>
      <c r="D257" s="59"/>
      <c r="E257" s="53"/>
      <c r="F257" s="53"/>
      <c r="G257" s="53"/>
      <c r="H257" s="53"/>
      <c r="I257" s="52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49"/>
      <c r="B258" s="49"/>
      <c r="C258" s="49"/>
      <c r="D258" s="49"/>
      <c r="E258" s="53"/>
      <c r="F258" s="53"/>
      <c r="G258" s="53"/>
      <c r="H258" s="53"/>
      <c r="I258" s="52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49"/>
      <c r="B259" s="49"/>
      <c r="C259" s="49"/>
      <c r="D259" s="49"/>
      <c r="E259" s="53"/>
      <c r="F259" s="53"/>
      <c r="G259" s="53"/>
      <c r="H259" s="53"/>
      <c r="I259" s="52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49"/>
      <c r="B260" s="49"/>
      <c r="C260" s="49"/>
      <c r="D260" s="49"/>
      <c r="E260" s="53"/>
      <c r="F260" s="53"/>
      <c r="G260" s="53"/>
      <c r="H260" s="53"/>
      <c r="I260" s="52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49"/>
      <c r="B261" s="49"/>
      <c r="C261" s="49"/>
      <c r="D261" s="49"/>
      <c r="E261" s="53"/>
      <c r="F261" s="53"/>
      <c r="G261" s="53"/>
      <c r="H261" s="53"/>
      <c r="I261" s="52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49"/>
      <c r="B262" s="49"/>
      <c r="C262" s="49"/>
      <c r="D262" s="49"/>
      <c r="E262" s="53"/>
      <c r="F262" s="53"/>
      <c r="G262" s="53"/>
      <c r="H262" s="53"/>
      <c r="I262" s="52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49"/>
      <c r="B263" s="49"/>
      <c r="C263" s="49"/>
      <c r="D263" s="49"/>
      <c r="E263" s="53"/>
      <c r="F263" s="53"/>
      <c r="G263" s="53"/>
      <c r="H263" s="53"/>
      <c r="I263" s="52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5" t="s">
        <v>174</v>
      </c>
      <c r="B266" s="51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5"/>
      <c r="B267" s="95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4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5" t="s">
        <v>180</v>
      </c>
      <c r="B269" s="35" t="s">
        <v>189</v>
      </c>
      <c r="C269" s="47" t="s">
        <v>188</v>
      </c>
      <c r="D269" s="47" t="s">
        <v>251</v>
      </c>
      <c r="E269" s="35" t="s">
        <v>183</v>
      </c>
      <c r="F269" s="35" t="s">
        <v>181</v>
      </c>
      <c r="G269" s="35" t="s">
        <v>184</v>
      </c>
      <c r="H269" s="35" t="s">
        <v>182</v>
      </c>
      <c r="I269" s="47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49"/>
      <c r="B270" s="59"/>
      <c r="C270" s="49"/>
      <c r="D270" s="59"/>
      <c r="E270" s="50"/>
      <c r="F270" s="50"/>
      <c r="G270" s="50"/>
      <c r="H270" s="50"/>
      <c r="I270" s="52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49"/>
      <c r="B271" s="59"/>
      <c r="C271" s="49"/>
      <c r="D271" s="59"/>
      <c r="E271" s="50"/>
      <c r="F271" s="50"/>
      <c r="G271" s="50"/>
      <c r="H271" s="50"/>
      <c r="I271" s="52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49"/>
      <c r="B272" s="59"/>
      <c r="C272" s="49"/>
      <c r="D272" s="59"/>
      <c r="E272" s="50"/>
      <c r="F272" s="50"/>
      <c r="G272" s="50"/>
      <c r="H272" s="50"/>
      <c r="I272" s="52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49"/>
      <c r="B273" s="59"/>
      <c r="C273" s="49"/>
      <c r="D273" s="59"/>
      <c r="E273" s="50"/>
      <c r="F273" s="50"/>
      <c r="G273" s="50"/>
      <c r="H273" s="50"/>
      <c r="I273" s="52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49"/>
      <c r="B274" s="59"/>
      <c r="C274" s="49"/>
      <c r="D274" s="59"/>
      <c r="E274" s="50"/>
      <c r="F274" s="50"/>
      <c r="G274" s="50"/>
      <c r="H274" s="50"/>
      <c r="I274" s="52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49"/>
      <c r="B275" s="59"/>
      <c r="C275" s="49"/>
      <c r="D275" s="59"/>
      <c r="E275" s="62"/>
      <c r="F275" s="62"/>
      <c r="G275" s="62"/>
      <c r="H275" s="62"/>
      <c r="I275" s="52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49"/>
      <c r="B276" s="59"/>
      <c r="C276" s="49"/>
      <c r="D276" s="59"/>
      <c r="E276" s="62"/>
      <c r="F276" s="62"/>
      <c r="G276" s="62"/>
      <c r="H276" s="62"/>
      <c r="I276" s="52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4"/>
      <c r="B277" s="54"/>
      <c r="C277" s="54"/>
      <c r="D277" s="54"/>
      <c r="E277" s="62"/>
      <c r="F277" s="62"/>
      <c r="G277" s="62"/>
      <c r="H277" s="62"/>
      <c r="I277" s="52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4"/>
      <c r="B278" s="54"/>
      <c r="C278" s="54"/>
      <c r="D278" s="54"/>
      <c r="E278" s="62"/>
      <c r="F278" s="62"/>
      <c r="G278" s="62"/>
      <c r="H278" s="62"/>
      <c r="I278" s="52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4"/>
      <c r="B279" s="54"/>
      <c r="C279" s="54"/>
      <c r="D279" s="54"/>
      <c r="E279" s="62"/>
      <c r="F279" s="62"/>
      <c r="G279" s="62"/>
      <c r="H279" s="62"/>
      <c r="I279" s="52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4"/>
      <c r="B280" s="54"/>
      <c r="C280" s="54"/>
      <c r="D280" s="54"/>
      <c r="E280" s="62"/>
      <c r="F280" s="62"/>
      <c r="G280" s="62"/>
      <c r="H280" s="62"/>
      <c r="I280" s="52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4"/>
      <c r="B281" s="54"/>
      <c r="C281" s="54"/>
      <c r="D281" s="54"/>
      <c r="E281" s="62"/>
      <c r="F281" s="62"/>
      <c r="G281" s="62"/>
      <c r="H281" s="62"/>
      <c r="I281" s="52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4"/>
      <c r="B282" s="54"/>
      <c r="C282" s="54"/>
      <c r="D282" s="54"/>
      <c r="E282" s="63"/>
      <c r="F282" s="63"/>
      <c r="G282" s="63"/>
      <c r="H282" s="63"/>
      <c r="I282" s="52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7"/>
      <c r="B283" s="59"/>
      <c r="C283" s="87"/>
      <c r="D283" s="59"/>
      <c r="E283" s="53"/>
      <c r="F283" s="53"/>
      <c r="G283" s="53"/>
      <c r="H283" s="53"/>
      <c r="I283" s="52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49"/>
      <c r="B284" s="49"/>
      <c r="C284" s="49"/>
      <c r="D284" s="49"/>
      <c r="E284" s="50"/>
      <c r="F284" s="50"/>
      <c r="G284" s="50"/>
      <c r="H284" s="50"/>
      <c r="I284" s="52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49"/>
      <c r="B285" s="49"/>
      <c r="C285" s="49"/>
      <c r="D285" s="49"/>
      <c r="E285" s="50"/>
      <c r="F285" s="50"/>
      <c r="G285" s="50"/>
      <c r="H285" s="50"/>
      <c r="I285" s="52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49"/>
      <c r="B286" s="49"/>
      <c r="C286" s="49"/>
      <c r="D286" s="49"/>
      <c r="E286" s="50"/>
      <c r="F286" s="50"/>
      <c r="G286" s="50"/>
      <c r="H286" s="50"/>
      <c r="I286" s="52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49"/>
      <c r="B287" s="49"/>
      <c r="C287" s="49"/>
      <c r="D287" s="49"/>
      <c r="E287" s="50"/>
      <c r="F287" s="50"/>
      <c r="G287" s="50"/>
      <c r="H287" s="50"/>
      <c r="I287" s="52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49"/>
      <c r="B288" s="49"/>
      <c r="C288" s="49"/>
      <c r="D288" s="49"/>
      <c r="E288" s="50"/>
      <c r="F288" s="50"/>
      <c r="G288" s="50"/>
      <c r="H288" s="50"/>
      <c r="I288" s="52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49"/>
      <c r="B289" s="49"/>
      <c r="C289" s="49"/>
      <c r="D289" s="49"/>
      <c r="E289" s="50"/>
      <c r="F289" s="50"/>
      <c r="G289" s="50"/>
      <c r="H289" s="50"/>
      <c r="I289" s="52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6"/>
      <c r="K1" s="9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7" t="s">
        <v>296</v>
      </c>
      <c r="C5" s="97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8"/>
      <c r="B7" s="25" t="s">
        <v>295</v>
      </c>
      <c r="C7" s="99" t="s">
        <v>214</v>
      </c>
      <c r="D7" s="213"/>
      <c r="E7" s="100"/>
      <c r="F7" s="25" t="s">
        <v>295</v>
      </c>
      <c r="G7" s="99" t="s">
        <v>215</v>
      </c>
      <c r="H7" s="214"/>
      <c r="I7" s="214"/>
      <c r="J7" s="214"/>
      <c r="K7" s="214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</row>
    <row r="8" spans="1:38" ht="17.25" customHeight="1" x14ac:dyDescent="0.2">
      <c r="A8" s="104">
        <v>1</v>
      </c>
      <c r="B8" s="60">
        <v>0</v>
      </c>
      <c r="C8" s="48" t="s">
        <v>177</v>
      </c>
      <c r="D8" s="23"/>
      <c r="E8" s="104">
        <v>4</v>
      </c>
      <c r="F8" s="60">
        <v>1</v>
      </c>
      <c r="G8" s="101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4">
        <v>2</v>
      </c>
      <c r="B9" s="60">
        <v>0</v>
      </c>
      <c r="C9" s="107" t="s">
        <v>216</v>
      </c>
      <c r="D9" s="23"/>
      <c r="E9" s="104">
        <v>5</v>
      </c>
      <c r="F9" s="60">
        <v>0</v>
      </c>
      <c r="G9" s="102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4">
        <v>3</v>
      </c>
      <c r="B10" s="60">
        <v>0</v>
      </c>
      <c r="C10" s="108" t="s">
        <v>217</v>
      </c>
      <c r="D10" s="23"/>
      <c r="E10" s="4"/>
      <c r="F10" s="105">
        <f>SUM(F7:F9)</f>
        <v>1</v>
      </c>
      <c r="G10" s="103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5">
        <v>0</v>
      </c>
      <c r="C11" s="103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4"/>
      <c r="B13" s="106"/>
      <c r="C13" s="97" t="s">
        <v>273</v>
      </c>
      <c r="D13" s="214"/>
      <c r="E13" s="98"/>
      <c r="F13" s="106"/>
      <c r="G13" s="97" t="s">
        <v>301</v>
      </c>
      <c r="H13" s="214"/>
      <c r="I13" s="214"/>
      <c r="J13" s="214"/>
      <c r="K13" s="214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</row>
    <row r="14" spans="1:38" s="3" customFormat="1" ht="21" customHeight="1" x14ac:dyDescent="0.2">
      <c r="A14" s="214"/>
      <c r="B14" s="106"/>
      <c r="C14" s="97" t="s">
        <v>309</v>
      </c>
      <c r="D14" s="214"/>
      <c r="E14" s="98"/>
      <c r="F14" s="106"/>
      <c r="G14" s="97" t="s">
        <v>294</v>
      </c>
      <c r="H14" s="214"/>
      <c r="I14" s="214"/>
      <c r="J14" s="214"/>
      <c r="K14" s="214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</row>
    <row r="15" spans="1:38" x14ac:dyDescent="0.2">
      <c r="A15" s="23"/>
      <c r="B15" s="25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0">
        <v>0</v>
      </c>
      <c r="C16" s="109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0">
        <v>0</v>
      </c>
      <c r="C17" s="109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0">
        <v>0</v>
      </c>
      <c r="C18" s="109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5">
        <f>SUM(B16:B18)</f>
        <v>0</v>
      </c>
      <c r="C19" s="103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/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65" thickBot="1" x14ac:dyDescent="0.2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8">
        <f t="shared" ref="R3:R66" si="0">Q3+(I3+J3)*44/12</f>
        <v>293.33333333333331</v>
      </c>
      <c r="S3" s="58">
        <f ca="1">AVERAGE(OFFSET($R$3,0,0,'Données projet'!$E$9+1,1))-AVERAGE(OFFSET($H$3,0,0,'Données projet'!$E$9+1,1))</f>
        <v>160.68496934923235</v>
      </c>
      <c r="T3" s="58">
        <f>IF('Données projet'!E9&gt;30,$R$33-$H$33,LOOKUP('Données projet'!$E$9,$A$3:$A$203,R3:R203)-LOOKUP('Données projet'!$E$9,$A$3:$A$203,$H$3:$H$203))</f>
        <v>313.61727210988198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8" t="e">
        <f>AL3+(AD3+AE3)*44/12</f>
        <v>#N/A</v>
      </c>
      <c r="AN3" s="58" t="e">
        <f ca="1">AVERAGE(OFFSET($AM$3,0,0,'Données projet'!$E$10+1,1))-AVERAGE(OFFSET($H$3,0,0,'Données projet'!$E$10+1,1))</f>
        <v>#N/A</v>
      </c>
      <c r="AO3" s="58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8" t="e">
        <f>BG3+(AY3+AZ3)*44/12</f>
        <v>#N/A</v>
      </c>
      <c r="BI3" s="58" t="e">
        <f ca="1">AVERAGE(OFFSET($BH$3,0,0,'Données projet'!$E$11+1,1))-AVERAGE(OFFSET($H$3,0,0,'Données projet'!$E$11+1,1))</f>
        <v>#N/A</v>
      </c>
      <c r="BJ3" s="58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8" t="e">
        <f>CB3+(BT3+BU3)*44/12</f>
        <v>#N/A</v>
      </c>
      <c r="CD3" s="58" t="e">
        <f ca="1">AVERAGE(OFFSET($CC$3,0,0,'Données projet'!$E$12+1,1))-AVERAGE(OFFSET($H$3,0,0,'Données projet'!$E$12+1,1))</f>
        <v>#N/A</v>
      </c>
      <c r="CE3" s="58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8" t="e">
        <f>CW3+(CO3+CP3)*44/12</f>
        <v>#N/A</v>
      </c>
      <c r="CY3" s="58" t="e">
        <f ca="1">AVERAGE(OFFSET($CX$3,0,0,'Données projet'!$E$13+1,1))-AVERAGE(OFFSET($H$3,0,0,'Données projet'!$E$13+1,1))</f>
        <v>#N/A</v>
      </c>
      <c r="CZ3" s="58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8" t="e">
        <f>DR3+(DJ3+DK3)*44/12</f>
        <v>#N/A</v>
      </c>
      <c r="DT3" s="58" t="e">
        <f ca="1">AVERAGE(OFFSET($DS$3,0,0,'Données projet'!$E$14+1,1))-AVERAGE(OFFSET($H$3,0,0,'Données projet'!$E$14+1,1))</f>
        <v>#N/A</v>
      </c>
      <c r="DU3" s="58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8" t="e">
        <f>EM3+(EE3+EF3)*44/12</f>
        <v>#N/A</v>
      </c>
      <c r="EO3" s="58" t="e">
        <f ca="1">AVERAGE(OFFSET($EN$3,0,0,'Données projet'!$E$15+1,1))-AVERAGE(OFFSET($H$3,0,0,'Données projet'!$E$15+1,1))</f>
        <v>#N/A</v>
      </c>
      <c r="EP3" s="58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8" t="e">
        <f>FH3+(EZ3+FA3)*44/12</f>
        <v>#N/A</v>
      </c>
      <c r="FJ3" s="58" t="e">
        <f ca="1">AVERAGE(OFFSET($FI$3,0,0,'Données projet'!$E$16+1,1))-AVERAGE(OFFSET($H$3,0,0,'Données projet'!$E$16+1,1))</f>
        <v>#N/A</v>
      </c>
      <c r="FK3" s="58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8" t="e">
        <f>GC3+(FU3+FV3)*44/12</f>
        <v>#N/A</v>
      </c>
      <c r="GE3" s="58" t="e">
        <f ca="1">AVERAGE(OFFSET($GD$3,0,0,'Données projet'!$E$17+1,1))-AVERAGE(OFFSET($H$3,0,0,'Données projet'!$E$17+1,1))</f>
        <v>#N/A</v>
      </c>
      <c r="GF3" s="58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8" t="e">
        <f>GX3+(GP3+GQ3)*44/12</f>
        <v>#N/A</v>
      </c>
      <c r="GZ3" s="58" t="e">
        <f ca="1">AVERAGE(OFFSET($GY$3,0,0,'Données projet'!$E$18+1,1))-AVERAGE(OFFSET($H$3,0,0,'Données projet'!$E$18+1,1))</f>
        <v>#N/A</v>
      </c>
      <c r="HA3" s="58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6">
        <f t="shared" ref="H4:H67" si="1">(B4+E4+F4)*44/12+(C4+D4)*0.475*44/12</f>
        <v>294.75450271279925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5.6363636363636367</v>
      </c>
      <c r="N4" s="13">
        <f>IF('Données projet'!$A$36&gt;35,N3+M4-V3,IF(A4&lt;'Données projet'!$A$36,$K$205^A4,IF(A4='Données projet'!$A$36,'Données projet'!$B$36,N3+M4-V3)))</f>
        <v>1.4552737612749826</v>
      </c>
      <c r="O4" s="13">
        <f>N4*VLOOKUP('Données projet'!$B$9,Paramètres!$A$1:$I$89,3,0)*VLOOKUP('Données projet'!$B$9,Paramètres!$A$1:$I$89,5,0)</f>
        <v>0.87025370924243972</v>
      </c>
      <c r="P4" s="13">
        <f>EXP(-1.0587+0.8836*LN(O4)+0.284)</f>
        <v>0.40758966854918327</v>
      </c>
      <c r="Q4" s="20">
        <f t="shared" ref="Q4:Q34" si="2">(O4+P4)*0.475*44/12</f>
        <v>2.2255772163204095</v>
      </c>
      <c r="R4" s="58">
        <f t="shared" si="0"/>
        <v>295.55891054965372</v>
      </c>
      <c r="S4" s="58">
        <f ca="1">AVERAGE(OFFSET($R$3,0,0,'Données projet'!$E$9+1,1))-AVERAGE(OFFSET($H$3,0,0,'Données projet'!$E$9+1,1))</f>
        <v>160.68496934923235</v>
      </c>
      <c r="T4" s="58">
        <f>$T$3</f>
        <v>313.61727210988198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8" t="e">
        <f t="shared" ref="AM4:AM67" si="5">AL4+(AD4+AE4)*44/12</f>
        <v>#N/A</v>
      </c>
      <c r="AN4" s="58" t="e">
        <f ca="1">AVERAGE(OFFSET($AM$3,0,0,'Données projet'!$E$10+1,1))-AVERAGE(OFFSET($H$3,0,0,'Données projet'!$E$10+1,1))</f>
        <v>#N/A</v>
      </c>
      <c r="AO4" s="58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8" t="e">
        <f t="shared" ref="BH4:BH67" si="8">BG4+(AY4+AZ4)*44/12</f>
        <v>#N/A</v>
      </c>
      <c r="BI4" s="58" t="e">
        <f ca="1">AVERAGE(OFFSET($BH$3,0,0,'Données projet'!$E$11+1,1))-AVERAGE(OFFSET($H$3,0,0,'Données projet'!$E$11+1,1))</f>
        <v>#N/A</v>
      </c>
      <c r="BJ4" s="58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8" t="e">
        <f t="shared" ref="CC4:CC67" si="11">CB4+(BT4+BU4)*44/12</f>
        <v>#N/A</v>
      </c>
      <c r="CD4" s="58" t="e">
        <f ca="1">AVERAGE(OFFSET($CC$3,0,0,'Données projet'!$E$12+1,1))-AVERAGE(OFFSET($H$3,0,0,'Données projet'!$E$12+1,1))</f>
        <v>#N/A</v>
      </c>
      <c r="CE4" s="58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8" t="e">
        <f t="shared" ref="CX4:CX67" si="14">CW4+(CO4+CP4)*44/12</f>
        <v>#N/A</v>
      </c>
      <c r="CY4" s="58" t="e">
        <f ca="1">AVERAGE(OFFSET($CX$3,0,0,'Données projet'!$E$13+1,1))-AVERAGE(OFFSET($H$3,0,0,'Données projet'!$E$13+1,1))</f>
        <v>#N/A</v>
      </c>
      <c r="CZ4" s="58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8" t="e">
        <f t="shared" ref="DS4:DS67" si="17">DR4+(DJ4+DK4)*44/12</f>
        <v>#N/A</v>
      </c>
      <c r="DT4" s="58" t="e">
        <f ca="1">AVERAGE(OFFSET($DS$3,0,0,'Données projet'!$E$14+1,1))-AVERAGE(OFFSET($H$3,0,0,'Données projet'!$E$14+1,1))</f>
        <v>#N/A</v>
      </c>
      <c r="DU4" s="58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8" t="e">
        <f t="shared" ref="EN4:EN67" si="20">EM4+(EE4+EF4)*44/12</f>
        <v>#N/A</v>
      </c>
      <c r="EO4" s="58" t="e">
        <f ca="1">AVERAGE(OFFSET($EN$3,0,0,'Données projet'!$E$15+1,1))-AVERAGE(OFFSET($H$3,0,0,'Données projet'!$E$15+1,1))</f>
        <v>#N/A</v>
      </c>
      <c r="EP4" s="58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8" t="e">
        <f t="shared" ref="FI4:FI67" si="23">FH4+(EZ4+FA4)*44/12</f>
        <v>#N/A</v>
      </c>
      <c r="FJ4" s="58" t="e">
        <f ca="1">AVERAGE(OFFSET($FI$3,0,0,'Données projet'!$E$16+1,1))-AVERAGE(OFFSET($H$3,0,0,'Données projet'!$E$16+1,1))</f>
        <v>#N/A</v>
      </c>
      <c r="FK4" s="58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8" t="e">
        <f t="shared" ref="GD4:GD67" si="26">GC4+(FU4+FV4)*44/12</f>
        <v>#N/A</v>
      </c>
      <c r="GE4" s="58" t="e">
        <f ca="1">AVERAGE(OFFSET($GD$3,0,0,'Données projet'!$E$17+1,1))-AVERAGE(OFFSET($H$3,0,0,'Données projet'!$E$17+1,1))</f>
        <v>#N/A</v>
      </c>
      <c r="GF4" s="58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8" t="e">
        <f t="shared" ref="GY4:GY67" si="29">GX4+(GP4+GQ4)*44/12</f>
        <v>#N/A</v>
      </c>
      <c r="GZ4" s="58" t="e">
        <f ca="1">AVERAGE(OFFSET($GY$3,0,0,'Données projet'!$E$18+1,1))-AVERAGE(OFFSET($H$3,0,0,'Données projet'!$E$18+1,1))</f>
        <v>#N/A</v>
      </c>
      <c r="HA4" s="58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6">
        <f t="shared" si="1"/>
        <v>296.10277557080786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5.6363636363636367</v>
      </c>
      <c r="N5" s="13">
        <f>IF('Données projet'!$A$36&gt;35,N4+M5-V4,IF(A5&lt;'Données projet'!$A$36,$K$205^A5,IF(A5='Données projet'!$A$36,'Données projet'!$B$36,N4+M5-V4)))</f>
        <v>2.117821720255435</v>
      </c>
      <c r="O5" s="13">
        <f>N5*VLOOKUP('Données projet'!$B$9,Paramètres!$A$1:$I$89,3,0)*VLOOKUP('Données projet'!$B$9,Paramètres!$A$1:$I$89,5,0)</f>
        <v>1.2664573887127504</v>
      </c>
      <c r="P5" s="13">
        <f t="shared" ref="P5:P68" si="33">EXP(-1.0587+0.8836*LN(O5)+0.284)</f>
        <v>0.56780747189099934</v>
      </c>
      <c r="Q5" s="20">
        <f t="shared" si="2"/>
        <v>3.1946779655515307</v>
      </c>
      <c r="R5" s="58">
        <f t="shared" si="0"/>
        <v>296.52801129888485</v>
      </c>
      <c r="S5" s="58">
        <f ca="1">AVERAGE(OFFSET($R$3,0,0,'Données projet'!$E$9+1,1))-AVERAGE(OFFSET($H$3,0,0,'Données projet'!$E$9+1,1))</f>
        <v>160.68496934923235</v>
      </c>
      <c r="T5" s="58">
        <f t="shared" ref="T5:T68" si="34">$T$3</f>
        <v>313.61727210988198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8" t="e">
        <f t="shared" si="5"/>
        <v>#N/A</v>
      </c>
      <c r="AN5" s="58" t="e">
        <f ca="1">AVERAGE(OFFSET($AM$3,0,0,'Données projet'!$E$10+1,1))-AVERAGE(OFFSET($H$3,0,0,'Données projet'!$E$10+1,1))</f>
        <v>#N/A</v>
      </c>
      <c r="AO5" s="58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8" t="e">
        <f t="shared" si="8"/>
        <v>#N/A</v>
      </c>
      <c r="BI5" s="58" t="e">
        <f ca="1">AVERAGE(OFFSET($BH$3,0,0,'Données projet'!$E$11+1,1))-AVERAGE(OFFSET($H$3,0,0,'Données projet'!$E$11+1,1))</f>
        <v>#N/A</v>
      </c>
      <c r="BJ5" s="58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8" t="e">
        <f t="shared" si="11"/>
        <v>#N/A</v>
      </c>
      <c r="CD5" s="58" t="e">
        <f ca="1">AVERAGE(OFFSET($CC$3,0,0,'Données projet'!$E$12+1,1))-AVERAGE(OFFSET($H$3,0,0,'Données projet'!$E$12+1,1))</f>
        <v>#N/A</v>
      </c>
      <c r="CE5" s="58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8" t="e">
        <f t="shared" si="14"/>
        <v>#N/A</v>
      </c>
      <c r="CY5" s="58" t="e">
        <f ca="1">AVERAGE(OFFSET($CX$3,0,0,'Données projet'!$E$13+1,1))-AVERAGE(OFFSET($H$3,0,0,'Données projet'!$E$13+1,1))</f>
        <v>#N/A</v>
      </c>
      <c r="CZ5" s="58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8" t="e">
        <f t="shared" si="17"/>
        <v>#N/A</v>
      </c>
      <c r="DT5" s="58" t="e">
        <f ca="1">AVERAGE(OFFSET($DS$3,0,0,'Données projet'!$E$14+1,1))-AVERAGE(OFFSET($H$3,0,0,'Données projet'!$E$14+1,1))</f>
        <v>#N/A</v>
      </c>
      <c r="DU5" s="58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8" t="e">
        <f t="shared" si="20"/>
        <v>#N/A</v>
      </c>
      <c r="EO5" s="58" t="e">
        <f ca="1">AVERAGE(OFFSET($EN$3,0,0,'Données projet'!$E$15+1,1))-AVERAGE(OFFSET($H$3,0,0,'Données projet'!$E$15+1,1))</f>
        <v>#N/A</v>
      </c>
      <c r="EP5" s="58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8" t="e">
        <f t="shared" si="23"/>
        <v>#N/A</v>
      </c>
      <c r="FJ5" s="58" t="e">
        <f ca="1">AVERAGE(OFFSET($FI$3,0,0,'Données projet'!$E$16+1,1))-AVERAGE(OFFSET($H$3,0,0,'Données projet'!$E$16+1,1))</f>
        <v>#N/A</v>
      </c>
      <c r="FK5" s="58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8" t="e">
        <f t="shared" si="26"/>
        <v>#N/A</v>
      </c>
      <c r="GE5" s="58" t="e">
        <f ca="1">AVERAGE(OFFSET($GD$3,0,0,'Données projet'!$E$17+1,1))-AVERAGE(OFFSET($H$3,0,0,'Données projet'!$E$17+1,1))</f>
        <v>#N/A</v>
      </c>
      <c r="GF5" s="58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8" t="e">
        <f t="shared" si="29"/>
        <v>#N/A</v>
      </c>
      <c r="GZ5" s="58" t="e">
        <f ca="1">AVERAGE(OFFSET($GY$3,0,0,'Données projet'!$E$18+1,1))-AVERAGE(OFFSET($H$3,0,0,'Données projet'!$E$18+1,1))</f>
        <v>#N/A</v>
      </c>
      <c r="HA5" s="58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6">
        <f t="shared" si="1"/>
        <v>297.42750651156223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5.6363636363636367</v>
      </c>
      <c r="N6" s="13">
        <f>IF('Données projet'!$A$36&gt;35,N5+M6-V5,IF(A6&lt;'Données projet'!$A$36,$K$205^A6,IF(A6='Données projet'!$A$36,'Données projet'!$B$36,N5+M6-V5)))</f>
        <v>3.0820103805459809</v>
      </c>
      <c r="O6" s="13">
        <f>N6*VLOOKUP('Données projet'!$B$9,Paramètres!$A$1:$I$89,3,0)*VLOOKUP('Données projet'!$B$9,Paramètres!$A$1:$I$89,5,0)</f>
        <v>1.8430422075664967</v>
      </c>
      <c r="P6" s="13">
        <f t="shared" si="33"/>
        <v>0.79100465495813643</v>
      </c>
      <c r="Q6" s="20">
        <f t="shared" si="2"/>
        <v>4.5876316188970696</v>
      </c>
      <c r="R6" s="58">
        <f t="shared" si="0"/>
        <v>297.92096495223041</v>
      </c>
      <c r="S6" s="58">
        <f ca="1">AVERAGE(OFFSET($R$3,0,0,'Données projet'!$E$9+1,1))-AVERAGE(OFFSET($H$3,0,0,'Données projet'!$E$9+1,1))</f>
        <v>160.68496934923235</v>
      </c>
      <c r="T6" s="58">
        <f t="shared" si="34"/>
        <v>313.61727210988198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8" t="e">
        <f t="shared" si="5"/>
        <v>#N/A</v>
      </c>
      <c r="AN6" s="58" t="e">
        <f ca="1">AVERAGE(OFFSET($AM$3,0,0,'Données projet'!$E$10+1,1))-AVERAGE(OFFSET($H$3,0,0,'Données projet'!$E$10+1,1))</f>
        <v>#N/A</v>
      </c>
      <c r="AO6" s="58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8" t="e">
        <f t="shared" si="8"/>
        <v>#N/A</v>
      </c>
      <c r="BI6" s="58" t="e">
        <f ca="1">AVERAGE(OFFSET($BH$3,0,0,'Données projet'!$E$11+1,1))-AVERAGE(OFFSET($H$3,0,0,'Données projet'!$E$11+1,1))</f>
        <v>#N/A</v>
      </c>
      <c r="BJ6" s="58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8" t="e">
        <f t="shared" si="11"/>
        <v>#N/A</v>
      </c>
      <c r="CD6" s="58" t="e">
        <f ca="1">AVERAGE(OFFSET($CC$3,0,0,'Données projet'!$E$12+1,1))-AVERAGE(OFFSET($H$3,0,0,'Données projet'!$E$12+1,1))</f>
        <v>#N/A</v>
      </c>
      <c r="CE6" s="58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8" t="e">
        <f t="shared" si="14"/>
        <v>#N/A</v>
      </c>
      <c r="CY6" s="58" t="e">
        <f ca="1">AVERAGE(OFFSET($CX$3,0,0,'Données projet'!$E$13+1,1))-AVERAGE(OFFSET($H$3,0,0,'Données projet'!$E$13+1,1))</f>
        <v>#N/A</v>
      </c>
      <c r="CZ6" s="58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8" t="e">
        <f t="shared" si="17"/>
        <v>#N/A</v>
      </c>
      <c r="DT6" s="58" t="e">
        <f ca="1">AVERAGE(OFFSET($DS$3,0,0,'Données projet'!$E$14+1,1))-AVERAGE(OFFSET($H$3,0,0,'Données projet'!$E$14+1,1))</f>
        <v>#N/A</v>
      </c>
      <c r="DU6" s="58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8" t="e">
        <f t="shared" si="20"/>
        <v>#N/A</v>
      </c>
      <c r="EO6" s="58" t="e">
        <f ca="1">AVERAGE(OFFSET($EN$3,0,0,'Données projet'!$E$15+1,1))-AVERAGE(OFFSET($H$3,0,0,'Données projet'!$E$15+1,1))</f>
        <v>#N/A</v>
      </c>
      <c r="EP6" s="58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8" t="e">
        <f t="shared" si="23"/>
        <v>#N/A</v>
      </c>
      <c r="FJ6" s="58" t="e">
        <f ca="1">AVERAGE(OFFSET($FI$3,0,0,'Données projet'!$E$16+1,1))-AVERAGE(OFFSET($H$3,0,0,'Données projet'!$E$16+1,1))</f>
        <v>#N/A</v>
      </c>
      <c r="FK6" s="58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8" t="e">
        <f t="shared" si="26"/>
        <v>#N/A</v>
      </c>
      <c r="GE6" s="58" t="e">
        <f ca="1">AVERAGE(OFFSET($GD$3,0,0,'Données projet'!$E$17+1,1))-AVERAGE(OFFSET($H$3,0,0,'Données projet'!$E$17+1,1))</f>
        <v>#N/A</v>
      </c>
      <c r="GF6" s="58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8" t="e">
        <f t="shared" si="29"/>
        <v>#N/A</v>
      </c>
      <c r="GZ6" s="58" t="e">
        <f ca="1">AVERAGE(OFFSET($GY$3,0,0,'Données projet'!$E$18+1,1))-AVERAGE(OFFSET($H$3,0,0,'Données projet'!$E$18+1,1))</f>
        <v>#N/A</v>
      </c>
      <c r="HA6" s="58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6">
        <f t="shared" si="1"/>
        <v>298.73772566676109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5.6363636363636367</v>
      </c>
      <c r="N7" s="13">
        <f>IF('Données projet'!$A$36&gt;35,N6+M7-V6,IF(A7&lt;'Données projet'!$A$36,$K$205^A7,IF(A7='Données projet'!$A$36,'Données projet'!$B$36,N6+M7-V6)))</f>
        <v>4.4851688387856905</v>
      </c>
      <c r="O7" s="13">
        <f>N7*VLOOKUP('Données projet'!$B$9,Paramètres!$A$1:$I$89,3,0)*VLOOKUP('Données projet'!$B$9,Paramètres!$A$1:$I$89,5,0)</f>
        <v>2.682130965593843</v>
      </c>
      <c r="P7" s="13">
        <f t="shared" si="33"/>
        <v>1.1019375318920646</v>
      </c>
      <c r="Q7" s="20">
        <f t="shared" si="2"/>
        <v>6.590585966454622</v>
      </c>
      <c r="R7" s="58">
        <f t="shared" si="0"/>
        <v>299.92391929978794</v>
      </c>
      <c r="S7" s="58">
        <f ca="1">AVERAGE(OFFSET($R$3,0,0,'Données projet'!$E$9+1,1))-AVERAGE(OFFSET($H$3,0,0,'Données projet'!$E$9+1,1))</f>
        <v>160.68496934923235</v>
      </c>
      <c r="T7" s="58">
        <f t="shared" si="34"/>
        <v>313.61727210988198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8" t="e">
        <f t="shared" si="5"/>
        <v>#N/A</v>
      </c>
      <c r="AN7" s="58" t="e">
        <f ca="1">AVERAGE(OFFSET($AM$3,0,0,'Données projet'!$E$10+1,1))-AVERAGE(OFFSET($H$3,0,0,'Données projet'!$E$10+1,1))</f>
        <v>#N/A</v>
      </c>
      <c r="AO7" s="58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8" t="e">
        <f t="shared" si="8"/>
        <v>#N/A</v>
      </c>
      <c r="BI7" s="58" t="e">
        <f ca="1">AVERAGE(OFFSET($BH$3,0,0,'Données projet'!$E$11+1,1))-AVERAGE(OFFSET($H$3,0,0,'Données projet'!$E$11+1,1))</f>
        <v>#N/A</v>
      </c>
      <c r="BJ7" s="58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8" t="e">
        <f t="shared" si="11"/>
        <v>#N/A</v>
      </c>
      <c r="CD7" s="58" t="e">
        <f ca="1">AVERAGE(OFFSET($CC$3,0,0,'Données projet'!$E$12+1,1))-AVERAGE(OFFSET($H$3,0,0,'Données projet'!$E$12+1,1))</f>
        <v>#N/A</v>
      </c>
      <c r="CE7" s="58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8" t="e">
        <f t="shared" si="14"/>
        <v>#N/A</v>
      </c>
      <c r="CY7" s="58" t="e">
        <f ca="1">AVERAGE(OFFSET($CX$3,0,0,'Données projet'!$E$13+1,1))-AVERAGE(OFFSET($H$3,0,0,'Données projet'!$E$13+1,1))</f>
        <v>#N/A</v>
      </c>
      <c r="CZ7" s="58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8" t="e">
        <f t="shared" si="17"/>
        <v>#N/A</v>
      </c>
      <c r="DT7" s="58" t="e">
        <f ca="1">AVERAGE(OFFSET($DS$3,0,0,'Données projet'!$E$14+1,1))-AVERAGE(OFFSET($H$3,0,0,'Données projet'!$E$14+1,1))</f>
        <v>#N/A</v>
      </c>
      <c r="DU7" s="58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8" t="e">
        <f t="shared" si="20"/>
        <v>#N/A</v>
      </c>
      <c r="EO7" s="58" t="e">
        <f ca="1">AVERAGE(OFFSET($EN$3,0,0,'Données projet'!$E$15+1,1))-AVERAGE(OFFSET($H$3,0,0,'Données projet'!$E$15+1,1))</f>
        <v>#N/A</v>
      </c>
      <c r="EP7" s="58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8" t="e">
        <f t="shared" si="23"/>
        <v>#N/A</v>
      </c>
      <c r="FJ7" s="58" t="e">
        <f ca="1">AVERAGE(OFFSET($FI$3,0,0,'Données projet'!$E$16+1,1))-AVERAGE(OFFSET($H$3,0,0,'Données projet'!$E$16+1,1))</f>
        <v>#N/A</v>
      </c>
      <c r="FK7" s="58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8" t="e">
        <f t="shared" si="26"/>
        <v>#N/A</v>
      </c>
      <c r="GE7" s="58" t="e">
        <f ca="1">AVERAGE(OFFSET($GD$3,0,0,'Données projet'!$E$17+1,1))-AVERAGE(OFFSET($H$3,0,0,'Données projet'!$E$17+1,1))</f>
        <v>#N/A</v>
      </c>
      <c r="GF7" s="58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8" t="e">
        <f t="shared" si="29"/>
        <v>#N/A</v>
      </c>
      <c r="GZ7" s="58" t="e">
        <f ca="1">AVERAGE(OFFSET($GY$3,0,0,'Données projet'!$E$18+1,1))-AVERAGE(OFFSET($H$3,0,0,'Données projet'!$E$18+1,1))</f>
        <v>#N/A</v>
      </c>
      <c r="HA7" s="58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6">
        <f t="shared" si="1"/>
        <v>300.03752578811759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5.6363636363636367</v>
      </c>
      <c r="N8" s="13">
        <f>IF('Données projet'!$A$36&gt;35,N7+M8-V7,IF(A8&lt;'Données projet'!$A$36,$K$205^A8,IF(A8='Données projet'!$A$36,'Données projet'!$B$36,N7+M8-V7)))</f>
        <v>6.527148525972998</v>
      </c>
      <c r="O8" s="13">
        <f>N8*VLOOKUP('Données projet'!$B$9,Paramètres!$A$1:$I$89,3,0)*VLOOKUP('Données projet'!$B$9,Paramètres!$A$1:$I$89,5,0)</f>
        <v>3.9032348185318533</v>
      </c>
      <c r="P8" s="13">
        <f t="shared" si="33"/>
        <v>1.5350937779963374</v>
      </c>
      <c r="Q8" s="20">
        <f t="shared" si="2"/>
        <v>9.4717556389532636</v>
      </c>
      <c r="R8" s="58">
        <f t="shared" si="0"/>
        <v>302.80508897228657</v>
      </c>
      <c r="S8" s="58">
        <f ca="1">AVERAGE(OFFSET($R$3,0,0,'Données projet'!$E$9+1,1))-AVERAGE(OFFSET($H$3,0,0,'Données projet'!$E$9+1,1))</f>
        <v>160.68496934923235</v>
      </c>
      <c r="T8" s="58">
        <f t="shared" si="34"/>
        <v>313.61727210988198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8" t="e">
        <f t="shared" si="5"/>
        <v>#N/A</v>
      </c>
      <c r="AN8" s="58" t="e">
        <f ca="1">AVERAGE(OFFSET($AM$3,0,0,'Données projet'!$E$10+1,1))-AVERAGE(OFFSET($H$3,0,0,'Données projet'!$E$10+1,1))</f>
        <v>#N/A</v>
      </c>
      <c r="AO8" s="58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8" t="e">
        <f t="shared" si="8"/>
        <v>#N/A</v>
      </c>
      <c r="BI8" s="58" t="e">
        <f ca="1">AVERAGE(OFFSET($BH$3,0,0,'Données projet'!$E$11+1,1))-AVERAGE(OFFSET($H$3,0,0,'Données projet'!$E$11+1,1))</f>
        <v>#N/A</v>
      </c>
      <c r="BJ8" s="58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8" t="e">
        <f t="shared" si="11"/>
        <v>#N/A</v>
      </c>
      <c r="CD8" s="58" t="e">
        <f ca="1">AVERAGE(OFFSET($CC$3,0,0,'Données projet'!$E$12+1,1))-AVERAGE(OFFSET($H$3,0,0,'Données projet'!$E$12+1,1))</f>
        <v>#N/A</v>
      </c>
      <c r="CE8" s="58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8" t="e">
        <f t="shared" si="14"/>
        <v>#N/A</v>
      </c>
      <c r="CY8" s="58" t="e">
        <f ca="1">AVERAGE(OFFSET($CX$3,0,0,'Données projet'!$E$13+1,1))-AVERAGE(OFFSET($H$3,0,0,'Données projet'!$E$13+1,1))</f>
        <v>#N/A</v>
      </c>
      <c r="CZ8" s="58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8" t="e">
        <f t="shared" si="17"/>
        <v>#N/A</v>
      </c>
      <c r="DT8" s="58" t="e">
        <f ca="1">AVERAGE(OFFSET($DS$3,0,0,'Données projet'!$E$14+1,1))-AVERAGE(OFFSET($H$3,0,0,'Données projet'!$E$14+1,1))</f>
        <v>#N/A</v>
      </c>
      <c r="DU8" s="58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8" t="e">
        <f t="shared" si="20"/>
        <v>#N/A</v>
      </c>
      <c r="EO8" s="58" t="e">
        <f ca="1">AVERAGE(OFFSET($EN$3,0,0,'Données projet'!$E$15+1,1))-AVERAGE(OFFSET($H$3,0,0,'Données projet'!$E$15+1,1))</f>
        <v>#N/A</v>
      </c>
      <c r="EP8" s="58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8" t="e">
        <f t="shared" si="23"/>
        <v>#N/A</v>
      </c>
      <c r="FJ8" s="58" t="e">
        <f ca="1">AVERAGE(OFFSET($FI$3,0,0,'Données projet'!$E$16+1,1))-AVERAGE(OFFSET($H$3,0,0,'Données projet'!$E$16+1,1))</f>
        <v>#N/A</v>
      </c>
      <c r="FK8" s="58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8" t="e">
        <f t="shared" si="26"/>
        <v>#N/A</v>
      </c>
      <c r="GE8" s="58" t="e">
        <f ca="1">AVERAGE(OFFSET($GD$3,0,0,'Données projet'!$E$17+1,1))-AVERAGE(OFFSET($H$3,0,0,'Données projet'!$E$17+1,1))</f>
        <v>#N/A</v>
      </c>
      <c r="GF8" s="58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8" t="e">
        <f t="shared" si="29"/>
        <v>#N/A</v>
      </c>
      <c r="GZ8" s="58" t="e">
        <f ca="1">AVERAGE(OFFSET($GY$3,0,0,'Données projet'!$E$18+1,1))-AVERAGE(OFFSET($H$3,0,0,'Données projet'!$E$18+1,1))</f>
        <v>#N/A</v>
      </c>
      <c r="HA8" s="58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6">
        <f t="shared" si="1"/>
        <v>301.3292415520861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5.6363636363636367</v>
      </c>
      <c r="N9" s="13">
        <f>IF('Données projet'!$A$36&gt;35,N8+M9-V8,IF(A9&lt;'Données projet'!$A$36,$K$205^A9,IF(A9='Données projet'!$A$36,'Données projet'!$B$36,N8+M9-V8)))</f>
        <v>9.4987879857931823</v>
      </c>
      <c r="O9" s="13">
        <f>N9*VLOOKUP('Données projet'!$B$9,Paramètres!$A$1:$I$89,3,0)*VLOOKUP('Données projet'!$B$9,Paramètres!$A$1:$I$89,5,0)</f>
        <v>5.6802752155043237</v>
      </c>
      <c r="P9" s="13">
        <f t="shared" si="33"/>
        <v>2.1385176918303652</v>
      </c>
      <c r="Q9" s="20">
        <f t="shared" si="2"/>
        <v>13.617730980274585</v>
      </c>
      <c r="R9" s="58">
        <f t="shared" si="0"/>
        <v>306.9510643136079</v>
      </c>
      <c r="S9" s="58">
        <f ca="1">AVERAGE(OFFSET($R$3,0,0,'Données projet'!$E$9+1,1))-AVERAGE(OFFSET($H$3,0,0,'Données projet'!$E$9+1,1))</f>
        <v>160.68496934923235</v>
      </c>
      <c r="T9" s="58">
        <f t="shared" si="34"/>
        <v>313.61727210988198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8" t="e">
        <f t="shared" si="5"/>
        <v>#N/A</v>
      </c>
      <c r="AN9" s="58" t="e">
        <f ca="1">AVERAGE(OFFSET($AM$3,0,0,'Données projet'!$E$10+1,1))-AVERAGE(OFFSET($H$3,0,0,'Données projet'!$E$10+1,1))</f>
        <v>#N/A</v>
      </c>
      <c r="AO9" s="58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8" t="e">
        <f t="shared" si="8"/>
        <v>#N/A</v>
      </c>
      <c r="BI9" s="58" t="e">
        <f ca="1">AVERAGE(OFFSET($BH$3,0,0,'Données projet'!$E$11+1,1))-AVERAGE(OFFSET($H$3,0,0,'Données projet'!$E$11+1,1))</f>
        <v>#N/A</v>
      </c>
      <c r="BJ9" s="58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8" t="e">
        <f t="shared" si="11"/>
        <v>#N/A</v>
      </c>
      <c r="CD9" s="58" t="e">
        <f ca="1">AVERAGE(OFFSET($CC$3,0,0,'Données projet'!$E$12+1,1))-AVERAGE(OFFSET($H$3,0,0,'Données projet'!$E$12+1,1))</f>
        <v>#N/A</v>
      </c>
      <c r="CE9" s="58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8" t="e">
        <f t="shared" si="14"/>
        <v>#N/A</v>
      </c>
      <c r="CY9" s="58" t="e">
        <f ca="1">AVERAGE(OFFSET($CX$3,0,0,'Données projet'!$E$13+1,1))-AVERAGE(OFFSET($H$3,0,0,'Données projet'!$E$13+1,1))</f>
        <v>#N/A</v>
      </c>
      <c r="CZ9" s="58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8" t="e">
        <f t="shared" si="17"/>
        <v>#N/A</v>
      </c>
      <c r="DT9" s="58" t="e">
        <f ca="1">AVERAGE(OFFSET($DS$3,0,0,'Données projet'!$E$14+1,1))-AVERAGE(OFFSET($H$3,0,0,'Données projet'!$E$14+1,1))</f>
        <v>#N/A</v>
      </c>
      <c r="DU9" s="58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8" t="e">
        <f t="shared" si="20"/>
        <v>#N/A</v>
      </c>
      <c r="EO9" s="58" t="e">
        <f ca="1">AVERAGE(OFFSET($EN$3,0,0,'Données projet'!$E$15+1,1))-AVERAGE(OFFSET($H$3,0,0,'Données projet'!$E$15+1,1))</f>
        <v>#N/A</v>
      </c>
      <c r="EP9" s="58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8" t="e">
        <f t="shared" si="23"/>
        <v>#N/A</v>
      </c>
      <c r="FJ9" s="58" t="e">
        <f ca="1">AVERAGE(OFFSET($FI$3,0,0,'Données projet'!$E$16+1,1))-AVERAGE(OFFSET($H$3,0,0,'Données projet'!$E$16+1,1))</f>
        <v>#N/A</v>
      </c>
      <c r="FK9" s="58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8" t="e">
        <f t="shared" si="26"/>
        <v>#N/A</v>
      </c>
      <c r="GE9" s="58" t="e">
        <f ca="1">AVERAGE(OFFSET($GD$3,0,0,'Données projet'!$E$17+1,1))-AVERAGE(OFFSET($H$3,0,0,'Données projet'!$E$17+1,1))</f>
        <v>#N/A</v>
      </c>
      <c r="GF9" s="58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8" t="e">
        <f t="shared" si="29"/>
        <v>#N/A</v>
      </c>
      <c r="GZ9" s="58" t="e">
        <f ca="1">AVERAGE(OFFSET($GY$3,0,0,'Données projet'!$E$18+1,1))-AVERAGE(OFFSET($H$3,0,0,'Données projet'!$E$18+1,1))</f>
        <v>#N/A</v>
      </c>
      <c r="HA9" s="58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6">
        <f t="shared" si="1"/>
        <v>302.6143780343051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5.6363636363636367</v>
      </c>
      <c r="N10" s="13">
        <f>IF('Données projet'!$A$36&gt;35,N9+M10-V9,IF(A10&lt;'Données projet'!$A$36,$K$205^A10,IF(A10='Données projet'!$A$36,'Données projet'!$B$36,N9+M10-V9)))</f>
        <v>13.82333691963886</v>
      </c>
      <c r="O10" s="13">
        <f>N10*VLOOKUP('Données projet'!$B$9,Paramètres!$A$1:$I$89,3,0)*VLOOKUP('Données projet'!$B$9,Paramètres!$A$1:$I$89,5,0)</f>
        <v>8.2663554779440389</v>
      </c>
      <c r="P10" s="13">
        <f t="shared" si="33"/>
        <v>2.9791391143807933</v>
      </c>
      <c r="Q10" s="20">
        <f t="shared" si="2"/>
        <v>19.585903081632413</v>
      </c>
      <c r="R10" s="58">
        <f t="shared" si="0"/>
        <v>312.91923641496572</v>
      </c>
      <c r="S10" s="58">
        <f ca="1">AVERAGE(OFFSET($R$3,0,0,'Données projet'!$E$9+1,1))-AVERAGE(OFFSET($H$3,0,0,'Données projet'!$E$9+1,1))</f>
        <v>160.68496934923235</v>
      </c>
      <c r="T10" s="58">
        <f t="shared" si="34"/>
        <v>313.61727210988198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8" t="e">
        <f t="shared" si="5"/>
        <v>#N/A</v>
      </c>
      <c r="AN10" s="58" t="e">
        <f ca="1">AVERAGE(OFFSET($AM$3,0,0,'Données projet'!$E$10+1,1))-AVERAGE(OFFSET($H$3,0,0,'Données projet'!$E$10+1,1))</f>
        <v>#N/A</v>
      </c>
      <c r="AO10" s="58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8" t="e">
        <f t="shared" si="8"/>
        <v>#N/A</v>
      </c>
      <c r="BI10" s="58" t="e">
        <f ca="1">AVERAGE(OFFSET($BH$3,0,0,'Données projet'!$E$11+1,1))-AVERAGE(OFFSET($H$3,0,0,'Données projet'!$E$11+1,1))</f>
        <v>#N/A</v>
      </c>
      <c r="BJ10" s="58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8" t="e">
        <f t="shared" si="11"/>
        <v>#N/A</v>
      </c>
      <c r="CD10" s="58" t="e">
        <f ca="1">AVERAGE(OFFSET($CC$3,0,0,'Données projet'!$E$12+1,1))-AVERAGE(OFFSET($H$3,0,0,'Données projet'!$E$12+1,1))</f>
        <v>#N/A</v>
      </c>
      <c r="CE10" s="58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8" t="e">
        <f t="shared" si="14"/>
        <v>#N/A</v>
      </c>
      <c r="CY10" s="58" t="e">
        <f ca="1">AVERAGE(OFFSET($CX$3,0,0,'Données projet'!$E$13+1,1))-AVERAGE(OFFSET($H$3,0,0,'Données projet'!$E$13+1,1))</f>
        <v>#N/A</v>
      </c>
      <c r="CZ10" s="58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8" t="e">
        <f t="shared" si="17"/>
        <v>#N/A</v>
      </c>
      <c r="DT10" s="58" t="e">
        <f ca="1">AVERAGE(OFFSET($DS$3,0,0,'Données projet'!$E$14+1,1))-AVERAGE(OFFSET($H$3,0,0,'Données projet'!$E$14+1,1))</f>
        <v>#N/A</v>
      </c>
      <c r="DU10" s="58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8" t="e">
        <f t="shared" si="20"/>
        <v>#N/A</v>
      </c>
      <c r="EO10" s="58" t="e">
        <f ca="1">AVERAGE(OFFSET($EN$3,0,0,'Données projet'!$E$15+1,1))-AVERAGE(OFFSET($H$3,0,0,'Données projet'!$E$15+1,1))</f>
        <v>#N/A</v>
      </c>
      <c r="EP10" s="58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8" t="e">
        <f t="shared" si="23"/>
        <v>#N/A</v>
      </c>
      <c r="FJ10" s="58" t="e">
        <f ca="1">AVERAGE(OFFSET($FI$3,0,0,'Données projet'!$E$16+1,1))-AVERAGE(OFFSET($H$3,0,0,'Données projet'!$E$16+1,1))</f>
        <v>#N/A</v>
      </c>
      <c r="FK10" s="58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8" t="e">
        <f t="shared" si="26"/>
        <v>#N/A</v>
      </c>
      <c r="GE10" s="58" t="e">
        <f ca="1">AVERAGE(OFFSET($GD$3,0,0,'Données projet'!$E$17+1,1))-AVERAGE(OFFSET($H$3,0,0,'Données projet'!$E$17+1,1))</f>
        <v>#N/A</v>
      </c>
      <c r="GF10" s="58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8" t="e">
        <f t="shared" si="29"/>
        <v>#N/A</v>
      </c>
      <c r="GZ10" s="58" t="e">
        <f ca="1">AVERAGE(OFFSET($GY$3,0,0,'Données projet'!$E$18+1,1))-AVERAGE(OFFSET($H$3,0,0,'Données projet'!$E$18+1,1))</f>
        <v>#N/A</v>
      </c>
      <c r="HA10" s="58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6">
        <f t="shared" si="1"/>
        <v>303.89398357937728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5.6363636363636367</v>
      </c>
      <c r="N11" s="13">
        <f>IF('Données projet'!$A$36&gt;35,N10+M11-V10,IF(A11&lt;'Données projet'!$A$36,$K$205^A11,IF(A11='Données projet'!$A$36,'Données projet'!$B$36,N10+M11-V10)))</f>
        <v>20.116739512414178</v>
      </c>
      <c r="O11" s="13">
        <f>N11*VLOOKUP('Données projet'!$B$9,Paramètres!$A$1:$I$89,3,0)*VLOOKUP('Données projet'!$B$9,Paramètres!$A$1:$I$89,5,0)</f>
        <v>12.029810228423679</v>
      </c>
      <c r="P11" s="13">
        <f t="shared" si="33"/>
        <v>4.150197071896657</v>
      </c>
      <c r="Q11" s="20">
        <f t="shared" si="2"/>
        <v>28.180179381391252</v>
      </c>
      <c r="R11" s="58">
        <f t="shared" si="0"/>
        <v>321.51351271472458</v>
      </c>
      <c r="S11" s="58">
        <f ca="1">AVERAGE(OFFSET($R$3,0,0,'Données projet'!$E$9+1,1))-AVERAGE(OFFSET($H$3,0,0,'Données projet'!$E$9+1,1))</f>
        <v>160.68496934923235</v>
      </c>
      <c r="T11" s="58">
        <f t="shared" si="34"/>
        <v>313.61727210988198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8" t="e">
        <f t="shared" si="5"/>
        <v>#N/A</v>
      </c>
      <c r="AN11" s="58" t="e">
        <f ca="1">AVERAGE(OFFSET($AM$3,0,0,'Données projet'!$E$10+1,1))-AVERAGE(OFFSET($H$3,0,0,'Données projet'!$E$10+1,1))</f>
        <v>#N/A</v>
      </c>
      <c r="AO11" s="58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8" t="e">
        <f t="shared" si="8"/>
        <v>#N/A</v>
      </c>
      <c r="BI11" s="58" t="e">
        <f ca="1">AVERAGE(OFFSET($BH$3,0,0,'Données projet'!$E$11+1,1))-AVERAGE(OFFSET($H$3,0,0,'Données projet'!$E$11+1,1))</f>
        <v>#N/A</v>
      </c>
      <c r="BJ11" s="58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8" t="e">
        <f t="shared" si="11"/>
        <v>#N/A</v>
      </c>
      <c r="CD11" s="58" t="e">
        <f ca="1">AVERAGE(OFFSET($CC$3,0,0,'Données projet'!$E$12+1,1))-AVERAGE(OFFSET($H$3,0,0,'Données projet'!$E$12+1,1))</f>
        <v>#N/A</v>
      </c>
      <c r="CE11" s="58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8" t="e">
        <f t="shared" si="14"/>
        <v>#N/A</v>
      </c>
      <c r="CY11" s="58" t="e">
        <f ca="1">AVERAGE(OFFSET($CX$3,0,0,'Données projet'!$E$13+1,1))-AVERAGE(OFFSET($H$3,0,0,'Données projet'!$E$13+1,1))</f>
        <v>#N/A</v>
      </c>
      <c r="CZ11" s="58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8" t="e">
        <f t="shared" si="17"/>
        <v>#N/A</v>
      </c>
      <c r="DT11" s="58" t="e">
        <f ca="1">AVERAGE(OFFSET($DS$3,0,0,'Données projet'!$E$14+1,1))-AVERAGE(OFFSET($H$3,0,0,'Données projet'!$E$14+1,1))</f>
        <v>#N/A</v>
      </c>
      <c r="DU11" s="58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8" t="e">
        <f t="shared" si="20"/>
        <v>#N/A</v>
      </c>
      <c r="EO11" s="58" t="e">
        <f ca="1">AVERAGE(OFFSET($EN$3,0,0,'Données projet'!$E$15+1,1))-AVERAGE(OFFSET($H$3,0,0,'Données projet'!$E$15+1,1))</f>
        <v>#N/A</v>
      </c>
      <c r="EP11" s="58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8" t="e">
        <f t="shared" si="23"/>
        <v>#N/A</v>
      </c>
      <c r="FJ11" s="58" t="e">
        <f ca="1">AVERAGE(OFFSET($FI$3,0,0,'Données projet'!$E$16+1,1))-AVERAGE(OFFSET($H$3,0,0,'Données projet'!$E$16+1,1))</f>
        <v>#N/A</v>
      </c>
      <c r="FK11" s="58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8" t="e">
        <f t="shared" si="26"/>
        <v>#N/A</v>
      </c>
      <c r="GE11" s="58" t="e">
        <f ca="1">AVERAGE(OFFSET($GD$3,0,0,'Données projet'!$E$17+1,1))-AVERAGE(OFFSET($H$3,0,0,'Données projet'!$E$17+1,1))</f>
        <v>#N/A</v>
      </c>
      <c r="GF11" s="58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8" t="e">
        <f t="shared" si="29"/>
        <v>#N/A</v>
      </c>
      <c r="GZ11" s="58" t="e">
        <f ca="1">AVERAGE(OFFSET($GY$3,0,0,'Données projet'!$E$18+1,1))-AVERAGE(OFFSET($H$3,0,0,'Données projet'!$E$18+1,1))</f>
        <v>#N/A</v>
      </c>
      <c r="HA11" s="58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6">
        <f t="shared" si="1"/>
        <v>305.16882873392143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5.6363636363636367</v>
      </c>
      <c r="N12" s="13">
        <f>IF('Données projet'!$A$36&gt;35,N11+M12-V11,IF(A12&lt;'Données projet'!$A$36,$K$205^A12,IF(A12='Données projet'!$A$36,'Données projet'!$B$36,N11+M12-V11)))</f>
        <v>29.27536317482004</v>
      </c>
      <c r="O12" s="13">
        <f>N12*VLOOKUP('Données projet'!$B$9,Paramètres!$A$1:$I$89,3,0)*VLOOKUP('Données projet'!$B$9,Paramètres!$A$1:$I$89,5,0)</f>
        <v>17.506667178542386</v>
      </c>
      <c r="P12" s="13">
        <f t="shared" si="33"/>
        <v>5.7815815489903937</v>
      </c>
      <c r="Q12" s="20">
        <f t="shared" si="2"/>
        <v>40.560366533786258</v>
      </c>
      <c r="R12" s="58">
        <f t="shared" si="0"/>
        <v>333.89369986711955</v>
      </c>
      <c r="S12" s="58">
        <f ca="1">AVERAGE(OFFSET($R$3,0,0,'Données projet'!$E$9+1,1))-AVERAGE(OFFSET($H$3,0,0,'Données projet'!$E$9+1,1))</f>
        <v>160.68496934923235</v>
      </c>
      <c r="T12" s="58">
        <f t="shared" si="34"/>
        <v>313.61727210988198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8" t="e">
        <f t="shared" si="5"/>
        <v>#N/A</v>
      </c>
      <c r="AN12" s="58" t="e">
        <f ca="1">AVERAGE(OFFSET($AM$3,0,0,'Données projet'!$E$10+1,1))-AVERAGE(OFFSET($H$3,0,0,'Données projet'!$E$10+1,1))</f>
        <v>#N/A</v>
      </c>
      <c r="AO12" s="58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8" t="e">
        <f t="shared" si="8"/>
        <v>#N/A</v>
      </c>
      <c r="BI12" s="58" t="e">
        <f ca="1">AVERAGE(OFFSET($BH$3,0,0,'Données projet'!$E$11+1,1))-AVERAGE(OFFSET($H$3,0,0,'Données projet'!$E$11+1,1))</f>
        <v>#N/A</v>
      </c>
      <c r="BJ12" s="58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8" t="e">
        <f t="shared" si="11"/>
        <v>#N/A</v>
      </c>
      <c r="CD12" s="58" t="e">
        <f ca="1">AVERAGE(OFFSET($CC$3,0,0,'Données projet'!$E$12+1,1))-AVERAGE(OFFSET($H$3,0,0,'Données projet'!$E$12+1,1))</f>
        <v>#N/A</v>
      </c>
      <c r="CE12" s="58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8" t="e">
        <f t="shared" si="14"/>
        <v>#N/A</v>
      </c>
      <c r="CY12" s="58" t="e">
        <f ca="1">AVERAGE(OFFSET($CX$3,0,0,'Données projet'!$E$13+1,1))-AVERAGE(OFFSET($H$3,0,0,'Données projet'!$E$13+1,1))</f>
        <v>#N/A</v>
      </c>
      <c r="CZ12" s="58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8" t="e">
        <f t="shared" si="17"/>
        <v>#N/A</v>
      </c>
      <c r="DT12" s="58" t="e">
        <f ca="1">AVERAGE(OFFSET($DS$3,0,0,'Données projet'!$E$14+1,1))-AVERAGE(OFFSET($H$3,0,0,'Données projet'!$E$14+1,1))</f>
        <v>#N/A</v>
      </c>
      <c r="DU12" s="58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8" t="e">
        <f t="shared" si="20"/>
        <v>#N/A</v>
      </c>
      <c r="EO12" s="58" t="e">
        <f ca="1">AVERAGE(OFFSET($EN$3,0,0,'Données projet'!$E$15+1,1))-AVERAGE(OFFSET($H$3,0,0,'Données projet'!$E$15+1,1))</f>
        <v>#N/A</v>
      </c>
      <c r="EP12" s="58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8" t="e">
        <f t="shared" si="23"/>
        <v>#N/A</v>
      </c>
      <c r="FJ12" s="58" t="e">
        <f ca="1">AVERAGE(OFFSET($FI$3,0,0,'Données projet'!$E$16+1,1))-AVERAGE(OFFSET($H$3,0,0,'Données projet'!$E$16+1,1))</f>
        <v>#N/A</v>
      </c>
      <c r="FK12" s="58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8" t="e">
        <f t="shared" si="26"/>
        <v>#N/A</v>
      </c>
      <c r="GE12" s="58" t="e">
        <f ca="1">AVERAGE(OFFSET($GD$3,0,0,'Données projet'!$E$17+1,1))-AVERAGE(OFFSET($H$3,0,0,'Données projet'!$E$17+1,1))</f>
        <v>#N/A</v>
      </c>
      <c r="GF12" s="58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8" t="e">
        <f t="shared" si="29"/>
        <v>#N/A</v>
      </c>
      <c r="GZ12" s="58" t="e">
        <f ca="1">AVERAGE(OFFSET($GY$3,0,0,'Données projet'!$E$18+1,1))-AVERAGE(OFFSET($H$3,0,0,'Données projet'!$E$18+1,1))</f>
        <v>#N/A</v>
      </c>
      <c r="HA12" s="58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6">
        <f t="shared" si="1"/>
        <v>306.43950276659285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5.6363636363636367</v>
      </c>
      <c r="N13" s="13">
        <f>IF('Données projet'!$A$36&gt;35,N12+M13-V12,IF(A13&lt;'Données projet'!$A$36,$K$205^A13,IF(A13='Données projet'!$A$36,'Données projet'!$B$36,N12+M13-V12)))</f>
        <v>42.603667880111473</v>
      </c>
      <c r="O13" s="13">
        <f>N13*VLOOKUP('Données projet'!$B$9,Paramètres!$A$1:$I$89,3,0)*VLOOKUP('Données projet'!$B$9,Paramètres!$A$1:$I$89,5,0)</f>
        <v>25.47699339230666</v>
      </c>
      <c r="P13" s="13">
        <f t="shared" si="33"/>
        <v>8.0542404682363724</v>
      </c>
      <c r="Q13" s="20">
        <f t="shared" si="2"/>
        <v>58.400232307112447</v>
      </c>
      <c r="R13" s="58">
        <f t="shared" si="0"/>
        <v>351.73356564044576</v>
      </c>
      <c r="S13" s="58">
        <f ca="1">AVERAGE(OFFSET($R$3,0,0,'Données projet'!$E$9+1,1))-AVERAGE(OFFSET($H$3,0,0,'Données projet'!$E$9+1,1))</f>
        <v>160.68496934923235</v>
      </c>
      <c r="T13" s="58">
        <f t="shared" si="34"/>
        <v>313.61727210988198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8" t="e">
        <f t="shared" si="5"/>
        <v>#N/A</v>
      </c>
      <c r="AN13" s="58" t="e">
        <f ca="1">AVERAGE(OFFSET($AM$3,0,0,'Données projet'!$E$10+1,1))-AVERAGE(OFFSET($H$3,0,0,'Données projet'!$E$10+1,1))</f>
        <v>#N/A</v>
      </c>
      <c r="AO13" s="58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8" t="e">
        <f t="shared" si="8"/>
        <v>#N/A</v>
      </c>
      <c r="BI13" s="58" t="e">
        <f ca="1">AVERAGE(OFFSET($BH$3,0,0,'Données projet'!$E$11+1,1))-AVERAGE(OFFSET($H$3,0,0,'Données projet'!$E$11+1,1))</f>
        <v>#N/A</v>
      </c>
      <c r="BJ13" s="58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8" t="e">
        <f t="shared" si="11"/>
        <v>#N/A</v>
      </c>
      <c r="CD13" s="58" t="e">
        <f ca="1">AVERAGE(OFFSET($CC$3,0,0,'Données projet'!$E$12+1,1))-AVERAGE(OFFSET($H$3,0,0,'Données projet'!$E$12+1,1))</f>
        <v>#N/A</v>
      </c>
      <c r="CE13" s="58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8" t="e">
        <f t="shared" si="14"/>
        <v>#N/A</v>
      </c>
      <c r="CY13" s="58" t="e">
        <f ca="1">AVERAGE(OFFSET($CX$3,0,0,'Données projet'!$E$13+1,1))-AVERAGE(OFFSET($H$3,0,0,'Données projet'!$E$13+1,1))</f>
        <v>#N/A</v>
      </c>
      <c r="CZ13" s="58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8" t="e">
        <f t="shared" si="17"/>
        <v>#N/A</v>
      </c>
      <c r="DT13" s="58" t="e">
        <f ca="1">AVERAGE(OFFSET($DS$3,0,0,'Données projet'!$E$14+1,1))-AVERAGE(OFFSET($H$3,0,0,'Données projet'!$E$14+1,1))</f>
        <v>#N/A</v>
      </c>
      <c r="DU13" s="58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8" t="e">
        <f t="shared" si="20"/>
        <v>#N/A</v>
      </c>
      <c r="EO13" s="58" t="e">
        <f ca="1">AVERAGE(OFFSET($EN$3,0,0,'Données projet'!$E$15+1,1))-AVERAGE(OFFSET($H$3,0,0,'Données projet'!$E$15+1,1))</f>
        <v>#N/A</v>
      </c>
      <c r="EP13" s="58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8" t="e">
        <f t="shared" si="23"/>
        <v>#N/A</v>
      </c>
      <c r="FJ13" s="58" t="e">
        <f ca="1">AVERAGE(OFFSET($FI$3,0,0,'Données projet'!$E$16+1,1))-AVERAGE(OFFSET($H$3,0,0,'Données projet'!$E$16+1,1))</f>
        <v>#N/A</v>
      </c>
      <c r="FK13" s="58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8" t="e">
        <f t="shared" si="26"/>
        <v>#N/A</v>
      </c>
      <c r="GE13" s="58" t="e">
        <f ca="1">AVERAGE(OFFSET($GD$3,0,0,'Données projet'!$E$17+1,1))-AVERAGE(OFFSET($H$3,0,0,'Données projet'!$E$17+1,1))</f>
        <v>#N/A</v>
      </c>
      <c r="GF13" s="58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8" t="e">
        <f t="shared" si="29"/>
        <v>#N/A</v>
      </c>
      <c r="GZ13" s="58" t="e">
        <f ca="1">AVERAGE(OFFSET($GY$3,0,0,'Données projet'!$E$18+1,1))-AVERAGE(OFFSET($H$3,0,0,'Données projet'!$E$18+1,1))</f>
        <v>#N/A</v>
      </c>
      <c r="HA13" s="58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6">
        <f t="shared" si="1"/>
        <v>307.70647027243518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62</v>
      </c>
      <c r="L14" s="12">
        <f>VLOOKUP(A14,'Données projet'!$A$35:$I$55,9,0)</f>
        <v>5.6363636363636367</v>
      </c>
      <c r="M14" s="12">
        <f t="array" ref="M14">INDEX(L:L,MIN(IF(ISNUMBER(L14:L210),ROW(L14:L210),"")))</f>
        <v>5.6363636363636367</v>
      </c>
      <c r="N14" s="13">
        <f>IF('Données projet'!$A$36&gt;35,N13+M14-V13,IF(A14&lt;'Données projet'!$A$36,$K$205^A14,IF(A14='Données projet'!$A$36,'Données projet'!$B$36,N13+M14-V13)))</f>
        <v>62</v>
      </c>
      <c r="O14" s="13">
        <f>N14*VLOOKUP('Données projet'!$B$9,Paramètres!$A$1:$I$89,3,0)*VLOOKUP('Données projet'!$B$9,Paramètres!$A$1:$I$89,5,0)</f>
        <v>37.076000000000001</v>
      </c>
      <c r="P14" s="13">
        <f t="shared" si="33"/>
        <v>11.220249852136831</v>
      </c>
      <c r="Q14" s="20">
        <f t="shared" si="2"/>
        <v>84.115968492471652</v>
      </c>
      <c r="R14" s="58">
        <f t="shared" si="0"/>
        <v>377.44930182580498</v>
      </c>
      <c r="S14" s="58">
        <f ca="1">AVERAGE(OFFSET($R$3,0,0,'Données projet'!$E$9+1,1))-AVERAGE(OFFSET($H$3,0,0,'Données projet'!$E$9+1,1))</f>
        <v>160.68496934923235</v>
      </c>
      <c r="T14" s="58">
        <f t="shared" si="34"/>
        <v>313.61727210988198</v>
      </c>
      <c r="U14" s="15">
        <f>IF(ISNA(VLOOKUP(A14,'Données projet'!$A$35:$I$55,3,0)),0,VLOOKUP(A14,'Données projet'!$A$35:$I$55,3,0))</f>
        <v>1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8" t="e">
        <f t="shared" si="5"/>
        <v>#N/A</v>
      </c>
      <c r="AN14" s="58" t="e">
        <f ca="1">AVERAGE(OFFSET($AM$3,0,0,'Données projet'!$E$10+1,1))-AVERAGE(OFFSET($H$3,0,0,'Données projet'!$E$10+1,1))</f>
        <v>#N/A</v>
      </c>
      <c r="AO14" s="58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8" t="e">
        <f t="shared" si="8"/>
        <v>#N/A</v>
      </c>
      <c r="BI14" s="58" t="e">
        <f ca="1">AVERAGE(OFFSET($BH$3,0,0,'Données projet'!$E$11+1,1))-AVERAGE(OFFSET($H$3,0,0,'Données projet'!$E$11+1,1))</f>
        <v>#N/A</v>
      </c>
      <c r="BJ14" s="58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8" t="e">
        <f t="shared" si="11"/>
        <v>#N/A</v>
      </c>
      <c r="CD14" s="58" t="e">
        <f ca="1">AVERAGE(OFFSET($CC$3,0,0,'Données projet'!$E$12+1,1))-AVERAGE(OFFSET($H$3,0,0,'Données projet'!$E$12+1,1))</f>
        <v>#N/A</v>
      </c>
      <c r="CE14" s="58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8" t="e">
        <f t="shared" si="14"/>
        <v>#N/A</v>
      </c>
      <c r="CY14" s="58" t="e">
        <f ca="1">AVERAGE(OFFSET($CX$3,0,0,'Données projet'!$E$13+1,1))-AVERAGE(OFFSET($H$3,0,0,'Données projet'!$E$13+1,1))</f>
        <v>#N/A</v>
      </c>
      <c r="CZ14" s="58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8" t="e">
        <f t="shared" si="17"/>
        <v>#N/A</v>
      </c>
      <c r="DT14" s="58" t="e">
        <f ca="1">AVERAGE(OFFSET($DS$3,0,0,'Données projet'!$E$14+1,1))-AVERAGE(OFFSET($H$3,0,0,'Données projet'!$E$14+1,1))</f>
        <v>#N/A</v>
      </c>
      <c r="DU14" s="58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8" t="e">
        <f t="shared" si="20"/>
        <v>#N/A</v>
      </c>
      <c r="EO14" s="58" t="e">
        <f ca="1">AVERAGE(OFFSET($EN$3,0,0,'Données projet'!$E$15+1,1))-AVERAGE(OFFSET($H$3,0,0,'Données projet'!$E$15+1,1))</f>
        <v>#N/A</v>
      </c>
      <c r="EP14" s="58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8" t="e">
        <f t="shared" si="23"/>
        <v>#N/A</v>
      </c>
      <c r="FJ14" s="58" t="e">
        <f ca="1">AVERAGE(OFFSET($FI$3,0,0,'Données projet'!$E$16+1,1))-AVERAGE(OFFSET($H$3,0,0,'Données projet'!$E$16+1,1))</f>
        <v>#N/A</v>
      </c>
      <c r="FK14" s="58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8" t="e">
        <f t="shared" si="26"/>
        <v>#N/A</v>
      </c>
      <c r="GE14" s="58" t="e">
        <f ca="1">AVERAGE(OFFSET($GD$3,0,0,'Données projet'!$E$17+1,1))-AVERAGE(OFFSET($H$3,0,0,'Données projet'!$E$17+1,1))</f>
        <v>#N/A</v>
      </c>
      <c r="GF14" s="58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8" t="e">
        <f t="shared" si="29"/>
        <v>#N/A</v>
      </c>
      <c r="GZ14" s="58" t="e">
        <f ca="1">AVERAGE(OFFSET($GY$3,0,0,'Données projet'!$E$18+1,1))-AVERAGE(OFFSET($H$3,0,0,'Données projet'!$E$18+1,1))</f>
        <v>#N/A</v>
      </c>
      <c r="HA14" s="58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6">
        <f t="shared" si="1"/>
        <v>308.97010652964002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80</v>
      </c>
      <c r="L15" s="12">
        <f>VLOOKUP(A15,'Données projet'!$A$35:$I$55,9,0)</f>
        <v>18</v>
      </c>
      <c r="M15" s="12">
        <f t="array" ref="M15">INDEX(L:L,MIN(IF(ISNUMBER(L15:L211),ROW(L15:L211),"")))</f>
        <v>18</v>
      </c>
      <c r="N15" s="13">
        <f>IF('Données projet'!$A$36&gt;35,N14+M15-V14,IF(A15&lt;'Données projet'!$A$36,$K$205^A15,IF(A15='Données projet'!$A$36,'Données projet'!$B$36,N14+M15-V14)))</f>
        <v>80</v>
      </c>
      <c r="O15" s="13">
        <f>N15*VLOOKUP('Données projet'!$B$9,Paramètres!$A$1:$I$89,3,0)*VLOOKUP('Données projet'!$B$9,Paramètres!$A$1:$I$89,5,0)</f>
        <v>47.840000000000011</v>
      </c>
      <c r="P15" s="13">
        <f t="shared" si="33"/>
        <v>14.054504650394978</v>
      </c>
      <c r="Q15" s="20">
        <f t="shared" si="2"/>
        <v>107.79959559943795</v>
      </c>
      <c r="R15" s="58">
        <f t="shared" si="0"/>
        <v>401.13292893277128</v>
      </c>
      <c r="S15" s="58">
        <f ca="1">AVERAGE(OFFSET($R$3,0,0,'Données projet'!$E$9+1,1))-AVERAGE(OFFSET($H$3,0,0,'Données projet'!$E$9+1,1))</f>
        <v>160.68496934923235</v>
      </c>
      <c r="T15" s="58">
        <f t="shared" si="34"/>
        <v>313.61727210988198</v>
      </c>
      <c r="U15" s="15">
        <f>IF(ISNA(VLOOKUP(A15,'Données projet'!$A$35:$I$55,3,0)),0,VLOOKUP(A15,'Données projet'!$A$35:$I$55,3,0))</f>
        <v>2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8" t="e">
        <f t="shared" si="5"/>
        <v>#N/A</v>
      </c>
      <c r="AN15" s="58" t="e">
        <f ca="1">AVERAGE(OFFSET($AM$3,0,0,'Données projet'!$E$10+1,1))-AVERAGE(OFFSET($H$3,0,0,'Données projet'!$E$10+1,1))</f>
        <v>#N/A</v>
      </c>
      <c r="AO15" s="58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8" t="e">
        <f t="shared" si="8"/>
        <v>#N/A</v>
      </c>
      <c r="BI15" s="58" t="e">
        <f ca="1">AVERAGE(OFFSET($BH$3,0,0,'Données projet'!$E$11+1,1))-AVERAGE(OFFSET($H$3,0,0,'Données projet'!$E$11+1,1))</f>
        <v>#N/A</v>
      </c>
      <c r="BJ15" s="58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8" t="e">
        <f t="shared" si="11"/>
        <v>#N/A</v>
      </c>
      <c r="CD15" s="58" t="e">
        <f ca="1">AVERAGE(OFFSET($CC$3,0,0,'Données projet'!$E$12+1,1))-AVERAGE(OFFSET($H$3,0,0,'Données projet'!$E$12+1,1))</f>
        <v>#N/A</v>
      </c>
      <c r="CE15" s="58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8" t="e">
        <f t="shared" si="14"/>
        <v>#N/A</v>
      </c>
      <c r="CY15" s="58" t="e">
        <f ca="1">AVERAGE(OFFSET($CX$3,0,0,'Données projet'!$E$13+1,1))-AVERAGE(OFFSET($H$3,0,0,'Données projet'!$E$13+1,1))</f>
        <v>#N/A</v>
      </c>
      <c r="CZ15" s="58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8" t="e">
        <f t="shared" si="17"/>
        <v>#N/A</v>
      </c>
      <c r="DT15" s="58" t="e">
        <f ca="1">AVERAGE(OFFSET($DS$3,0,0,'Données projet'!$E$14+1,1))-AVERAGE(OFFSET($H$3,0,0,'Données projet'!$E$14+1,1))</f>
        <v>#N/A</v>
      </c>
      <c r="DU15" s="58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8" t="e">
        <f t="shared" si="20"/>
        <v>#N/A</v>
      </c>
      <c r="EO15" s="58" t="e">
        <f ca="1">AVERAGE(OFFSET($EN$3,0,0,'Données projet'!$E$15+1,1))-AVERAGE(OFFSET($H$3,0,0,'Données projet'!$E$15+1,1))</f>
        <v>#N/A</v>
      </c>
      <c r="EP15" s="58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8" t="e">
        <f t="shared" si="23"/>
        <v>#N/A</v>
      </c>
      <c r="FJ15" s="58" t="e">
        <f ca="1">AVERAGE(OFFSET($FI$3,0,0,'Données projet'!$E$16+1,1))-AVERAGE(OFFSET($H$3,0,0,'Données projet'!$E$16+1,1))</f>
        <v>#N/A</v>
      </c>
      <c r="FK15" s="58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8" t="e">
        <f t="shared" si="26"/>
        <v>#N/A</v>
      </c>
      <c r="GE15" s="58" t="e">
        <f ca="1">AVERAGE(OFFSET($GD$3,0,0,'Données projet'!$E$17+1,1))-AVERAGE(OFFSET($H$3,0,0,'Données projet'!$E$17+1,1))</f>
        <v>#N/A</v>
      </c>
      <c r="GF15" s="58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8" t="e">
        <f t="shared" si="29"/>
        <v>#N/A</v>
      </c>
      <c r="GZ15" s="58" t="e">
        <f ca="1">AVERAGE(OFFSET($GY$3,0,0,'Données projet'!$E$18+1,1))-AVERAGE(OFFSET($H$3,0,0,'Données projet'!$E$18+1,1))</f>
        <v>#N/A</v>
      </c>
      <c r="HA15" s="58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6">
        <f t="shared" si="1"/>
        <v>310.23072070337594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101</v>
      </c>
      <c r="L16" s="12">
        <f>VLOOKUP(A16,'Données projet'!$A$35:$I$55,9,0)</f>
        <v>21</v>
      </c>
      <c r="M16" s="12">
        <f t="array" ref="M16">INDEX(L:L,MIN(IF(ISNUMBER(L16:L212),ROW(L16:L212),"")))</f>
        <v>21</v>
      </c>
      <c r="N16" s="13">
        <f>IF('Données projet'!$A$36&gt;35,N15+M16-V15,IF(A16&lt;'Données projet'!$A$36,$K$205^A16,IF(A16='Données projet'!$A$36,'Données projet'!$B$36,N15+M16-V15)))</f>
        <v>101</v>
      </c>
      <c r="O16" s="13">
        <f>N16*VLOOKUP('Données projet'!$B$9,Paramètres!$A$1:$I$89,3,0)*VLOOKUP('Données projet'!$B$9,Paramètres!$A$1:$I$89,5,0)</f>
        <v>60.398000000000003</v>
      </c>
      <c r="P16" s="13">
        <f t="shared" si="33"/>
        <v>17.26885714728807</v>
      </c>
      <c r="Q16" s="20">
        <f t="shared" si="2"/>
        <v>135.26977619819337</v>
      </c>
      <c r="R16" s="58">
        <f t="shared" si="0"/>
        <v>428.60310953152668</v>
      </c>
      <c r="S16" s="58">
        <f ca="1">AVERAGE(OFFSET($R$3,0,0,'Données projet'!$E$9+1,1))-AVERAGE(OFFSET($H$3,0,0,'Données projet'!$E$9+1,1))</f>
        <v>160.68496934923235</v>
      </c>
      <c r="T16" s="58">
        <f t="shared" si="34"/>
        <v>313.61727210988198</v>
      </c>
      <c r="U16" s="15">
        <f>IF(ISNA(VLOOKUP(A16,'Données projet'!$A$35:$I$55,3,0)),0,VLOOKUP(A16,'Données projet'!$A$35:$I$55,3,0))</f>
        <v>3</v>
      </c>
      <c r="V16" s="15">
        <f>IF(ISNA(VLOOKUP(A16,'Données projet'!$A$35:$I$55,4,0)),0,VLOOKUP(A16,'Données projet'!$A$35:$I$55,4,0))</f>
        <v>28</v>
      </c>
      <c r="W16" s="16">
        <f>IF(ISNA(VLOOKUP(A16,'Données projet'!$A$35:$I$55,5,0)),0%,VLOOKUP(A16,'Données projet'!$A$35:$I$55,5,0)*VLOOKUP('Données projet'!$B$9,Paramètres!$A$1:$I$89,7,0))</f>
        <v>9.0000000000000011E-2</v>
      </c>
      <c r="X16" s="16">
        <f>IF(ISNA(VLOOKUP(A16,'Données projet'!$A$35:$I$55,6,0)),0%,VLOOKUP(A16,'Données projet'!$A$35:$I$55,6,0)*VLOOKUP('Données projet'!$B$9,Paramètres!$A$1:$I$89,7,0))</f>
        <v>0.20250000000000001</v>
      </c>
      <c r="Y16" s="16">
        <f>IF(ISNA(VLOOKUP(A16,'Données projet'!$A$35:$I$55,7,0)),0%,VLOOKUP(A16,'Données projet'!$A$35:$I$55,7,0))</f>
        <v>0.35</v>
      </c>
      <c r="Z16" s="21">
        <f>EXP(-LN(2)/35)*Z15+(1-EXP(-LN(2)/35))/(LN(2)/35)*V16*W16*VLOOKUP('Données projet'!$B$9,Paramètres!$A$1:$I$89,3,0)*0.475*44/12</f>
        <v>1.9990795717691698</v>
      </c>
      <c r="AA16" s="21">
        <f>EXP(-LN(2)/25)*AA15+(1-EXP(-LN(2)/25))/(LN(2)/25)*Calculateur!V16*Calculateur!X16*VLOOKUP('Données projet'!$B$9,Paramètres!$A$1:$I$89,3,0)*0.475*44/12</f>
        <v>4.4802189760186817</v>
      </c>
      <c r="AB16" s="21">
        <f>EXP(-LN(2)/2)*AB15+(1-EXP(-LN(2)/2))/(LN(2)/2)*V16*Y16*VLOOKUP('Données projet'!$B$9,Paramètres!$A$1:$I$89,3,0)*0.475*44/12</f>
        <v>6.6353341564241006</v>
      </c>
      <c r="AC16" s="22">
        <f t="shared" si="3"/>
        <v>13.114632704211953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8" t="e">
        <f t="shared" si="5"/>
        <v>#N/A</v>
      </c>
      <c r="AN16" s="58" t="e">
        <f ca="1">AVERAGE(OFFSET($AM$3,0,0,'Données projet'!$E$10+1,1))-AVERAGE(OFFSET($H$3,0,0,'Données projet'!$E$10+1,1))</f>
        <v>#N/A</v>
      </c>
      <c r="AO16" s="58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8" t="e">
        <f t="shared" si="8"/>
        <v>#N/A</v>
      </c>
      <c r="BI16" s="58" t="e">
        <f ca="1">AVERAGE(OFFSET($BH$3,0,0,'Données projet'!$E$11+1,1))-AVERAGE(OFFSET($H$3,0,0,'Données projet'!$E$11+1,1))</f>
        <v>#N/A</v>
      </c>
      <c r="BJ16" s="58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8" t="e">
        <f t="shared" si="11"/>
        <v>#N/A</v>
      </c>
      <c r="CD16" s="58" t="e">
        <f ca="1">AVERAGE(OFFSET($CC$3,0,0,'Données projet'!$E$12+1,1))-AVERAGE(OFFSET($H$3,0,0,'Données projet'!$E$12+1,1))</f>
        <v>#N/A</v>
      </c>
      <c r="CE16" s="58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8" t="e">
        <f t="shared" si="14"/>
        <v>#N/A</v>
      </c>
      <c r="CY16" s="58" t="e">
        <f ca="1">AVERAGE(OFFSET($CX$3,0,0,'Données projet'!$E$13+1,1))-AVERAGE(OFFSET($H$3,0,0,'Données projet'!$E$13+1,1))</f>
        <v>#N/A</v>
      </c>
      <c r="CZ16" s="58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8" t="e">
        <f t="shared" si="17"/>
        <v>#N/A</v>
      </c>
      <c r="DT16" s="58" t="e">
        <f ca="1">AVERAGE(OFFSET($DS$3,0,0,'Données projet'!$E$14+1,1))-AVERAGE(OFFSET($H$3,0,0,'Données projet'!$E$14+1,1))</f>
        <v>#N/A</v>
      </c>
      <c r="DU16" s="58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8" t="e">
        <f t="shared" si="20"/>
        <v>#N/A</v>
      </c>
      <c r="EO16" s="58" t="e">
        <f ca="1">AVERAGE(OFFSET($EN$3,0,0,'Données projet'!$E$15+1,1))-AVERAGE(OFFSET($H$3,0,0,'Données projet'!$E$15+1,1))</f>
        <v>#N/A</v>
      </c>
      <c r="EP16" s="58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8" t="e">
        <f t="shared" si="23"/>
        <v>#N/A</v>
      </c>
      <c r="FJ16" s="58" t="e">
        <f ca="1">AVERAGE(OFFSET($FI$3,0,0,'Données projet'!$E$16+1,1))-AVERAGE(OFFSET($H$3,0,0,'Données projet'!$E$16+1,1))</f>
        <v>#N/A</v>
      </c>
      <c r="FK16" s="58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8" t="e">
        <f t="shared" si="26"/>
        <v>#N/A</v>
      </c>
      <c r="GE16" s="58" t="e">
        <f ca="1">AVERAGE(OFFSET($GD$3,0,0,'Données projet'!$E$17+1,1))-AVERAGE(OFFSET($H$3,0,0,'Données projet'!$E$17+1,1))</f>
        <v>#N/A</v>
      </c>
      <c r="GF16" s="58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8" t="e">
        <f t="shared" si="29"/>
        <v>#N/A</v>
      </c>
      <c r="GZ16" s="58" t="e">
        <f ca="1">AVERAGE(OFFSET($GY$3,0,0,'Données projet'!$E$18+1,1))-AVERAGE(OFFSET($H$3,0,0,'Données projet'!$E$18+1,1))</f>
        <v>#N/A</v>
      </c>
      <c r="HA16" s="58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6">
        <f t="shared" si="1"/>
        <v>311.4885716930055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88</v>
      </c>
      <c r="L17" s="12">
        <f>VLOOKUP(A17,'Données projet'!$A$35:$I$55,9,0)</f>
        <v>15</v>
      </c>
      <c r="M17" s="12">
        <f t="array" ref="M17">INDEX(L:L,MIN(IF(ISNUMBER(L17:L213),ROW(L17:L213),"")))</f>
        <v>15</v>
      </c>
      <c r="N17" s="13">
        <f>IF('Données projet'!$A$36&gt;35,N16+M17-V16,IF(A17&lt;'Données projet'!$A$36,$K$205^A17,IF(A17='Données projet'!$A$36,'Données projet'!$B$36,N16+M17-V16)))</f>
        <v>88</v>
      </c>
      <c r="O17" s="13">
        <f>N17*VLOOKUP('Données projet'!$B$9,Paramètres!$A$1:$I$89,3,0)*VLOOKUP('Données projet'!$B$9,Paramètres!$A$1:$I$89,5,0)</f>
        <v>52.624000000000009</v>
      </c>
      <c r="P17" s="13">
        <f t="shared" si="33"/>
        <v>15.289388641788772</v>
      </c>
      <c r="Q17" s="20">
        <f t="shared" si="2"/>
        <v>118.28248521778211</v>
      </c>
      <c r="R17" s="58">
        <f t="shared" si="0"/>
        <v>411.61581855111541</v>
      </c>
      <c r="S17" s="58">
        <f ca="1">AVERAGE(OFFSET($R$3,0,0,'Données projet'!$E$9+1,1))-AVERAGE(OFFSET($H$3,0,0,'Données projet'!$E$9+1,1))</f>
        <v>160.68496934923235</v>
      </c>
      <c r="T17" s="58">
        <f t="shared" si="34"/>
        <v>313.61727210988198</v>
      </c>
      <c r="U17" s="15">
        <f>IF(ISNA(VLOOKUP(A17,'Données projet'!$A$35:$I$55,3,0)),0,VLOOKUP(A17,'Données projet'!$A$35:$I$55,3,0))</f>
        <v>4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1.9598788406849175</v>
      </c>
      <c r="AA17" s="21">
        <f>EXP(-LN(2)/25)*AA16+(1-EXP(-LN(2)/25))/(LN(2)/25)*Calculateur!V17*Calculateur!X17*VLOOKUP('Données projet'!$B$9,Paramètres!$A$1:$I$89,3,0)*0.475*44/12</f>
        <v>4.3577071525149744</v>
      </c>
      <c r="AB17" s="21">
        <f>EXP(-LN(2)/2)*AB16+(1-EXP(-LN(2)/2))/(LN(2)/2)*V17*Y17*VLOOKUP('Données projet'!$B$9,Paramètres!$A$1:$I$89,3,0)*0.475*44/12</f>
        <v>4.6918897774462014</v>
      </c>
      <c r="AC17" s="22">
        <f t="shared" si="3"/>
        <v>11.009475770646093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8" t="e">
        <f t="shared" si="5"/>
        <v>#N/A</v>
      </c>
      <c r="AN17" s="58" t="e">
        <f ca="1">AVERAGE(OFFSET($AM$3,0,0,'Données projet'!$E$10+1,1))-AVERAGE(OFFSET($H$3,0,0,'Données projet'!$E$10+1,1))</f>
        <v>#N/A</v>
      </c>
      <c r="AO17" s="58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8" t="e">
        <f t="shared" si="8"/>
        <v>#N/A</v>
      </c>
      <c r="BI17" s="58" t="e">
        <f ca="1">AVERAGE(OFFSET($BH$3,0,0,'Données projet'!$E$11+1,1))-AVERAGE(OFFSET($H$3,0,0,'Données projet'!$E$11+1,1))</f>
        <v>#N/A</v>
      </c>
      <c r="BJ17" s="58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8" t="e">
        <f t="shared" si="11"/>
        <v>#N/A</v>
      </c>
      <c r="CD17" s="58" t="e">
        <f ca="1">AVERAGE(OFFSET($CC$3,0,0,'Données projet'!$E$12+1,1))-AVERAGE(OFFSET($H$3,0,0,'Données projet'!$E$12+1,1))</f>
        <v>#N/A</v>
      </c>
      <c r="CE17" s="58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8" t="e">
        <f t="shared" si="14"/>
        <v>#N/A</v>
      </c>
      <c r="CY17" s="58" t="e">
        <f ca="1">AVERAGE(OFFSET($CX$3,0,0,'Données projet'!$E$13+1,1))-AVERAGE(OFFSET($H$3,0,0,'Données projet'!$E$13+1,1))</f>
        <v>#N/A</v>
      </c>
      <c r="CZ17" s="58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8" t="e">
        <f t="shared" si="17"/>
        <v>#N/A</v>
      </c>
      <c r="DT17" s="58" t="e">
        <f ca="1">AVERAGE(OFFSET($DS$3,0,0,'Données projet'!$E$14+1,1))-AVERAGE(OFFSET($H$3,0,0,'Données projet'!$E$14+1,1))</f>
        <v>#N/A</v>
      </c>
      <c r="DU17" s="58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8" t="e">
        <f t="shared" si="20"/>
        <v>#N/A</v>
      </c>
      <c r="EO17" s="58" t="e">
        <f ca="1">AVERAGE(OFFSET($EN$3,0,0,'Données projet'!$E$15+1,1))-AVERAGE(OFFSET($H$3,0,0,'Données projet'!$E$15+1,1))</f>
        <v>#N/A</v>
      </c>
      <c r="EP17" s="58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8" t="e">
        <f t="shared" si="23"/>
        <v>#N/A</v>
      </c>
      <c r="FJ17" s="58" t="e">
        <f ca="1">AVERAGE(OFFSET($FI$3,0,0,'Données projet'!$E$16+1,1))-AVERAGE(OFFSET($H$3,0,0,'Données projet'!$E$16+1,1))</f>
        <v>#N/A</v>
      </c>
      <c r="FK17" s="58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8" t="e">
        <f t="shared" si="26"/>
        <v>#N/A</v>
      </c>
      <c r="GE17" s="58" t="e">
        <f ca="1">AVERAGE(OFFSET($GD$3,0,0,'Données projet'!$E$17+1,1))-AVERAGE(OFFSET($H$3,0,0,'Données projet'!$E$17+1,1))</f>
        <v>#N/A</v>
      </c>
      <c r="GF17" s="58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8" t="e">
        <f t="shared" si="29"/>
        <v>#N/A</v>
      </c>
      <c r="GZ17" s="58" t="e">
        <f ca="1">AVERAGE(OFFSET($GY$3,0,0,'Données projet'!$E$18+1,1))-AVERAGE(OFFSET($H$3,0,0,'Données projet'!$E$18+1,1))</f>
        <v>#N/A</v>
      </c>
      <c r="HA17" s="58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6">
        <f t="shared" si="1"/>
        <v>312.74387931648818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19.333333333333332</v>
      </c>
      <c r="N18" s="13">
        <f>IF('Données projet'!$A$36&gt;35,N17+M18-V17,IF(A18&lt;'Données projet'!$A$36,$K$205^A18,IF(A18='Données projet'!$A$36,'Données projet'!$B$36,N17+M18-V17)))</f>
        <v>107.33333333333333</v>
      </c>
      <c r="O18" s="13">
        <f>N18*VLOOKUP('Données projet'!$B$9,Paramètres!$A$1:$I$89,3,0)*VLOOKUP('Données projet'!$B$9,Paramètres!$A$1:$I$89,5,0)</f>
        <v>64.185333333333332</v>
      </c>
      <c r="P18" s="13">
        <f t="shared" si="33"/>
        <v>18.222264180214211</v>
      </c>
      <c r="Q18" s="20">
        <f t="shared" si="2"/>
        <v>143.52656566942861</v>
      </c>
      <c r="R18" s="58">
        <f t="shared" si="0"/>
        <v>436.85989900276195</v>
      </c>
      <c r="S18" s="58">
        <f ca="1">AVERAGE(OFFSET($R$3,0,0,'Données projet'!$E$9+1,1))-AVERAGE(OFFSET($H$3,0,0,'Données projet'!$E$9+1,1))</f>
        <v>160.68496934923235</v>
      </c>
      <c r="T18" s="58">
        <f t="shared" si="34"/>
        <v>313.61727210988198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1.9214468120271424</v>
      </c>
      <c r="AA18" s="21">
        <f>EXP(-LN(2)/25)*AA17+(1-EXP(-LN(2)/25))/(LN(2)/25)*Calculateur!V18*Calculateur!X18*VLOOKUP('Données projet'!$B$9,Paramètres!$A$1:$I$89,3,0)*0.475*44/12</f>
        <v>4.2385454212675926</v>
      </c>
      <c r="AB18" s="21">
        <f>EXP(-LN(2)/2)*AB17+(1-EXP(-LN(2)/2))/(LN(2)/2)*V18*Y18*VLOOKUP('Données projet'!$B$9,Paramètres!$A$1:$I$89,3,0)*0.475*44/12</f>
        <v>3.3176670782120503</v>
      </c>
      <c r="AC18" s="22">
        <f t="shared" si="3"/>
        <v>9.4776593115067858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8" t="e">
        <f t="shared" si="5"/>
        <v>#N/A</v>
      </c>
      <c r="AN18" s="58" t="e">
        <f ca="1">AVERAGE(OFFSET($AM$3,0,0,'Données projet'!$E$10+1,1))-AVERAGE(OFFSET($H$3,0,0,'Données projet'!$E$10+1,1))</f>
        <v>#N/A</v>
      </c>
      <c r="AO18" s="58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8" t="e">
        <f t="shared" si="8"/>
        <v>#N/A</v>
      </c>
      <c r="BI18" s="58" t="e">
        <f ca="1">AVERAGE(OFFSET($BH$3,0,0,'Données projet'!$E$11+1,1))-AVERAGE(OFFSET($H$3,0,0,'Données projet'!$E$11+1,1))</f>
        <v>#N/A</v>
      </c>
      <c r="BJ18" s="58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8" t="e">
        <f t="shared" si="11"/>
        <v>#N/A</v>
      </c>
      <c r="CD18" s="58" t="e">
        <f ca="1">AVERAGE(OFFSET($CC$3,0,0,'Données projet'!$E$12+1,1))-AVERAGE(OFFSET($H$3,0,0,'Données projet'!$E$12+1,1))</f>
        <v>#N/A</v>
      </c>
      <c r="CE18" s="58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8" t="e">
        <f t="shared" si="14"/>
        <v>#N/A</v>
      </c>
      <c r="CY18" s="58" t="e">
        <f ca="1">AVERAGE(OFFSET($CX$3,0,0,'Données projet'!$E$13+1,1))-AVERAGE(OFFSET($H$3,0,0,'Données projet'!$E$13+1,1))</f>
        <v>#N/A</v>
      </c>
      <c r="CZ18" s="58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8" t="e">
        <f t="shared" si="17"/>
        <v>#N/A</v>
      </c>
      <c r="DT18" s="58" t="e">
        <f ca="1">AVERAGE(OFFSET($DS$3,0,0,'Données projet'!$E$14+1,1))-AVERAGE(OFFSET($H$3,0,0,'Données projet'!$E$14+1,1))</f>
        <v>#N/A</v>
      </c>
      <c r="DU18" s="58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8" t="e">
        <f t="shared" si="20"/>
        <v>#N/A</v>
      </c>
      <c r="EO18" s="58" t="e">
        <f ca="1">AVERAGE(OFFSET($EN$3,0,0,'Données projet'!$E$15+1,1))-AVERAGE(OFFSET($H$3,0,0,'Données projet'!$E$15+1,1))</f>
        <v>#N/A</v>
      </c>
      <c r="EP18" s="58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8" t="e">
        <f t="shared" si="23"/>
        <v>#N/A</v>
      </c>
      <c r="FJ18" s="58" t="e">
        <f ca="1">AVERAGE(OFFSET($FI$3,0,0,'Données projet'!$E$16+1,1))-AVERAGE(OFFSET($H$3,0,0,'Données projet'!$E$16+1,1))</f>
        <v>#N/A</v>
      </c>
      <c r="FK18" s="58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8" t="e">
        <f t="shared" si="26"/>
        <v>#N/A</v>
      </c>
      <c r="GE18" s="58" t="e">
        <f ca="1">AVERAGE(OFFSET($GD$3,0,0,'Données projet'!$E$17+1,1))-AVERAGE(OFFSET($H$3,0,0,'Données projet'!$E$17+1,1))</f>
        <v>#N/A</v>
      </c>
      <c r="GF18" s="58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8" t="e">
        <f t="shared" si="29"/>
        <v>#N/A</v>
      </c>
      <c r="GZ18" s="58" t="e">
        <f ca="1">AVERAGE(OFFSET($GY$3,0,0,'Données projet'!$E$18+1,1))-AVERAGE(OFFSET($H$3,0,0,'Données projet'!$E$18+1,1))</f>
        <v>#N/A</v>
      </c>
      <c r="HA18" s="58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6">
        <f t="shared" si="1"/>
        <v>313.99683242457326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19.333333333333332</v>
      </c>
      <c r="N19" s="13">
        <f>IF('Données projet'!$A$36&gt;35,N18+M19-V18,IF(A19&lt;'Données projet'!$A$36,$K$205^A19,IF(A19='Données projet'!$A$36,'Données projet'!$B$36,N18+M19-V18)))</f>
        <v>126.66666666666666</v>
      </c>
      <c r="O19" s="13">
        <f>N19*VLOOKUP('Données projet'!$B$9,Paramètres!$A$1:$I$89,3,0)*VLOOKUP('Données projet'!$B$9,Paramètres!$A$1:$I$89,5,0)</f>
        <v>75.74666666666667</v>
      </c>
      <c r="P19" s="13">
        <f t="shared" si="33"/>
        <v>21.093938541968964</v>
      </c>
      <c r="Q19" s="20">
        <f t="shared" si="2"/>
        <v>168.66405407170706</v>
      </c>
      <c r="R19" s="58">
        <f t="shared" si="0"/>
        <v>461.9973874050404</v>
      </c>
      <c r="S19" s="58">
        <f ca="1">AVERAGE(OFFSET($R$3,0,0,'Données projet'!$E$9+1,1))-AVERAGE(OFFSET($H$3,0,0,'Données projet'!$E$9+1,1))</f>
        <v>160.68496934923235</v>
      </c>
      <c r="T19" s="58">
        <f t="shared" si="34"/>
        <v>313.61727210988198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1.8837684120101235</v>
      </c>
      <c r="AA19" s="21">
        <f>EXP(-LN(2)/25)*AA18+(1-EXP(-LN(2)/25))/(LN(2)/25)*Calculateur!V19*Calculateur!X19*VLOOKUP('Données projet'!$B$9,Paramètres!$A$1:$I$89,3,0)*0.475*44/12</f>
        <v>4.1226421738276136</v>
      </c>
      <c r="AB19" s="21">
        <f>EXP(-LN(2)/2)*AB18+(1-EXP(-LN(2)/2))/(LN(2)/2)*V19*Y19*VLOOKUP('Données projet'!$B$9,Paramètres!$A$1:$I$89,3,0)*0.475*44/12</f>
        <v>2.3459448887231007</v>
      </c>
      <c r="AC19" s="22">
        <f t="shared" si="3"/>
        <v>8.3523554745608379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8" t="e">
        <f t="shared" si="5"/>
        <v>#N/A</v>
      </c>
      <c r="AN19" s="58" t="e">
        <f ca="1">AVERAGE(OFFSET($AM$3,0,0,'Données projet'!$E$10+1,1))-AVERAGE(OFFSET($H$3,0,0,'Données projet'!$E$10+1,1))</f>
        <v>#N/A</v>
      </c>
      <c r="AO19" s="58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8" t="e">
        <f t="shared" si="8"/>
        <v>#N/A</v>
      </c>
      <c r="BI19" s="58" t="e">
        <f ca="1">AVERAGE(OFFSET($BH$3,0,0,'Données projet'!$E$11+1,1))-AVERAGE(OFFSET($H$3,0,0,'Données projet'!$E$11+1,1))</f>
        <v>#N/A</v>
      </c>
      <c r="BJ19" s="58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8" t="e">
        <f t="shared" si="11"/>
        <v>#N/A</v>
      </c>
      <c r="CD19" s="58" t="e">
        <f ca="1">AVERAGE(OFFSET($CC$3,0,0,'Données projet'!$E$12+1,1))-AVERAGE(OFFSET($H$3,0,0,'Données projet'!$E$12+1,1))</f>
        <v>#N/A</v>
      </c>
      <c r="CE19" s="58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8" t="e">
        <f t="shared" si="14"/>
        <v>#N/A</v>
      </c>
      <c r="CY19" s="58" t="e">
        <f ca="1">AVERAGE(OFFSET($CX$3,0,0,'Données projet'!$E$13+1,1))-AVERAGE(OFFSET($H$3,0,0,'Données projet'!$E$13+1,1))</f>
        <v>#N/A</v>
      </c>
      <c r="CZ19" s="58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8" t="e">
        <f t="shared" si="17"/>
        <v>#N/A</v>
      </c>
      <c r="DT19" s="58" t="e">
        <f ca="1">AVERAGE(OFFSET($DS$3,0,0,'Données projet'!$E$14+1,1))-AVERAGE(OFFSET($H$3,0,0,'Données projet'!$E$14+1,1))</f>
        <v>#N/A</v>
      </c>
      <c r="DU19" s="58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8" t="e">
        <f t="shared" si="20"/>
        <v>#N/A</v>
      </c>
      <c r="EO19" s="58" t="e">
        <f ca="1">AVERAGE(OFFSET($EN$3,0,0,'Données projet'!$E$15+1,1))-AVERAGE(OFFSET($H$3,0,0,'Données projet'!$E$15+1,1))</f>
        <v>#N/A</v>
      </c>
      <c r="EP19" s="58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8" t="e">
        <f t="shared" si="23"/>
        <v>#N/A</v>
      </c>
      <c r="FJ19" s="58" t="e">
        <f ca="1">AVERAGE(OFFSET($FI$3,0,0,'Données projet'!$E$16+1,1))-AVERAGE(OFFSET($H$3,0,0,'Données projet'!$E$16+1,1))</f>
        <v>#N/A</v>
      </c>
      <c r="FK19" s="58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8" t="e">
        <f t="shared" si="26"/>
        <v>#N/A</v>
      </c>
      <c r="GE19" s="58" t="e">
        <f ca="1">AVERAGE(OFFSET($GD$3,0,0,'Données projet'!$E$17+1,1))-AVERAGE(OFFSET($H$3,0,0,'Données projet'!$E$17+1,1))</f>
        <v>#N/A</v>
      </c>
      <c r="GF19" s="58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8" t="e">
        <f t="shared" si="29"/>
        <v>#N/A</v>
      </c>
      <c r="GZ19" s="58" t="e">
        <f ca="1">AVERAGE(OFFSET($GY$3,0,0,'Données projet'!$E$18+1,1))-AVERAGE(OFFSET($H$3,0,0,'Données projet'!$E$18+1,1))</f>
        <v>#N/A</v>
      </c>
      <c r="HA19" s="58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6">
        <f t="shared" si="1"/>
        <v>315.24759492743152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146</v>
      </c>
      <c r="L20" s="12">
        <f>VLOOKUP(A20,'Données projet'!$A$35:$I$55,9,0)</f>
        <v>19.333333333333332</v>
      </c>
      <c r="M20" s="12">
        <f t="array" ref="M20">INDEX(L:L,MIN(IF(ISNUMBER(L20:L216),ROW(L20:L216),"")))</f>
        <v>19.333333333333332</v>
      </c>
      <c r="N20" s="13">
        <f>IF('Données projet'!$A$36&gt;35,N19+M20-V19,IF(A20&lt;'Données projet'!$A$36,$K$205^A20,IF(A20='Données projet'!$A$36,'Données projet'!$B$36,N19+M20-V19)))</f>
        <v>146</v>
      </c>
      <c r="O20" s="13">
        <f>N20*VLOOKUP('Données projet'!$B$9,Paramètres!$A$1:$I$89,3,0)*VLOOKUP('Données projet'!$B$9,Paramètres!$A$1:$I$89,5,0)</f>
        <v>87.307999999999993</v>
      </c>
      <c r="P20" s="13">
        <f t="shared" si="33"/>
        <v>23.914836409796052</v>
      </c>
      <c r="Q20" s="20">
        <f t="shared" si="2"/>
        <v>193.71310674706146</v>
      </c>
      <c r="R20" s="58">
        <f t="shared" si="0"/>
        <v>487.04644008039475</v>
      </c>
      <c r="S20" s="58">
        <f ca="1">AVERAGE(OFFSET($R$3,0,0,'Données projet'!$E$9+1,1))-AVERAGE(OFFSET($H$3,0,0,'Données projet'!$E$9+1,1))</f>
        <v>160.68496934923235</v>
      </c>
      <c r="T20" s="58">
        <f t="shared" si="34"/>
        <v>313.61727210988198</v>
      </c>
      <c r="U20" s="15">
        <f>IF(ISNA(VLOOKUP(A20,'Données projet'!$A$35:$I$55,3,0)),0,VLOOKUP(A20,'Données projet'!$A$35:$I$55,3,0))</f>
        <v>5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1.8468288624358833</v>
      </c>
      <c r="AA20" s="21">
        <f>EXP(-LN(2)/25)*AA19+(1-EXP(-LN(2)/25))/(LN(2)/25)*Calculateur!V20*Calculateur!X20*VLOOKUP('Données projet'!$B$9,Paramètres!$A$1:$I$89,3,0)*0.475*44/12</f>
        <v>4.0099083067839683</v>
      </c>
      <c r="AB20" s="21">
        <f>EXP(-LN(2)/2)*AB19+(1-EXP(-LN(2)/2))/(LN(2)/2)*V20*Y20*VLOOKUP('Données projet'!$B$9,Paramètres!$A$1:$I$89,3,0)*0.475*44/12</f>
        <v>1.6588335391060252</v>
      </c>
      <c r="AC20" s="22">
        <f t="shared" si="3"/>
        <v>7.5155707083258765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8" t="e">
        <f t="shared" si="5"/>
        <v>#N/A</v>
      </c>
      <c r="AN20" s="58" t="e">
        <f ca="1">AVERAGE(OFFSET($AM$3,0,0,'Données projet'!$E$10+1,1))-AVERAGE(OFFSET($H$3,0,0,'Données projet'!$E$10+1,1))</f>
        <v>#N/A</v>
      </c>
      <c r="AO20" s="58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8" t="e">
        <f t="shared" si="8"/>
        <v>#N/A</v>
      </c>
      <c r="BI20" s="58" t="e">
        <f ca="1">AVERAGE(OFFSET($BH$3,0,0,'Données projet'!$E$11+1,1))-AVERAGE(OFFSET($H$3,0,0,'Données projet'!$E$11+1,1))</f>
        <v>#N/A</v>
      </c>
      <c r="BJ20" s="58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8" t="e">
        <f t="shared" si="11"/>
        <v>#N/A</v>
      </c>
      <c r="CD20" s="58" t="e">
        <f ca="1">AVERAGE(OFFSET($CC$3,0,0,'Données projet'!$E$12+1,1))-AVERAGE(OFFSET($H$3,0,0,'Données projet'!$E$12+1,1))</f>
        <v>#N/A</v>
      </c>
      <c r="CE20" s="58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8" t="e">
        <f t="shared" si="14"/>
        <v>#N/A</v>
      </c>
      <c r="CY20" s="58" t="e">
        <f ca="1">AVERAGE(OFFSET($CX$3,0,0,'Données projet'!$E$13+1,1))-AVERAGE(OFFSET($H$3,0,0,'Données projet'!$E$13+1,1))</f>
        <v>#N/A</v>
      </c>
      <c r="CZ20" s="58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8" t="e">
        <f t="shared" si="17"/>
        <v>#N/A</v>
      </c>
      <c r="DT20" s="58" t="e">
        <f ca="1">AVERAGE(OFFSET($DS$3,0,0,'Données projet'!$E$14+1,1))-AVERAGE(OFFSET($H$3,0,0,'Données projet'!$E$14+1,1))</f>
        <v>#N/A</v>
      </c>
      <c r="DU20" s="58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8" t="e">
        <f t="shared" si="20"/>
        <v>#N/A</v>
      </c>
      <c r="EO20" s="58" t="e">
        <f ca="1">AVERAGE(OFFSET($EN$3,0,0,'Données projet'!$E$15+1,1))-AVERAGE(OFFSET($H$3,0,0,'Données projet'!$E$15+1,1))</f>
        <v>#N/A</v>
      </c>
      <c r="EP20" s="58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8" t="e">
        <f t="shared" si="23"/>
        <v>#N/A</v>
      </c>
      <c r="FJ20" s="58" t="e">
        <f ca="1">AVERAGE(OFFSET($FI$3,0,0,'Données projet'!$E$16+1,1))-AVERAGE(OFFSET($H$3,0,0,'Données projet'!$E$16+1,1))</f>
        <v>#N/A</v>
      </c>
      <c r="FK20" s="58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8" t="e">
        <f t="shared" si="26"/>
        <v>#N/A</v>
      </c>
      <c r="GE20" s="58" t="e">
        <f ca="1">AVERAGE(OFFSET($GD$3,0,0,'Données projet'!$E$17+1,1))-AVERAGE(OFFSET($H$3,0,0,'Données projet'!$E$17+1,1))</f>
        <v>#N/A</v>
      </c>
      <c r="GF20" s="58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8" t="e">
        <f t="shared" si="29"/>
        <v>#N/A</v>
      </c>
      <c r="GZ20" s="58" t="e">
        <f ca="1">AVERAGE(OFFSET($GY$3,0,0,'Données projet'!$E$18+1,1))-AVERAGE(OFFSET($H$3,0,0,'Données projet'!$E$18+1,1))</f>
        <v>#N/A</v>
      </c>
      <c r="HA20" s="58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6">
        <f t="shared" si="1"/>
        <v>316.49631036234257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166</v>
      </c>
      <c r="L21" s="12">
        <f>VLOOKUP(A21,'Données projet'!$A$35:$I$55,9,0)</f>
        <v>20</v>
      </c>
      <c r="M21" s="12">
        <f t="array" ref="M21">INDEX(L:L,MIN(IF(ISNUMBER(L21:L217),ROW(L21:L217),"")))</f>
        <v>20</v>
      </c>
      <c r="N21" s="13">
        <f>IF('Données projet'!$A$36&gt;35,N20+M21-V20,IF(A21&lt;'Données projet'!$A$36,$K$205^A21,IF(A21='Données projet'!$A$36,'Données projet'!$B$36,N20+M21-V20)))</f>
        <v>166</v>
      </c>
      <c r="O21" s="13">
        <f>N21*VLOOKUP('Données projet'!$B$9,Paramètres!$A$1:$I$89,3,0)*VLOOKUP('Données projet'!$B$9,Paramètres!$A$1:$I$89,5,0)</f>
        <v>99.268000000000001</v>
      </c>
      <c r="P21" s="13">
        <f t="shared" si="33"/>
        <v>26.78753414535981</v>
      </c>
      <c r="Q21" s="20">
        <f t="shared" si="2"/>
        <v>219.54672196983498</v>
      </c>
      <c r="R21" s="58">
        <f t="shared" si="0"/>
        <v>512.88005530316832</v>
      </c>
      <c r="S21" s="58">
        <f ca="1">AVERAGE(OFFSET($R$3,0,0,'Données projet'!$E$9+1,1))-AVERAGE(OFFSET($H$3,0,0,'Données projet'!$E$9+1,1))</f>
        <v>160.68496934923235</v>
      </c>
      <c r="T21" s="58">
        <f t="shared" si="34"/>
        <v>313.61727210988198</v>
      </c>
      <c r="U21" s="15">
        <f>IF(ISNA(VLOOKUP(A21,'Données projet'!$A$35:$I$55,3,0)),0,VLOOKUP(A21,'Données projet'!$A$35:$I$55,3,0))</f>
        <v>6</v>
      </c>
      <c r="V21" s="15">
        <f>IF(ISNA(VLOOKUP(A21,'Données projet'!$A$35:$I$55,4,0)),0,VLOOKUP(A21,'Données projet'!$A$35:$I$55,4,0))</f>
        <v>40</v>
      </c>
      <c r="W21" s="16">
        <f>IF(ISNA(VLOOKUP(A21,'Données projet'!$A$35:$I$55,5,0)),0%,VLOOKUP(A21,'Données projet'!$A$35:$I$55,5,0)*VLOOKUP('Données projet'!$B$9,Paramètres!$A$1:$I$89,7,0))</f>
        <v>0.18000000000000002</v>
      </c>
      <c r="X21" s="16">
        <f>IF(ISNA(VLOOKUP(A21,'Données projet'!$A$35:$I$55,6,0)),0%,VLOOKUP(A21,'Données projet'!$A$35:$I$55,6,0)*VLOOKUP('Données projet'!$B$9,Paramètres!$A$1:$I$89,7,0))</f>
        <v>0.15300000000000002</v>
      </c>
      <c r="Y21" s="16">
        <f>IF(ISNA(VLOOKUP(A21,'Données projet'!$A$35:$I$55,7,0)),0%,VLOOKUP(A21,'Données projet'!$A$35:$I$55,7,0))</f>
        <v>0.26</v>
      </c>
      <c r="Z21" s="21">
        <f>EXP(-LN(2)/35)*Z20+(1-EXP(-LN(2)/35))/(LN(2)/35)*V21*W21*VLOOKUP('Données projet'!$B$9,Paramètres!$A$1:$I$89,3,0)*0.475*44/12</f>
        <v>7.5222695942383773</v>
      </c>
      <c r="AA21" s="21">
        <f>EXP(-LN(2)/25)*AA20+(1-EXP(-LN(2)/25))/(LN(2)/25)*Calculateur!V21*Calculateur!X21*VLOOKUP('Données projet'!$B$9,Paramètres!$A$1:$I$89,3,0)*0.475*44/12</f>
        <v>8.7360490638863872</v>
      </c>
      <c r="AB21" s="21">
        <f>EXP(-LN(2)/2)*AB20+(1-EXP(-LN(2)/2))/(LN(2)/2)*V21*Y21*VLOOKUP('Données projet'!$B$9,Paramètres!$A$1:$I$89,3,0)*0.475*44/12</f>
        <v>8.2145515491381467</v>
      </c>
      <c r="AC21" s="22">
        <f t="shared" si="3"/>
        <v>24.472870207262911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8" t="e">
        <f t="shared" si="5"/>
        <v>#N/A</v>
      </c>
      <c r="AN21" s="58" t="e">
        <f ca="1">AVERAGE(OFFSET($AM$3,0,0,'Données projet'!$E$10+1,1))-AVERAGE(OFFSET($H$3,0,0,'Données projet'!$E$10+1,1))</f>
        <v>#N/A</v>
      </c>
      <c r="AO21" s="58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8" t="e">
        <f t="shared" si="8"/>
        <v>#N/A</v>
      </c>
      <c r="BI21" s="58" t="e">
        <f ca="1">AVERAGE(OFFSET($BH$3,0,0,'Données projet'!$E$11+1,1))-AVERAGE(OFFSET($H$3,0,0,'Données projet'!$E$11+1,1))</f>
        <v>#N/A</v>
      </c>
      <c r="BJ21" s="58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8" t="e">
        <f t="shared" si="11"/>
        <v>#N/A</v>
      </c>
      <c r="CD21" s="58" t="e">
        <f ca="1">AVERAGE(OFFSET($CC$3,0,0,'Données projet'!$E$12+1,1))-AVERAGE(OFFSET($H$3,0,0,'Données projet'!$E$12+1,1))</f>
        <v>#N/A</v>
      </c>
      <c r="CE21" s="58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8" t="e">
        <f t="shared" si="14"/>
        <v>#N/A</v>
      </c>
      <c r="CY21" s="58" t="e">
        <f ca="1">AVERAGE(OFFSET($CX$3,0,0,'Données projet'!$E$13+1,1))-AVERAGE(OFFSET($H$3,0,0,'Données projet'!$E$13+1,1))</f>
        <v>#N/A</v>
      </c>
      <c r="CZ21" s="58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8" t="e">
        <f t="shared" si="17"/>
        <v>#N/A</v>
      </c>
      <c r="DT21" s="58" t="e">
        <f ca="1">AVERAGE(OFFSET($DS$3,0,0,'Données projet'!$E$14+1,1))-AVERAGE(OFFSET($H$3,0,0,'Données projet'!$E$14+1,1))</f>
        <v>#N/A</v>
      </c>
      <c r="DU21" s="58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8" t="e">
        <f t="shared" si="20"/>
        <v>#N/A</v>
      </c>
      <c r="EO21" s="58" t="e">
        <f ca="1">AVERAGE(OFFSET($EN$3,0,0,'Données projet'!$E$15+1,1))-AVERAGE(OFFSET($H$3,0,0,'Données projet'!$E$15+1,1))</f>
        <v>#N/A</v>
      </c>
      <c r="EP21" s="58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8" t="e">
        <f t="shared" si="23"/>
        <v>#N/A</v>
      </c>
      <c r="FJ21" s="58" t="e">
        <f ca="1">AVERAGE(OFFSET($FI$3,0,0,'Données projet'!$E$16+1,1))-AVERAGE(OFFSET($H$3,0,0,'Données projet'!$E$16+1,1))</f>
        <v>#N/A</v>
      </c>
      <c r="FK21" s="58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8" t="e">
        <f t="shared" si="26"/>
        <v>#N/A</v>
      </c>
      <c r="GE21" s="58" t="e">
        <f ca="1">AVERAGE(OFFSET($GD$3,0,0,'Données projet'!$E$17+1,1))-AVERAGE(OFFSET($H$3,0,0,'Données projet'!$E$17+1,1))</f>
        <v>#N/A</v>
      </c>
      <c r="GF21" s="58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8" t="e">
        <f t="shared" si="29"/>
        <v>#N/A</v>
      </c>
      <c r="GZ21" s="58" t="e">
        <f ca="1">AVERAGE(OFFSET($GY$3,0,0,'Données projet'!$E$18+1,1))-AVERAGE(OFFSET($H$3,0,0,'Données projet'!$E$18+1,1))</f>
        <v>#N/A</v>
      </c>
      <c r="HA21" s="58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6">
        <f t="shared" si="1"/>
        <v>317.74310541723986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142</v>
      </c>
      <c r="L22" s="12">
        <f>VLOOKUP(A22,'Données projet'!$A$35:$I$55,9,0)</f>
        <v>16</v>
      </c>
      <c r="M22" s="12">
        <f t="array" ref="M22">INDEX(L:L,MIN(IF(ISNUMBER(L22:L218),ROW(L22:L218),"")))</f>
        <v>16</v>
      </c>
      <c r="N22" s="13">
        <f>IF('Données projet'!$A$36&gt;35,N21+M22-V21,IF(A22&lt;'Données projet'!$A$36,$K$205^A22,IF(A22='Données projet'!$A$36,'Données projet'!$B$36,N21+M22-V21)))</f>
        <v>142</v>
      </c>
      <c r="O22" s="13">
        <f>N22*VLOOKUP('Données projet'!$B$9,Paramètres!$A$1:$I$89,3,0)*VLOOKUP('Données projet'!$B$9,Paramètres!$A$1:$I$89,5,0)</f>
        <v>84.916000000000011</v>
      </c>
      <c r="P22" s="13">
        <f t="shared" si="33"/>
        <v>23.33496813320572</v>
      </c>
      <c r="Q22" s="20">
        <f t="shared" si="2"/>
        <v>188.53710283199996</v>
      </c>
      <c r="R22" s="58">
        <f t="shared" si="0"/>
        <v>481.87043616533327</v>
      </c>
      <c r="S22" s="58">
        <f ca="1">AVERAGE(OFFSET($R$3,0,0,'Données projet'!$E$9+1,1))-AVERAGE(OFFSET($H$3,0,0,'Données projet'!$E$9+1,1))</f>
        <v>160.68496934923235</v>
      </c>
      <c r="T22" s="58">
        <f t="shared" si="34"/>
        <v>313.61727210988198</v>
      </c>
      <c r="U22" s="15">
        <f>IF(ISNA(VLOOKUP(A22,'Données projet'!$A$35:$I$55,3,0)),0,VLOOKUP(A22,'Données projet'!$A$35:$I$55,3,0))</f>
        <v>7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7.3747624756267749</v>
      </c>
      <c r="AA22" s="21">
        <f>EXP(-LN(2)/25)*AA21+(1-EXP(-LN(2)/25))/(LN(2)/25)*Calculateur!V22*Calculateur!X22*VLOOKUP('Données projet'!$B$9,Paramètres!$A$1:$I$89,3,0)*0.475*44/12</f>
        <v>8.4971613428255601</v>
      </c>
      <c r="AB22" s="21">
        <f>EXP(-LN(2)/2)*AB21+(1-EXP(-LN(2)/2))/(LN(2)/2)*V22*Y22*VLOOKUP('Données projet'!$B$9,Paramètres!$A$1:$I$89,3,0)*0.475*44/12</f>
        <v>5.8085651048020432</v>
      </c>
      <c r="AC22" s="22">
        <f t="shared" si="3"/>
        <v>21.680488923254376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8" t="e">
        <f t="shared" si="5"/>
        <v>#N/A</v>
      </c>
      <c r="AN22" s="58" t="e">
        <f ca="1">AVERAGE(OFFSET($AM$3,0,0,'Données projet'!$E$10+1,1))-AVERAGE(OFFSET($H$3,0,0,'Données projet'!$E$10+1,1))</f>
        <v>#N/A</v>
      </c>
      <c r="AO22" s="58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8" t="e">
        <f t="shared" si="8"/>
        <v>#N/A</v>
      </c>
      <c r="BI22" s="58" t="e">
        <f ca="1">AVERAGE(OFFSET($BH$3,0,0,'Données projet'!$E$11+1,1))-AVERAGE(OFFSET($H$3,0,0,'Données projet'!$E$11+1,1))</f>
        <v>#N/A</v>
      </c>
      <c r="BJ22" s="58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8" t="e">
        <f t="shared" si="11"/>
        <v>#N/A</v>
      </c>
      <c r="CD22" s="58" t="e">
        <f ca="1">AVERAGE(OFFSET($CC$3,0,0,'Données projet'!$E$12+1,1))-AVERAGE(OFFSET($H$3,0,0,'Données projet'!$E$12+1,1))</f>
        <v>#N/A</v>
      </c>
      <c r="CE22" s="58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8" t="e">
        <f t="shared" si="14"/>
        <v>#N/A</v>
      </c>
      <c r="CY22" s="58" t="e">
        <f ca="1">AVERAGE(OFFSET($CX$3,0,0,'Données projet'!$E$13+1,1))-AVERAGE(OFFSET($H$3,0,0,'Données projet'!$E$13+1,1))</f>
        <v>#N/A</v>
      </c>
      <c r="CZ22" s="58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8" t="e">
        <f t="shared" si="17"/>
        <v>#N/A</v>
      </c>
      <c r="DT22" s="58" t="e">
        <f ca="1">AVERAGE(OFFSET($DS$3,0,0,'Données projet'!$E$14+1,1))-AVERAGE(OFFSET($H$3,0,0,'Données projet'!$E$14+1,1))</f>
        <v>#N/A</v>
      </c>
      <c r="DU22" s="58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8" t="e">
        <f t="shared" si="20"/>
        <v>#N/A</v>
      </c>
      <c r="EO22" s="58" t="e">
        <f ca="1">AVERAGE(OFFSET($EN$3,0,0,'Données projet'!$E$15+1,1))-AVERAGE(OFFSET($H$3,0,0,'Données projet'!$E$15+1,1))</f>
        <v>#N/A</v>
      </c>
      <c r="EP22" s="58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8" t="e">
        <f t="shared" si="23"/>
        <v>#N/A</v>
      </c>
      <c r="FJ22" s="58" t="e">
        <f ca="1">AVERAGE(OFFSET($FI$3,0,0,'Données projet'!$E$16+1,1))-AVERAGE(OFFSET($H$3,0,0,'Données projet'!$E$16+1,1))</f>
        <v>#N/A</v>
      </c>
      <c r="FK22" s="58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8" t="e">
        <f t="shared" si="26"/>
        <v>#N/A</v>
      </c>
      <c r="GE22" s="58" t="e">
        <f ca="1">AVERAGE(OFFSET($GD$3,0,0,'Données projet'!$E$17+1,1))-AVERAGE(OFFSET($H$3,0,0,'Données projet'!$E$17+1,1))</f>
        <v>#N/A</v>
      </c>
      <c r="GF22" s="58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8" t="e">
        <f t="shared" si="29"/>
        <v>#N/A</v>
      </c>
      <c r="GZ22" s="58" t="e">
        <f ca="1">AVERAGE(OFFSET($GY$3,0,0,'Données projet'!$E$18+1,1))-AVERAGE(OFFSET($H$3,0,0,'Données projet'!$E$18+1,1))</f>
        <v>#N/A</v>
      </c>
      <c r="HA22" s="58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6">
        <f t="shared" si="1"/>
        <v>318.98809269129538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18.333333333333332</v>
      </c>
      <c r="N23" s="13">
        <f>IF('Données projet'!$A$36&gt;35,N22+M23-V22,IF(A23&lt;'Données projet'!$A$36,$K$205^A23,IF(A23='Données projet'!$A$36,'Données projet'!$B$36,N22+M23-V22)))</f>
        <v>160.33333333333334</v>
      </c>
      <c r="O23" s="13">
        <f>N23*VLOOKUP('Données projet'!$B$9,Paramètres!$A$1:$I$89,3,0)*VLOOKUP('Données projet'!$B$9,Paramètres!$A$1:$I$89,5,0)</f>
        <v>95.879333333333349</v>
      </c>
      <c r="P23" s="13">
        <f t="shared" si="33"/>
        <v>25.977914306392684</v>
      </c>
      <c r="Q23" s="20">
        <f t="shared" si="2"/>
        <v>212.23470630585618</v>
      </c>
      <c r="R23" s="58">
        <f t="shared" si="0"/>
        <v>505.56803963918946</v>
      </c>
      <c r="S23" s="58">
        <f ca="1">AVERAGE(OFFSET($R$3,0,0,'Données projet'!$E$9+1,1))-AVERAGE(OFFSET($H$3,0,0,'Données projet'!$E$9+1,1))</f>
        <v>160.68496934923235</v>
      </c>
      <c r="T23" s="58">
        <f t="shared" si="34"/>
        <v>313.61727210988198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7.2301478816406872</v>
      </c>
      <c r="AA23" s="21">
        <f>EXP(-LN(2)/25)*AA22+(1-EXP(-LN(2)/25))/(LN(2)/25)*Calculateur!V23*Calculateur!X23*VLOOKUP('Données projet'!$B$9,Paramètres!$A$1:$I$89,3,0)*0.475*44/12</f>
        <v>8.2648060190597015</v>
      </c>
      <c r="AB23" s="21">
        <f>EXP(-LN(2)/2)*AB22+(1-EXP(-LN(2)/2))/(LN(2)/2)*V23*Y23*VLOOKUP('Données projet'!$B$9,Paramètres!$A$1:$I$89,3,0)*0.475*44/12</f>
        <v>4.1072757745690742</v>
      </c>
      <c r="AC23" s="22">
        <f t="shared" si="3"/>
        <v>19.602229675269463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8" t="e">
        <f t="shared" si="5"/>
        <v>#N/A</v>
      </c>
      <c r="AN23" s="58" t="e">
        <f ca="1">AVERAGE(OFFSET($AM$3,0,0,'Données projet'!$E$10+1,1))-AVERAGE(OFFSET($H$3,0,0,'Données projet'!$E$10+1,1))</f>
        <v>#N/A</v>
      </c>
      <c r="AO23" s="58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8" t="e">
        <f t="shared" si="8"/>
        <v>#N/A</v>
      </c>
      <c r="BI23" s="58" t="e">
        <f ca="1">AVERAGE(OFFSET($BH$3,0,0,'Données projet'!$E$11+1,1))-AVERAGE(OFFSET($H$3,0,0,'Données projet'!$E$11+1,1))</f>
        <v>#N/A</v>
      </c>
      <c r="BJ23" s="58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8" t="e">
        <f t="shared" si="11"/>
        <v>#N/A</v>
      </c>
      <c r="CD23" s="58" t="e">
        <f ca="1">AVERAGE(OFFSET($CC$3,0,0,'Données projet'!$E$12+1,1))-AVERAGE(OFFSET($H$3,0,0,'Données projet'!$E$12+1,1))</f>
        <v>#N/A</v>
      </c>
      <c r="CE23" s="58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8" t="e">
        <f t="shared" si="14"/>
        <v>#N/A</v>
      </c>
      <c r="CY23" s="58" t="e">
        <f ca="1">AVERAGE(OFFSET($CX$3,0,0,'Données projet'!$E$13+1,1))-AVERAGE(OFFSET($H$3,0,0,'Données projet'!$E$13+1,1))</f>
        <v>#N/A</v>
      </c>
      <c r="CZ23" s="58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8" t="e">
        <f t="shared" si="17"/>
        <v>#N/A</v>
      </c>
      <c r="DT23" s="58" t="e">
        <f ca="1">AVERAGE(OFFSET($DS$3,0,0,'Données projet'!$E$14+1,1))-AVERAGE(OFFSET($H$3,0,0,'Données projet'!$E$14+1,1))</f>
        <v>#N/A</v>
      </c>
      <c r="DU23" s="58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8" t="e">
        <f t="shared" si="20"/>
        <v>#N/A</v>
      </c>
      <c r="EO23" s="58" t="e">
        <f ca="1">AVERAGE(OFFSET($EN$3,0,0,'Données projet'!$E$15+1,1))-AVERAGE(OFFSET($H$3,0,0,'Données projet'!$E$15+1,1))</f>
        <v>#N/A</v>
      </c>
      <c r="EP23" s="58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8" t="e">
        <f t="shared" si="23"/>
        <v>#N/A</v>
      </c>
      <c r="FJ23" s="58" t="e">
        <f ca="1">AVERAGE(OFFSET($FI$3,0,0,'Données projet'!$E$16+1,1))-AVERAGE(OFFSET($H$3,0,0,'Données projet'!$E$16+1,1))</f>
        <v>#N/A</v>
      </c>
      <c r="FK23" s="58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8" t="e">
        <f t="shared" si="26"/>
        <v>#N/A</v>
      </c>
      <c r="GE23" s="58" t="e">
        <f ca="1">AVERAGE(OFFSET($GD$3,0,0,'Données projet'!$E$17+1,1))-AVERAGE(OFFSET($H$3,0,0,'Données projet'!$E$17+1,1))</f>
        <v>#N/A</v>
      </c>
      <c r="GF23" s="58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8" t="e">
        <f t="shared" si="29"/>
        <v>#N/A</v>
      </c>
      <c r="GZ23" s="58" t="e">
        <f ca="1">AVERAGE(OFFSET($GY$3,0,0,'Données projet'!$E$18+1,1))-AVERAGE(OFFSET($H$3,0,0,'Données projet'!$E$18+1,1))</f>
        <v>#N/A</v>
      </c>
      <c r="HA23" s="58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6">
        <f t="shared" si="1"/>
        <v>320.23137288769698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18.333333333333332</v>
      </c>
      <c r="N24" s="13">
        <f>IF('Données projet'!$A$36&gt;35,N23+M24-V23,IF(A24&lt;'Données projet'!$A$36,$K$205^A24,IF(A24='Données projet'!$A$36,'Données projet'!$B$36,N23+M24-V23)))</f>
        <v>178.66666666666669</v>
      </c>
      <c r="O24" s="13">
        <f>N24*VLOOKUP('Données projet'!$B$9,Paramètres!$A$1:$I$89,3,0)*VLOOKUP('Données projet'!$B$9,Paramètres!$A$1:$I$89,5,0)</f>
        <v>106.84266666666669</v>
      </c>
      <c r="P24" s="13">
        <f t="shared" si="33"/>
        <v>28.585836049762431</v>
      </c>
      <c r="Q24" s="20">
        <f t="shared" si="2"/>
        <v>235.87130889778066</v>
      </c>
      <c r="R24" s="58">
        <f t="shared" si="0"/>
        <v>529.20464223111401</v>
      </c>
      <c r="S24" s="58">
        <f ca="1">AVERAGE(OFFSET($R$3,0,0,'Données projet'!$E$9+1,1))-AVERAGE(OFFSET($H$3,0,0,'Données projet'!$E$9+1,1))</f>
        <v>160.68496934923235</v>
      </c>
      <c r="T24" s="58">
        <f t="shared" si="34"/>
        <v>313.61727210988198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7.0883690916364746</v>
      </c>
      <c r="AA24" s="21">
        <f>EXP(-LN(2)/25)*AA23+(1-EXP(-LN(2)/25))/(LN(2)/25)*Calculateur!V24*Calculateur!X24*VLOOKUP('Données projet'!$B$9,Paramètres!$A$1:$I$89,3,0)*0.475*44/12</f>
        <v>8.0388044638412541</v>
      </c>
      <c r="AB24" s="21">
        <f>EXP(-LN(2)/2)*AB23+(1-EXP(-LN(2)/2))/(LN(2)/2)*V24*Y24*VLOOKUP('Données projet'!$B$9,Paramètres!$A$1:$I$89,3,0)*0.475*44/12</f>
        <v>2.9042825524010221</v>
      </c>
      <c r="AC24" s="22">
        <f t="shared" si="3"/>
        <v>18.03145610787875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8" t="e">
        <f t="shared" si="5"/>
        <v>#N/A</v>
      </c>
      <c r="AN24" s="58" t="e">
        <f ca="1">AVERAGE(OFFSET($AM$3,0,0,'Données projet'!$E$10+1,1))-AVERAGE(OFFSET($H$3,0,0,'Données projet'!$E$10+1,1))</f>
        <v>#N/A</v>
      </c>
      <c r="AO24" s="58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8" t="e">
        <f t="shared" si="8"/>
        <v>#N/A</v>
      </c>
      <c r="BI24" s="58" t="e">
        <f ca="1">AVERAGE(OFFSET($BH$3,0,0,'Données projet'!$E$11+1,1))-AVERAGE(OFFSET($H$3,0,0,'Données projet'!$E$11+1,1))</f>
        <v>#N/A</v>
      </c>
      <c r="BJ24" s="58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8" t="e">
        <f t="shared" si="11"/>
        <v>#N/A</v>
      </c>
      <c r="CD24" s="58" t="e">
        <f ca="1">AVERAGE(OFFSET($CC$3,0,0,'Données projet'!$E$12+1,1))-AVERAGE(OFFSET($H$3,0,0,'Données projet'!$E$12+1,1))</f>
        <v>#N/A</v>
      </c>
      <c r="CE24" s="58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8" t="e">
        <f t="shared" si="14"/>
        <v>#N/A</v>
      </c>
      <c r="CY24" s="58" t="e">
        <f ca="1">AVERAGE(OFFSET($CX$3,0,0,'Données projet'!$E$13+1,1))-AVERAGE(OFFSET($H$3,0,0,'Données projet'!$E$13+1,1))</f>
        <v>#N/A</v>
      </c>
      <c r="CZ24" s="58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8" t="e">
        <f t="shared" si="17"/>
        <v>#N/A</v>
      </c>
      <c r="DT24" s="58" t="e">
        <f ca="1">AVERAGE(OFFSET($DS$3,0,0,'Données projet'!$E$14+1,1))-AVERAGE(OFFSET($H$3,0,0,'Données projet'!$E$14+1,1))</f>
        <v>#N/A</v>
      </c>
      <c r="DU24" s="58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8" t="e">
        <f t="shared" si="20"/>
        <v>#N/A</v>
      </c>
      <c r="EO24" s="58" t="e">
        <f ca="1">AVERAGE(OFFSET($EN$3,0,0,'Données projet'!$E$15+1,1))-AVERAGE(OFFSET($H$3,0,0,'Données projet'!$E$15+1,1))</f>
        <v>#N/A</v>
      </c>
      <c r="EP24" s="58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8" t="e">
        <f t="shared" si="23"/>
        <v>#N/A</v>
      </c>
      <c r="FJ24" s="58" t="e">
        <f ca="1">AVERAGE(OFFSET($FI$3,0,0,'Données projet'!$E$16+1,1))-AVERAGE(OFFSET($H$3,0,0,'Données projet'!$E$16+1,1))</f>
        <v>#N/A</v>
      </c>
      <c r="FK24" s="58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8" t="e">
        <f t="shared" si="26"/>
        <v>#N/A</v>
      </c>
      <c r="GE24" s="58" t="e">
        <f ca="1">AVERAGE(OFFSET($GD$3,0,0,'Données projet'!$E$17+1,1))-AVERAGE(OFFSET($H$3,0,0,'Données projet'!$E$17+1,1))</f>
        <v>#N/A</v>
      </c>
      <c r="GF24" s="58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8" t="e">
        <f t="shared" si="29"/>
        <v>#N/A</v>
      </c>
      <c r="GZ24" s="58" t="e">
        <f ca="1">AVERAGE(OFFSET($GY$3,0,0,'Données projet'!$E$18+1,1))-AVERAGE(OFFSET($H$3,0,0,'Données projet'!$E$18+1,1))</f>
        <v>#N/A</v>
      </c>
      <c r="HA24" s="58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6">
        <f t="shared" si="1"/>
        <v>321.47303657691953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197</v>
      </c>
      <c r="L25" s="12">
        <f>VLOOKUP(A25,'Données projet'!$A$35:$I$55,9,0)</f>
        <v>18.333333333333332</v>
      </c>
      <c r="M25" s="12">
        <f t="array" ref="M25">INDEX(L:L,MIN(IF(ISNUMBER(L25:L221),ROW(L25:L221),"")))</f>
        <v>18.333333333333332</v>
      </c>
      <c r="N25" s="13">
        <f>IF('Données projet'!$A$36&gt;35,N24+M25-V24,IF(A25&lt;'Données projet'!$A$36,$K$205^A25,IF(A25='Données projet'!$A$36,'Données projet'!$B$36,N24+M25-V24)))</f>
        <v>197.00000000000003</v>
      </c>
      <c r="O25" s="13">
        <f>N25*VLOOKUP('Données projet'!$B$9,Paramètres!$A$1:$I$89,3,0)*VLOOKUP('Données projet'!$B$9,Paramètres!$A$1:$I$89,5,0)</f>
        <v>117.80600000000003</v>
      </c>
      <c r="P25" s="13">
        <f t="shared" si="33"/>
        <v>31.162736572430632</v>
      </c>
      <c r="Q25" s="20">
        <f t="shared" si="2"/>
        <v>259.45388286365005</v>
      </c>
      <c r="R25" s="58">
        <f t="shared" si="0"/>
        <v>552.78721619698331</v>
      </c>
      <c r="S25" s="58">
        <f ca="1">AVERAGE(OFFSET($R$3,0,0,'Données projet'!$E$9+1,1))-AVERAGE(OFFSET($H$3,0,0,'Données projet'!$E$9+1,1))</f>
        <v>160.68496934923235</v>
      </c>
      <c r="T25" s="58">
        <f t="shared" si="34"/>
        <v>313.61727210988198</v>
      </c>
      <c r="U25" s="15">
        <f>IF(ISNA(VLOOKUP(A25,'Données projet'!$A$35:$I$55,3,0)),0,VLOOKUP(A25,'Données projet'!$A$35:$I$55,3,0))</f>
        <v>8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6.9493704972277213</v>
      </c>
      <c r="AA25" s="21">
        <f>EXP(-LN(2)/25)*AA24+(1-EXP(-LN(2)/25))/(LN(2)/25)*Calculateur!V25*Calculateur!X25*VLOOKUP('Données projet'!$B$9,Paramètres!$A$1:$I$89,3,0)*0.475*44/12</f>
        <v>7.8189829330351612</v>
      </c>
      <c r="AB25" s="21">
        <f>EXP(-LN(2)/2)*AB24+(1-EXP(-LN(2)/2))/(LN(2)/2)*V25*Y25*VLOOKUP('Données projet'!$B$9,Paramètres!$A$1:$I$89,3,0)*0.475*44/12</f>
        <v>2.0536378872845376</v>
      </c>
      <c r="AC25" s="22">
        <f t="shared" si="3"/>
        <v>16.821991317547422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8" t="e">
        <f t="shared" si="5"/>
        <v>#N/A</v>
      </c>
      <c r="AN25" s="58" t="e">
        <f ca="1">AVERAGE(OFFSET($AM$3,0,0,'Données projet'!$E$10+1,1))-AVERAGE(OFFSET($H$3,0,0,'Données projet'!$E$10+1,1))</f>
        <v>#N/A</v>
      </c>
      <c r="AO25" s="58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8" t="e">
        <f t="shared" si="8"/>
        <v>#N/A</v>
      </c>
      <c r="BI25" s="58" t="e">
        <f ca="1">AVERAGE(OFFSET($BH$3,0,0,'Données projet'!$E$11+1,1))-AVERAGE(OFFSET($H$3,0,0,'Données projet'!$E$11+1,1))</f>
        <v>#N/A</v>
      </c>
      <c r="BJ25" s="58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8" t="e">
        <f t="shared" si="11"/>
        <v>#N/A</v>
      </c>
      <c r="CD25" s="58" t="e">
        <f ca="1">AVERAGE(OFFSET($CC$3,0,0,'Données projet'!$E$12+1,1))-AVERAGE(OFFSET($H$3,0,0,'Données projet'!$E$12+1,1))</f>
        <v>#N/A</v>
      </c>
      <c r="CE25" s="58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8" t="e">
        <f t="shared" si="14"/>
        <v>#N/A</v>
      </c>
      <c r="CY25" s="58" t="e">
        <f ca="1">AVERAGE(OFFSET($CX$3,0,0,'Données projet'!$E$13+1,1))-AVERAGE(OFFSET($H$3,0,0,'Données projet'!$E$13+1,1))</f>
        <v>#N/A</v>
      </c>
      <c r="CZ25" s="58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8" t="e">
        <f t="shared" si="17"/>
        <v>#N/A</v>
      </c>
      <c r="DT25" s="58" t="e">
        <f ca="1">AVERAGE(OFFSET($DS$3,0,0,'Données projet'!$E$14+1,1))-AVERAGE(OFFSET($H$3,0,0,'Données projet'!$E$14+1,1))</f>
        <v>#N/A</v>
      </c>
      <c r="DU25" s="58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8" t="e">
        <f t="shared" si="20"/>
        <v>#N/A</v>
      </c>
      <c r="EO25" s="58" t="e">
        <f ca="1">AVERAGE(OFFSET($EN$3,0,0,'Données projet'!$E$15+1,1))-AVERAGE(OFFSET($H$3,0,0,'Données projet'!$E$15+1,1))</f>
        <v>#N/A</v>
      </c>
      <c r="EP25" s="58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8" t="e">
        <f t="shared" si="23"/>
        <v>#N/A</v>
      </c>
      <c r="FJ25" s="58" t="e">
        <f ca="1">AVERAGE(OFFSET($FI$3,0,0,'Données projet'!$E$16+1,1))-AVERAGE(OFFSET($H$3,0,0,'Données projet'!$E$16+1,1))</f>
        <v>#N/A</v>
      </c>
      <c r="FK25" s="58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8" t="e">
        <f t="shared" si="26"/>
        <v>#N/A</v>
      </c>
      <c r="GE25" s="58" t="e">
        <f ca="1">AVERAGE(OFFSET($GD$3,0,0,'Données projet'!$E$17+1,1))-AVERAGE(OFFSET($H$3,0,0,'Données projet'!$E$17+1,1))</f>
        <v>#N/A</v>
      </c>
      <c r="GF25" s="58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8" t="e">
        <f t="shared" si="29"/>
        <v>#N/A</v>
      </c>
      <c r="GZ25" s="58" t="e">
        <f ca="1">AVERAGE(OFFSET($GY$3,0,0,'Données projet'!$E$18+1,1))-AVERAGE(OFFSET($H$3,0,0,'Données projet'!$E$18+1,1))</f>
        <v>#N/A</v>
      </c>
      <c r="HA25" s="58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6">
        <f t="shared" si="1"/>
        <v>322.71316563033918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215</v>
      </c>
      <c r="L26" s="12">
        <f>VLOOKUP(A26,'Données projet'!$A$35:$I$55,9,0)</f>
        <v>18</v>
      </c>
      <c r="M26" s="12">
        <f t="array" ref="M26">INDEX(L:L,MIN(IF(ISNUMBER(L26:L222),ROW(L26:L222),"")))</f>
        <v>18</v>
      </c>
      <c r="N26" s="13">
        <f>IF('Données projet'!$A$36&gt;35,N25+M26-V25,IF(A26&lt;'Données projet'!$A$36,$K$205^A26,IF(A26='Données projet'!$A$36,'Données projet'!$B$36,N25+M26-V25)))</f>
        <v>215.00000000000003</v>
      </c>
      <c r="O26" s="13">
        <f>N26*VLOOKUP('Données projet'!$B$9,Paramètres!$A$1:$I$89,3,0)*VLOOKUP('Données projet'!$B$9,Paramètres!$A$1:$I$89,5,0)</f>
        <v>128.57000000000002</v>
      </c>
      <c r="P26" s="13">
        <f t="shared" si="33"/>
        <v>33.665715905233277</v>
      </c>
      <c r="Q26" s="20">
        <f t="shared" si="2"/>
        <v>282.56053853494797</v>
      </c>
      <c r="R26" s="58">
        <f t="shared" si="0"/>
        <v>575.89387186828128</v>
      </c>
      <c r="S26" s="58">
        <f ca="1">AVERAGE(OFFSET($R$3,0,0,'Données projet'!$E$9+1,1))-AVERAGE(OFFSET($H$3,0,0,'Données projet'!$E$9+1,1))</f>
        <v>160.68496934923235</v>
      </c>
      <c r="T26" s="58">
        <f t="shared" si="34"/>
        <v>313.61727210988198</v>
      </c>
      <c r="U26" s="15">
        <f>IF(ISNA(VLOOKUP(A26,'Données projet'!$A$35:$I$55,3,0)),0,VLOOKUP(A26,'Données projet'!$A$35:$I$55,3,0))</f>
        <v>9</v>
      </c>
      <c r="V26" s="15">
        <f>IF(ISNA(VLOOKUP(A26,'Données projet'!$A$35:$I$55,4,0)),0,VLOOKUP(A26,'Données projet'!$A$35:$I$55,4,0))</f>
        <v>52</v>
      </c>
      <c r="W26" s="16">
        <f>IF(ISNA(VLOOKUP(A26,'Données projet'!$A$35:$I$55,5,0)),0%,VLOOKUP(A26,'Données projet'!$A$35:$I$55,5,0)*VLOOKUP('Données projet'!$B$9,Paramètres!$A$1:$I$89,7,0))</f>
        <v>0.27</v>
      </c>
      <c r="X26" s="16">
        <f>IF(ISNA(VLOOKUP(A26,'Données projet'!$A$35:$I$55,6,0)),0%,VLOOKUP(A26,'Données projet'!$A$35:$I$55,6,0)*VLOOKUP('Données projet'!$B$9,Paramètres!$A$1:$I$89,7,0))</f>
        <v>9.9000000000000005E-2</v>
      </c>
      <c r="Y26" s="16">
        <f>IF(ISNA(VLOOKUP(A26,'Données projet'!$A$35:$I$55,7,0)),0%,VLOOKUP(A26,'Données projet'!$A$35:$I$55,7,0))</f>
        <v>0.18</v>
      </c>
      <c r="Z26" s="21">
        <f>EXP(-LN(2)/35)*Z25+(1-EXP(-LN(2)/35))/(LN(2)/35)*V26*W26*VLOOKUP('Données projet'!$B$9,Paramètres!$A$1:$I$89,3,0)*0.475*44/12</f>
        <v>17.950826623188497</v>
      </c>
      <c r="AA26" s="21">
        <f>EXP(-LN(2)/25)*AA25+(1-EXP(-LN(2)/25))/(LN(2)/25)*Calculateur!V26*Calculateur!X26*VLOOKUP('Données projet'!$B$9,Paramètres!$A$1:$I$89,3,0)*0.475*44/12</f>
        <v>11.672926805426151</v>
      </c>
      <c r="AB26" s="21">
        <f>EXP(-LN(2)/2)*AB25+(1-EXP(-LN(2)/2))/(LN(2)/2)*V26*Y26*VLOOKUP('Données projet'!$B$9,Paramètres!$A$1:$I$89,3,0)*0.475*44/12</f>
        <v>7.7895624704994475</v>
      </c>
      <c r="AC26" s="22">
        <f t="shared" si="3"/>
        <v>37.413315899114096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8" t="e">
        <f t="shared" si="5"/>
        <v>#N/A</v>
      </c>
      <c r="AN26" s="58" t="e">
        <f ca="1">AVERAGE(OFFSET($AM$3,0,0,'Données projet'!$E$10+1,1))-AVERAGE(OFFSET($H$3,0,0,'Données projet'!$E$10+1,1))</f>
        <v>#N/A</v>
      </c>
      <c r="AO26" s="58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8" t="e">
        <f t="shared" si="8"/>
        <v>#N/A</v>
      </c>
      <c r="BI26" s="58" t="e">
        <f ca="1">AVERAGE(OFFSET($BH$3,0,0,'Données projet'!$E$11+1,1))-AVERAGE(OFFSET($H$3,0,0,'Données projet'!$E$11+1,1))</f>
        <v>#N/A</v>
      </c>
      <c r="BJ26" s="58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8" t="e">
        <f t="shared" si="11"/>
        <v>#N/A</v>
      </c>
      <c r="CD26" s="58" t="e">
        <f ca="1">AVERAGE(OFFSET($CC$3,0,0,'Données projet'!$E$12+1,1))-AVERAGE(OFFSET($H$3,0,0,'Données projet'!$E$12+1,1))</f>
        <v>#N/A</v>
      </c>
      <c r="CE26" s="58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8" t="e">
        <f t="shared" si="14"/>
        <v>#N/A</v>
      </c>
      <c r="CY26" s="58" t="e">
        <f ca="1">AVERAGE(OFFSET($CX$3,0,0,'Données projet'!$E$13+1,1))-AVERAGE(OFFSET($H$3,0,0,'Données projet'!$E$13+1,1))</f>
        <v>#N/A</v>
      </c>
      <c r="CZ26" s="58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8" t="e">
        <f t="shared" si="17"/>
        <v>#N/A</v>
      </c>
      <c r="DT26" s="58" t="e">
        <f ca="1">AVERAGE(OFFSET($DS$3,0,0,'Données projet'!$E$14+1,1))-AVERAGE(OFFSET($H$3,0,0,'Données projet'!$E$14+1,1))</f>
        <v>#N/A</v>
      </c>
      <c r="DU26" s="58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8" t="e">
        <f t="shared" si="20"/>
        <v>#N/A</v>
      </c>
      <c r="EO26" s="58" t="e">
        <f ca="1">AVERAGE(OFFSET($EN$3,0,0,'Données projet'!$E$15+1,1))-AVERAGE(OFFSET($H$3,0,0,'Données projet'!$E$15+1,1))</f>
        <v>#N/A</v>
      </c>
      <c r="EP26" s="58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8" t="e">
        <f t="shared" si="23"/>
        <v>#N/A</v>
      </c>
      <c r="FJ26" s="58" t="e">
        <f ca="1">AVERAGE(OFFSET($FI$3,0,0,'Données projet'!$E$16+1,1))-AVERAGE(OFFSET($H$3,0,0,'Données projet'!$E$16+1,1))</f>
        <v>#N/A</v>
      </c>
      <c r="FK26" s="58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8" t="e">
        <f t="shared" si="26"/>
        <v>#N/A</v>
      </c>
      <c r="GE26" s="58" t="e">
        <f ca="1">AVERAGE(OFFSET($GD$3,0,0,'Données projet'!$E$17+1,1))-AVERAGE(OFFSET($H$3,0,0,'Données projet'!$E$17+1,1))</f>
        <v>#N/A</v>
      </c>
      <c r="GF26" s="58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8" t="e">
        <f t="shared" si="29"/>
        <v>#N/A</v>
      </c>
      <c r="GZ26" s="58" t="e">
        <f ca="1">AVERAGE(OFFSET($GY$3,0,0,'Données projet'!$E$18+1,1))-AVERAGE(OFFSET($H$3,0,0,'Données projet'!$E$18+1,1))</f>
        <v>#N/A</v>
      </c>
      <c r="HA26" s="58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6">
        <f t="shared" si="1"/>
        <v>323.95183439748814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177</v>
      </c>
      <c r="L27" s="12">
        <f>VLOOKUP(A27,'Données projet'!$A$35:$I$55,9,0)</f>
        <v>14</v>
      </c>
      <c r="M27" s="12">
        <f t="array" ref="M27">INDEX(L:L,MIN(IF(ISNUMBER(L27:L223),ROW(L27:L223),"")))</f>
        <v>14</v>
      </c>
      <c r="N27" s="13">
        <f>IF('Données projet'!$A$36&gt;35,N26+M27-V26,IF(A27&lt;'Données projet'!$A$36,$K$205^A27,IF(A27='Données projet'!$A$36,'Données projet'!$B$36,N26+M27-V26)))</f>
        <v>177.00000000000003</v>
      </c>
      <c r="O27" s="13">
        <f>N27*VLOOKUP('Données projet'!$B$9,Paramètres!$A$1:$I$89,3,0)*VLOOKUP('Données projet'!$B$9,Paramètres!$A$1:$I$89,5,0)</f>
        <v>105.84600000000002</v>
      </c>
      <c r="P27" s="13">
        <f t="shared" si="33"/>
        <v>28.350087862757704</v>
      </c>
      <c r="Q27" s="20">
        <f t="shared" si="2"/>
        <v>233.72485302763639</v>
      </c>
      <c r="R27" s="58">
        <f t="shared" si="0"/>
        <v>527.05818636096967</v>
      </c>
      <c r="S27" s="58">
        <f ca="1">AVERAGE(OFFSET($R$3,0,0,'Données projet'!$E$9+1,1))-AVERAGE(OFFSET($H$3,0,0,'Données projet'!$E$9+1,1))</f>
        <v>160.68496934923235</v>
      </c>
      <c r="T27" s="58">
        <f t="shared" si="34"/>
        <v>313.61727210988198</v>
      </c>
      <c r="U27" s="15">
        <f>IF(ISNA(VLOOKUP(A27,'Données projet'!$A$35:$I$55,3,0)),0,VLOOKUP(A27,'Données projet'!$A$35:$I$55,3,0))</f>
        <v>10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17.598821862030896</v>
      </c>
      <c r="AA27" s="21">
        <f>EXP(-LN(2)/25)*AA26+(1-EXP(-LN(2)/25))/(LN(2)/25)*Calculateur!V27*Calculateur!X27*VLOOKUP('Données projet'!$B$9,Paramètres!$A$1:$I$89,3,0)*0.475*44/12</f>
        <v>11.35373000807923</v>
      </c>
      <c r="AB27" s="21">
        <f>EXP(-LN(2)/2)*AB26+(1-EXP(-LN(2)/2))/(LN(2)/2)*V27*Y27*VLOOKUP('Données projet'!$B$9,Paramètres!$A$1:$I$89,3,0)*0.475*44/12</f>
        <v>5.5080524453663955</v>
      </c>
      <c r="AC27" s="22">
        <f t="shared" si="3"/>
        <v>34.460604315476523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8" t="e">
        <f t="shared" si="5"/>
        <v>#N/A</v>
      </c>
      <c r="AN27" s="58" t="e">
        <f ca="1">AVERAGE(OFFSET($AM$3,0,0,'Données projet'!$E$10+1,1))-AVERAGE(OFFSET($H$3,0,0,'Données projet'!$E$10+1,1))</f>
        <v>#N/A</v>
      </c>
      <c r="AO27" s="58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8" t="e">
        <f t="shared" si="8"/>
        <v>#N/A</v>
      </c>
      <c r="BI27" s="58" t="e">
        <f ca="1">AVERAGE(OFFSET($BH$3,0,0,'Données projet'!$E$11+1,1))-AVERAGE(OFFSET($H$3,0,0,'Données projet'!$E$11+1,1))</f>
        <v>#N/A</v>
      </c>
      <c r="BJ27" s="58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8" t="e">
        <f t="shared" si="11"/>
        <v>#N/A</v>
      </c>
      <c r="CD27" s="58" t="e">
        <f ca="1">AVERAGE(OFFSET($CC$3,0,0,'Données projet'!$E$12+1,1))-AVERAGE(OFFSET($H$3,0,0,'Données projet'!$E$12+1,1))</f>
        <v>#N/A</v>
      </c>
      <c r="CE27" s="58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8" t="e">
        <f t="shared" si="14"/>
        <v>#N/A</v>
      </c>
      <c r="CY27" s="58" t="e">
        <f ca="1">AVERAGE(OFFSET($CX$3,0,0,'Données projet'!$E$13+1,1))-AVERAGE(OFFSET($H$3,0,0,'Données projet'!$E$13+1,1))</f>
        <v>#N/A</v>
      </c>
      <c r="CZ27" s="58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8" t="e">
        <f t="shared" si="17"/>
        <v>#N/A</v>
      </c>
      <c r="DT27" s="58" t="e">
        <f ca="1">AVERAGE(OFFSET($DS$3,0,0,'Données projet'!$E$14+1,1))-AVERAGE(OFFSET($H$3,0,0,'Données projet'!$E$14+1,1))</f>
        <v>#N/A</v>
      </c>
      <c r="DU27" s="58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8" t="e">
        <f t="shared" si="20"/>
        <v>#N/A</v>
      </c>
      <c r="EO27" s="58" t="e">
        <f ca="1">AVERAGE(OFFSET($EN$3,0,0,'Données projet'!$E$15+1,1))-AVERAGE(OFFSET($H$3,0,0,'Données projet'!$E$15+1,1))</f>
        <v>#N/A</v>
      </c>
      <c r="EP27" s="58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8" t="e">
        <f t="shared" si="23"/>
        <v>#N/A</v>
      </c>
      <c r="FJ27" s="58" t="e">
        <f ca="1">AVERAGE(OFFSET($FI$3,0,0,'Données projet'!$E$16+1,1))-AVERAGE(OFFSET($H$3,0,0,'Données projet'!$E$16+1,1))</f>
        <v>#N/A</v>
      </c>
      <c r="FK27" s="58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8" t="e">
        <f t="shared" si="26"/>
        <v>#N/A</v>
      </c>
      <c r="GE27" s="58" t="e">
        <f ca="1">AVERAGE(OFFSET($GD$3,0,0,'Données projet'!$E$17+1,1))-AVERAGE(OFFSET($H$3,0,0,'Données projet'!$E$17+1,1))</f>
        <v>#N/A</v>
      </c>
      <c r="GF27" s="58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8" t="e">
        <f t="shared" si="29"/>
        <v>#N/A</v>
      </c>
      <c r="GZ27" s="58" t="e">
        <f ca="1">AVERAGE(OFFSET($GY$3,0,0,'Données projet'!$E$18+1,1))-AVERAGE(OFFSET($H$3,0,0,'Données projet'!$E$18+1,1))</f>
        <v>#N/A</v>
      </c>
      <c r="HA27" s="58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6">
        <f t="shared" si="1"/>
        <v>325.18911068157126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15.666666666666666</v>
      </c>
      <c r="N28" s="13">
        <f>IF('Données projet'!$A$36&gt;35,N27+M28-V27,IF(A28&lt;'Données projet'!$A$36,$K$205^A28,IF(A28='Données projet'!$A$36,'Données projet'!$B$36,N27+M28-V27)))</f>
        <v>192.66666666666669</v>
      </c>
      <c r="O28" s="13">
        <f>N28*VLOOKUP('Données projet'!$B$9,Paramètres!$A$1:$I$89,3,0)*VLOOKUP('Données projet'!$B$9,Paramètres!$A$1:$I$89,5,0)</f>
        <v>115.21466666666669</v>
      </c>
      <c r="P28" s="13">
        <f t="shared" si="33"/>
        <v>30.556269263555691</v>
      </c>
      <c r="Q28" s="20">
        <f t="shared" si="2"/>
        <v>253.88438007847063</v>
      </c>
      <c r="R28" s="58">
        <f t="shared" si="0"/>
        <v>547.21771341180397</v>
      </c>
      <c r="S28" s="58">
        <f ca="1">AVERAGE(OFFSET($R$3,0,0,'Données projet'!$E$9+1,1))-AVERAGE(OFFSET($H$3,0,0,'Données projet'!$E$9+1,1))</f>
        <v>160.68496934923235</v>
      </c>
      <c r="T28" s="58">
        <f t="shared" si="34"/>
        <v>313.61727210988198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17.253719699537889</v>
      </c>
      <c r="AA28" s="21">
        <f>EXP(-LN(2)/25)*AA27+(1-EXP(-LN(2)/25))/(LN(2)/25)*Calculateur!V28*Calculateur!X28*VLOOKUP('Données projet'!$B$9,Paramètres!$A$1:$I$89,3,0)*0.475*44/12</f>
        <v>11.043261663941593</v>
      </c>
      <c r="AB28" s="21">
        <f>EXP(-LN(2)/2)*AB27+(1-EXP(-LN(2)/2))/(LN(2)/2)*V28*Y28*VLOOKUP('Données projet'!$B$9,Paramètres!$A$1:$I$89,3,0)*0.475*44/12</f>
        <v>3.8947812352497242</v>
      </c>
      <c r="AC28" s="22">
        <f t="shared" si="3"/>
        <v>32.191762598729206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8" t="e">
        <f t="shared" si="5"/>
        <v>#N/A</v>
      </c>
      <c r="AN28" s="58" t="e">
        <f ca="1">AVERAGE(OFFSET($AM$3,0,0,'Données projet'!$E$10+1,1))-AVERAGE(OFFSET($H$3,0,0,'Données projet'!$E$10+1,1))</f>
        <v>#N/A</v>
      </c>
      <c r="AO28" s="58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8" t="e">
        <f t="shared" si="8"/>
        <v>#N/A</v>
      </c>
      <c r="BI28" s="58" t="e">
        <f ca="1">AVERAGE(OFFSET($BH$3,0,0,'Données projet'!$E$11+1,1))-AVERAGE(OFFSET($H$3,0,0,'Données projet'!$E$11+1,1))</f>
        <v>#N/A</v>
      </c>
      <c r="BJ28" s="58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8" t="e">
        <f t="shared" si="11"/>
        <v>#N/A</v>
      </c>
      <c r="CD28" s="58" t="e">
        <f ca="1">AVERAGE(OFFSET($CC$3,0,0,'Données projet'!$E$12+1,1))-AVERAGE(OFFSET($H$3,0,0,'Données projet'!$E$12+1,1))</f>
        <v>#N/A</v>
      </c>
      <c r="CE28" s="58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8" t="e">
        <f t="shared" si="14"/>
        <v>#N/A</v>
      </c>
      <c r="CY28" s="58" t="e">
        <f ca="1">AVERAGE(OFFSET($CX$3,0,0,'Données projet'!$E$13+1,1))-AVERAGE(OFFSET($H$3,0,0,'Données projet'!$E$13+1,1))</f>
        <v>#N/A</v>
      </c>
      <c r="CZ28" s="58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8" t="e">
        <f t="shared" si="17"/>
        <v>#N/A</v>
      </c>
      <c r="DT28" s="58" t="e">
        <f ca="1">AVERAGE(OFFSET($DS$3,0,0,'Données projet'!$E$14+1,1))-AVERAGE(OFFSET($H$3,0,0,'Données projet'!$E$14+1,1))</f>
        <v>#N/A</v>
      </c>
      <c r="DU28" s="58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8" t="e">
        <f t="shared" si="20"/>
        <v>#N/A</v>
      </c>
      <c r="EO28" s="58" t="e">
        <f ca="1">AVERAGE(OFFSET($EN$3,0,0,'Données projet'!$E$15+1,1))-AVERAGE(OFFSET($H$3,0,0,'Données projet'!$E$15+1,1))</f>
        <v>#N/A</v>
      </c>
      <c r="EP28" s="58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8" t="e">
        <f t="shared" si="23"/>
        <v>#N/A</v>
      </c>
      <c r="FJ28" s="58" t="e">
        <f ca="1">AVERAGE(OFFSET($FI$3,0,0,'Données projet'!$E$16+1,1))-AVERAGE(OFFSET($H$3,0,0,'Données projet'!$E$16+1,1))</f>
        <v>#N/A</v>
      </c>
      <c r="FK28" s="58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8" t="e">
        <f t="shared" si="26"/>
        <v>#N/A</v>
      </c>
      <c r="GE28" s="58" t="e">
        <f ca="1">AVERAGE(OFFSET($GD$3,0,0,'Données projet'!$E$17+1,1))-AVERAGE(OFFSET($H$3,0,0,'Données projet'!$E$17+1,1))</f>
        <v>#N/A</v>
      </c>
      <c r="GF28" s="58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8" t="e">
        <f t="shared" si="29"/>
        <v>#N/A</v>
      </c>
      <c r="GZ28" s="58" t="e">
        <f ca="1">AVERAGE(OFFSET($GY$3,0,0,'Données projet'!$E$18+1,1))-AVERAGE(OFFSET($H$3,0,0,'Données projet'!$E$18+1,1))</f>
        <v>#N/A</v>
      </c>
      <c r="HA28" s="58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6">
        <f t="shared" si="1"/>
        <v>326.42505655450702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15.666666666666666</v>
      </c>
      <c r="N29" s="13">
        <f>IF('Données projet'!$A$36&gt;35,N28+M29-V28,IF(A29&lt;'Données projet'!$A$36,$K$205^A29,IF(A29='Données projet'!$A$36,'Données projet'!$B$36,N28+M29-V28)))</f>
        <v>208.33333333333334</v>
      </c>
      <c r="O29" s="13">
        <f>N29*VLOOKUP('Données projet'!$B$9,Paramètres!$A$1:$I$89,3,0)*VLOOKUP('Données projet'!$B$9,Paramètres!$A$1:$I$89,5,0)</f>
        <v>124.58333333333334</v>
      </c>
      <c r="P29" s="13">
        <f t="shared" si="33"/>
        <v>32.741643365926784</v>
      </c>
      <c r="Q29" s="20">
        <f t="shared" si="2"/>
        <v>274.00766775121139</v>
      </c>
      <c r="R29" s="58">
        <f t="shared" si="0"/>
        <v>567.3410010845447</v>
      </c>
      <c r="S29" s="58">
        <f ca="1">AVERAGE(OFFSET($R$3,0,0,'Données projet'!$E$9+1,1))-AVERAGE(OFFSET($H$3,0,0,'Données projet'!$E$9+1,1))</f>
        <v>160.68496934923235</v>
      </c>
      <c r="T29" s="58">
        <f t="shared" si="34"/>
        <v>313.61727210988198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16.915384779959837</v>
      </c>
      <c r="AA29" s="21">
        <f>EXP(-LN(2)/25)*AA28+(1-EXP(-LN(2)/25))/(LN(2)/25)*Calculateur!V29*Calculateur!X29*VLOOKUP('Données projet'!$B$9,Paramètres!$A$1:$I$89,3,0)*0.475*44/12</f>
        <v>10.741283093001218</v>
      </c>
      <c r="AB29" s="21">
        <f>EXP(-LN(2)/2)*AB28+(1-EXP(-LN(2)/2))/(LN(2)/2)*V29*Y29*VLOOKUP('Données projet'!$B$9,Paramètres!$A$1:$I$89,3,0)*0.475*44/12</f>
        <v>2.7540262226831982</v>
      </c>
      <c r="AC29" s="22">
        <f t="shared" si="3"/>
        <v>30.410694095644253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8" t="e">
        <f t="shared" si="5"/>
        <v>#N/A</v>
      </c>
      <c r="AN29" s="58" t="e">
        <f ca="1">AVERAGE(OFFSET($AM$3,0,0,'Données projet'!$E$10+1,1))-AVERAGE(OFFSET($H$3,0,0,'Données projet'!$E$10+1,1))</f>
        <v>#N/A</v>
      </c>
      <c r="AO29" s="58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8" t="e">
        <f t="shared" si="8"/>
        <v>#N/A</v>
      </c>
      <c r="BI29" s="58" t="e">
        <f ca="1">AVERAGE(OFFSET($BH$3,0,0,'Données projet'!$E$11+1,1))-AVERAGE(OFFSET($H$3,0,0,'Données projet'!$E$11+1,1))</f>
        <v>#N/A</v>
      </c>
      <c r="BJ29" s="58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8" t="e">
        <f t="shared" si="11"/>
        <v>#N/A</v>
      </c>
      <c r="CD29" s="58" t="e">
        <f ca="1">AVERAGE(OFFSET($CC$3,0,0,'Données projet'!$E$12+1,1))-AVERAGE(OFFSET($H$3,0,0,'Données projet'!$E$12+1,1))</f>
        <v>#N/A</v>
      </c>
      <c r="CE29" s="58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8" t="e">
        <f t="shared" si="14"/>
        <v>#N/A</v>
      </c>
      <c r="CY29" s="58" t="e">
        <f ca="1">AVERAGE(OFFSET($CX$3,0,0,'Données projet'!$E$13+1,1))-AVERAGE(OFFSET($H$3,0,0,'Données projet'!$E$13+1,1))</f>
        <v>#N/A</v>
      </c>
      <c r="CZ29" s="58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8" t="e">
        <f t="shared" si="17"/>
        <v>#N/A</v>
      </c>
      <c r="DT29" s="58" t="e">
        <f ca="1">AVERAGE(OFFSET($DS$3,0,0,'Données projet'!$E$14+1,1))-AVERAGE(OFFSET($H$3,0,0,'Données projet'!$E$14+1,1))</f>
        <v>#N/A</v>
      </c>
      <c r="DU29" s="58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8" t="e">
        <f t="shared" si="20"/>
        <v>#N/A</v>
      </c>
      <c r="EO29" s="58" t="e">
        <f ca="1">AVERAGE(OFFSET($EN$3,0,0,'Données projet'!$E$15+1,1))-AVERAGE(OFFSET($H$3,0,0,'Données projet'!$E$15+1,1))</f>
        <v>#N/A</v>
      </c>
      <c r="EP29" s="58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8" t="e">
        <f t="shared" si="23"/>
        <v>#N/A</v>
      </c>
      <c r="FJ29" s="58" t="e">
        <f ca="1">AVERAGE(OFFSET($FI$3,0,0,'Données projet'!$E$16+1,1))-AVERAGE(OFFSET($H$3,0,0,'Données projet'!$E$16+1,1))</f>
        <v>#N/A</v>
      </c>
      <c r="FK29" s="58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8" t="e">
        <f t="shared" si="26"/>
        <v>#N/A</v>
      </c>
      <c r="GE29" s="58" t="e">
        <f ca="1">AVERAGE(OFFSET($GD$3,0,0,'Données projet'!$E$17+1,1))-AVERAGE(OFFSET($H$3,0,0,'Données projet'!$E$17+1,1))</f>
        <v>#N/A</v>
      </c>
      <c r="GF29" s="58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8" t="e">
        <f t="shared" si="29"/>
        <v>#N/A</v>
      </c>
      <c r="GZ29" s="58" t="e">
        <f ca="1">AVERAGE(OFFSET($GY$3,0,0,'Données projet'!$E$18+1,1))-AVERAGE(OFFSET($H$3,0,0,'Données projet'!$E$18+1,1))</f>
        <v>#N/A</v>
      </c>
      <c r="HA29" s="58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6">
        <f t="shared" si="1"/>
        <v>327.65972904304982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224</v>
      </c>
      <c r="L30" s="12">
        <f>VLOOKUP(A30,'Données projet'!$A$35:$I$55,9,0)</f>
        <v>15.666666666666666</v>
      </c>
      <c r="M30" s="12">
        <f t="array" ref="M30">INDEX(L:L,MIN(IF(ISNUMBER(L30:L226),ROW(L30:L226),"")))</f>
        <v>15.666666666666666</v>
      </c>
      <c r="N30" s="13">
        <f>IF('Données projet'!$A$36&gt;35,N29+M30-V29,IF(A30&lt;'Données projet'!$A$36,$K$205^A30,IF(A30='Données projet'!$A$36,'Données projet'!$B$36,N29+M30-V29)))</f>
        <v>224</v>
      </c>
      <c r="O30" s="13">
        <f>N30*VLOOKUP('Données projet'!$B$9,Paramètres!$A$1:$I$89,3,0)*VLOOKUP('Données projet'!$B$9,Paramètres!$A$1:$I$89,5,0)</f>
        <v>133.95200000000003</v>
      </c>
      <c r="P30" s="13">
        <f t="shared" si="33"/>
        <v>34.907952797441666</v>
      </c>
      <c r="Q30" s="20">
        <f t="shared" si="2"/>
        <v>294.09775112221092</v>
      </c>
      <c r="R30" s="58">
        <f t="shared" si="0"/>
        <v>587.43108445554424</v>
      </c>
      <c r="S30" s="58">
        <f ca="1">AVERAGE(OFFSET($R$3,0,0,'Données projet'!$E$9+1,1))-AVERAGE(OFFSET($H$3,0,0,'Données projet'!$E$9+1,1))</f>
        <v>160.68496934923235</v>
      </c>
      <c r="T30" s="58">
        <f t="shared" si="34"/>
        <v>313.61727210988198</v>
      </c>
      <c r="U30" s="15">
        <f>IF(ISNA(VLOOKUP(A30,'Données projet'!$A$35:$I$55,3,0)),0,VLOOKUP(A30,'Données projet'!$A$35:$I$55,3,0))</f>
        <v>11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16.583684401790784</v>
      </c>
      <c r="AA30" s="21">
        <f>EXP(-LN(2)/25)*AA29+(1-EXP(-LN(2)/25))/(LN(2)/25)*Calculateur!V30*Calculateur!X30*VLOOKUP('Données projet'!$B$9,Paramètres!$A$1:$I$89,3,0)*0.475*44/12</f>
        <v>10.447562141963571</v>
      </c>
      <c r="AB30" s="21">
        <f>EXP(-LN(2)/2)*AB29+(1-EXP(-LN(2)/2))/(LN(2)/2)*V30*Y30*VLOOKUP('Données projet'!$B$9,Paramètres!$A$1:$I$89,3,0)*0.475*44/12</f>
        <v>1.9473906176248623</v>
      </c>
      <c r="AC30" s="22">
        <f t="shared" si="3"/>
        <v>28.978637161379218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8" t="e">
        <f t="shared" si="5"/>
        <v>#N/A</v>
      </c>
      <c r="AN30" s="58" t="e">
        <f ca="1">AVERAGE(OFFSET($AM$3,0,0,'Données projet'!$E$10+1,1))-AVERAGE(OFFSET($H$3,0,0,'Données projet'!$E$10+1,1))</f>
        <v>#N/A</v>
      </c>
      <c r="AO30" s="58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8" t="e">
        <f t="shared" si="8"/>
        <v>#N/A</v>
      </c>
      <c r="BI30" s="58" t="e">
        <f ca="1">AVERAGE(OFFSET($BH$3,0,0,'Données projet'!$E$11+1,1))-AVERAGE(OFFSET($H$3,0,0,'Données projet'!$E$11+1,1))</f>
        <v>#N/A</v>
      </c>
      <c r="BJ30" s="58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8" t="e">
        <f t="shared" si="11"/>
        <v>#N/A</v>
      </c>
      <c r="CD30" s="58" t="e">
        <f ca="1">AVERAGE(OFFSET($CC$3,0,0,'Données projet'!$E$12+1,1))-AVERAGE(OFFSET($H$3,0,0,'Données projet'!$E$12+1,1))</f>
        <v>#N/A</v>
      </c>
      <c r="CE30" s="58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8" t="e">
        <f t="shared" si="14"/>
        <v>#N/A</v>
      </c>
      <c r="CY30" s="58" t="e">
        <f ca="1">AVERAGE(OFFSET($CX$3,0,0,'Données projet'!$E$13+1,1))-AVERAGE(OFFSET($H$3,0,0,'Données projet'!$E$13+1,1))</f>
        <v>#N/A</v>
      </c>
      <c r="CZ30" s="58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8" t="e">
        <f t="shared" si="17"/>
        <v>#N/A</v>
      </c>
      <c r="DT30" s="58" t="e">
        <f ca="1">AVERAGE(OFFSET($DS$3,0,0,'Données projet'!$E$14+1,1))-AVERAGE(OFFSET($H$3,0,0,'Données projet'!$E$14+1,1))</f>
        <v>#N/A</v>
      </c>
      <c r="DU30" s="58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8" t="e">
        <f t="shared" si="20"/>
        <v>#N/A</v>
      </c>
      <c r="EO30" s="58" t="e">
        <f ca="1">AVERAGE(OFFSET($EN$3,0,0,'Données projet'!$E$15+1,1))-AVERAGE(OFFSET($H$3,0,0,'Données projet'!$E$15+1,1))</f>
        <v>#N/A</v>
      </c>
      <c r="EP30" s="58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8" t="e">
        <f t="shared" si="23"/>
        <v>#N/A</v>
      </c>
      <c r="FJ30" s="58" t="e">
        <f ca="1">AVERAGE(OFFSET($FI$3,0,0,'Données projet'!$E$16+1,1))-AVERAGE(OFFSET($H$3,0,0,'Données projet'!$E$16+1,1))</f>
        <v>#N/A</v>
      </c>
      <c r="FK30" s="58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8" t="e">
        <f t="shared" si="26"/>
        <v>#N/A</v>
      </c>
      <c r="GE30" s="58" t="e">
        <f ca="1">AVERAGE(OFFSET($GD$3,0,0,'Données projet'!$E$17+1,1))-AVERAGE(OFFSET($H$3,0,0,'Données projet'!$E$17+1,1))</f>
        <v>#N/A</v>
      </c>
      <c r="GF30" s="58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8" t="e">
        <f t="shared" si="29"/>
        <v>#N/A</v>
      </c>
      <c r="GZ30" s="58" t="e">
        <f ca="1">AVERAGE(OFFSET($GY$3,0,0,'Données projet'!$E$18+1,1))-AVERAGE(OFFSET($H$3,0,0,'Données projet'!$E$18+1,1))</f>
        <v>#N/A</v>
      </c>
      <c r="HA30" s="58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6">
        <f t="shared" si="1"/>
        <v>328.89318071040799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15</v>
      </c>
      <c r="N31" s="13">
        <f>IF('Données projet'!$A$36&gt;35,N30+M31-V30,IF(A31&lt;'Données projet'!$A$36,$K$205^A31,IF(A31='Données projet'!$A$36,'Données projet'!$B$36,N30+M31-V30)))</f>
        <v>239</v>
      </c>
      <c r="O31" s="13">
        <f>N31*VLOOKUP('Données projet'!$B$9,Paramètres!$A$1:$I$89,3,0)*VLOOKUP('Données projet'!$B$9,Paramètres!$A$1:$I$89,5,0)</f>
        <v>142.922</v>
      </c>
      <c r="P31" s="13">
        <f t="shared" si="33"/>
        <v>36.965587791044591</v>
      </c>
      <c r="Q31" s="20">
        <f t="shared" si="2"/>
        <v>313.30421540273591</v>
      </c>
      <c r="R31" s="58">
        <f t="shared" si="0"/>
        <v>606.63754873606922</v>
      </c>
      <c r="S31" s="58">
        <f ca="1">AVERAGE(OFFSET($R$3,0,0,'Données projet'!$E$9+1,1))-AVERAGE(OFFSET($H$3,0,0,'Données projet'!$E$9+1,1))</f>
        <v>160.68496934923235</v>
      </c>
      <c r="T31" s="58">
        <f t="shared" si="34"/>
        <v>313.61727210988198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16.258488465720372</v>
      </c>
      <c r="AA31" s="21">
        <f>EXP(-LN(2)/25)*AA30+(1-EXP(-LN(2)/25))/(LN(2)/25)*Calculateur!V31*Calculateur!X31*VLOOKUP('Données projet'!$B$9,Paramètres!$A$1:$I$89,3,0)*0.475*44/12</f>
        <v>10.161873005778162</v>
      </c>
      <c r="AB31" s="21">
        <f>EXP(-LN(2)/2)*AB30+(1-EXP(-LN(2)/2))/(LN(2)/2)*V31*Y31*VLOOKUP('Données projet'!$B$9,Paramètres!$A$1:$I$89,3,0)*0.475*44/12</f>
        <v>1.3770131113415993</v>
      </c>
      <c r="AC31" s="22">
        <f t="shared" si="3"/>
        <v>27.797374582840135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8" t="e">
        <f t="shared" si="5"/>
        <v>#N/A</v>
      </c>
      <c r="AN31" s="58" t="e">
        <f ca="1">AVERAGE(OFFSET($AM$3,0,0,'Données projet'!$E$10+1,1))-AVERAGE(OFFSET($H$3,0,0,'Données projet'!$E$10+1,1))</f>
        <v>#N/A</v>
      </c>
      <c r="AO31" s="58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8" t="e">
        <f t="shared" si="8"/>
        <v>#N/A</v>
      </c>
      <c r="BI31" s="58" t="e">
        <f ca="1">AVERAGE(OFFSET($BH$3,0,0,'Données projet'!$E$11+1,1))-AVERAGE(OFFSET($H$3,0,0,'Données projet'!$E$11+1,1))</f>
        <v>#N/A</v>
      </c>
      <c r="BJ31" s="58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8" t="e">
        <f t="shared" si="11"/>
        <v>#N/A</v>
      </c>
      <c r="CD31" s="58" t="e">
        <f ca="1">AVERAGE(OFFSET($CC$3,0,0,'Données projet'!$E$12+1,1))-AVERAGE(OFFSET($H$3,0,0,'Données projet'!$E$12+1,1))</f>
        <v>#N/A</v>
      </c>
      <c r="CE31" s="58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8" t="e">
        <f t="shared" si="14"/>
        <v>#N/A</v>
      </c>
      <c r="CY31" s="58" t="e">
        <f ca="1">AVERAGE(OFFSET($CX$3,0,0,'Données projet'!$E$13+1,1))-AVERAGE(OFFSET($H$3,0,0,'Données projet'!$E$13+1,1))</f>
        <v>#N/A</v>
      </c>
      <c r="CZ31" s="58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8" t="e">
        <f t="shared" si="17"/>
        <v>#N/A</v>
      </c>
      <c r="DT31" s="58" t="e">
        <f ca="1">AVERAGE(OFFSET($DS$3,0,0,'Données projet'!$E$14+1,1))-AVERAGE(OFFSET($H$3,0,0,'Données projet'!$E$14+1,1))</f>
        <v>#N/A</v>
      </c>
      <c r="DU31" s="58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8" t="e">
        <f t="shared" si="20"/>
        <v>#N/A</v>
      </c>
      <c r="EO31" s="58" t="e">
        <f ca="1">AVERAGE(OFFSET($EN$3,0,0,'Données projet'!$E$15+1,1))-AVERAGE(OFFSET($H$3,0,0,'Données projet'!$E$15+1,1))</f>
        <v>#N/A</v>
      </c>
      <c r="EP31" s="58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8" t="e">
        <f t="shared" si="23"/>
        <v>#N/A</v>
      </c>
      <c r="FJ31" s="58" t="e">
        <f ca="1">AVERAGE(OFFSET($FI$3,0,0,'Données projet'!$E$16+1,1))-AVERAGE(OFFSET($H$3,0,0,'Données projet'!$E$16+1,1))</f>
        <v>#N/A</v>
      </c>
      <c r="FK31" s="58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8" t="e">
        <f t="shared" si="26"/>
        <v>#N/A</v>
      </c>
      <c r="GE31" s="58" t="e">
        <f ca="1">AVERAGE(OFFSET($GD$3,0,0,'Données projet'!$E$17+1,1))-AVERAGE(OFFSET($H$3,0,0,'Données projet'!$E$17+1,1))</f>
        <v>#N/A</v>
      </c>
      <c r="GF31" s="58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8" t="e">
        <f t="shared" si="29"/>
        <v>#N/A</v>
      </c>
      <c r="GZ31" s="58" t="e">
        <f ca="1">AVERAGE(OFFSET($GY$3,0,0,'Données projet'!$E$18+1,1))-AVERAGE(OFFSET($H$3,0,0,'Données projet'!$E$18+1,1))</f>
        <v>#N/A</v>
      </c>
      <c r="HA31" s="58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6">
        <f t="shared" si="1"/>
        <v>330.12546015243771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15</v>
      </c>
      <c r="N32" s="13">
        <f>IF('Données projet'!$A$36&gt;35,N31+M32-V31,IF(A32&lt;'Données projet'!$A$36,$K$205^A32,IF(A32='Données projet'!$A$36,'Données projet'!$B$36,N31+M32-V31)))</f>
        <v>254</v>
      </c>
      <c r="O32" s="13">
        <f>N32*VLOOKUP('Données projet'!$B$9,Paramètres!$A$1:$I$89,3,0)*VLOOKUP('Données projet'!$B$9,Paramètres!$A$1:$I$89,5,0)</f>
        <v>151.892</v>
      </c>
      <c r="P32" s="13">
        <f t="shared" si="33"/>
        <v>39.008235247069422</v>
      </c>
      <c r="Q32" s="20">
        <f t="shared" si="2"/>
        <v>332.48457638864585</v>
      </c>
      <c r="R32" s="58">
        <f t="shared" si="0"/>
        <v>625.81790972197916</v>
      </c>
      <c r="S32" s="58">
        <f ca="1">AVERAGE(OFFSET($R$3,0,0,'Données projet'!$E$9+1,1))-AVERAGE(OFFSET($H$3,0,0,'Données projet'!$E$9+1,1))</f>
        <v>160.68496934923235</v>
      </c>
      <c r="T32" s="58">
        <f t="shared" si="34"/>
        <v>313.61727210988198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15.939669423606368</v>
      </c>
      <c r="AA32" s="21">
        <f>EXP(-LN(2)/25)*AA31+(1-EXP(-LN(2)/25))/(LN(2)/25)*Calculateur!V32*Calculateur!X32*VLOOKUP('Données projet'!$B$9,Paramètres!$A$1:$I$89,3,0)*0.475*44/12</f>
        <v>9.8839960540454825</v>
      </c>
      <c r="AB32" s="21">
        <f>EXP(-LN(2)/2)*AB31+(1-EXP(-LN(2)/2))/(LN(2)/2)*V32*Y32*VLOOKUP('Données projet'!$B$9,Paramètres!$A$1:$I$89,3,0)*0.475*44/12</f>
        <v>0.97369530881243138</v>
      </c>
      <c r="AC32" s="22">
        <f t="shared" si="3"/>
        <v>26.797360786464282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8" t="e">
        <f t="shared" si="5"/>
        <v>#N/A</v>
      </c>
      <c r="AN32" s="58" t="e">
        <f ca="1">AVERAGE(OFFSET($AM$3,0,0,'Données projet'!$E$10+1,1))-AVERAGE(OFFSET($H$3,0,0,'Données projet'!$E$10+1,1))</f>
        <v>#N/A</v>
      </c>
      <c r="AO32" s="58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8" t="e">
        <f t="shared" si="8"/>
        <v>#N/A</v>
      </c>
      <c r="BI32" s="58" t="e">
        <f ca="1">AVERAGE(OFFSET($BH$3,0,0,'Données projet'!$E$11+1,1))-AVERAGE(OFFSET($H$3,0,0,'Données projet'!$E$11+1,1))</f>
        <v>#N/A</v>
      </c>
      <c r="BJ32" s="58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8" t="e">
        <f t="shared" si="11"/>
        <v>#N/A</v>
      </c>
      <c r="CD32" s="58" t="e">
        <f ca="1">AVERAGE(OFFSET($CC$3,0,0,'Données projet'!$E$12+1,1))-AVERAGE(OFFSET($H$3,0,0,'Données projet'!$E$12+1,1))</f>
        <v>#N/A</v>
      </c>
      <c r="CE32" s="58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8" t="e">
        <f t="shared" si="14"/>
        <v>#N/A</v>
      </c>
      <c r="CY32" s="58" t="e">
        <f ca="1">AVERAGE(OFFSET($CX$3,0,0,'Données projet'!$E$13+1,1))-AVERAGE(OFFSET($H$3,0,0,'Données projet'!$E$13+1,1))</f>
        <v>#N/A</v>
      </c>
      <c r="CZ32" s="58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8" t="e">
        <f t="shared" si="17"/>
        <v>#N/A</v>
      </c>
      <c r="DT32" s="58" t="e">
        <f ca="1">AVERAGE(OFFSET($DS$3,0,0,'Données projet'!$E$14+1,1))-AVERAGE(OFFSET($H$3,0,0,'Données projet'!$E$14+1,1))</f>
        <v>#N/A</v>
      </c>
      <c r="DU32" s="58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8" t="e">
        <f t="shared" si="20"/>
        <v>#N/A</v>
      </c>
      <c r="EO32" s="58" t="e">
        <f ca="1">AVERAGE(OFFSET($EN$3,0,0,'Données projet'!$E$15+1,1))-AVERAGE(OFFSET($H$3,0,0,'Données projet'!$E$15+1,1))</f>
        <v>#N/A</v>
      </c>
      <c r="EP32" s="58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8" t="e">
        <f t="shared" si="23"/>
        <v>#N/A</v>
      </c>
      <c r="FJ32" s="58" t="e">
        <f ca="1">AVERAGE(OFFSET($FI$3,0,0,'Données projet'!$E$16+1,1))-AVERAGE(OFFSET($H$3,0,0,'Données projet'!$E$16+1,1))</f>
        <v>#N/A</v>
      </c>
      <c r="FK32" s="58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8" t="e">
        <f t="shared" si="26"/>
        <v>#N/A</v>
      </c>
      <c r="GE32" s="58" t="e">
        <f ca="1">AVERAGE(OFFSET($GD$3,0,0,'Données projet'!$E$17+1,1))-AVERAGE(OFFSET($H$3,0,0,'Données projet'!$E$17+1,1))</f>
        <v>#N/A</v>
      </c>
      <c r="GF32" s="58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8" t="e">
        <f t="shared" si="29"/>
        <v>#N/A</v>
      </c>
      <c r="GZ32" s="58" t="e">
        <f ca="1">AVERAGE(OFFSET($GY$3,0,0,'Données projet'!$E$18+1,1))-AVERAGE(OFFSET($H$3,0,0,'Données projet'!$E$18+1,1))</f>
        <v>#N/A</v>
      </c>
      <c r="HA32" s="58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6">
        <f t="shared" si="1"/>
        <v>331.35661242347447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269</v>
      </c>
      <c r="L33" s="12">
        <f>VLOOKUP(A33,'Données projet'!$A$35:$I$55,9,0)</f>
        <v>15</v>
      </c>
      <c r="M33" s="12">
        <f t="array" ref="M33">INDEX(L:L,MIN(IF(ISNUMBER(L33:L229),ROW(L33:L229),"")))</f>
        <v>15</v>
      </c>
      <c r="N33" s="13">
        <f>IF('Données projet'!$A$36&gt;35,N32+M33-V32,IF(A33&lt;'Données projet'!$A$36,$K$205^A33,IF(A33='Données projet'!$A$36,'Données projet'!$B$36,N32+M33-V32)))</f>
        <v>269</v>
      </c>
      <c r="O33" s="13">
        <f>N33*VLOOKUP('Données projet'!$B$9,Paramètres!$A$1:$I$89,3,0)*VLOOKUP('Données projet'!$B$9,Paramètres!$A$1:$I$89,5,0)</f>
        <v>160.86200000000002</v>
      </c>
      <c r="P33" s="13">
        <f t="shared" si="33"/>
        <v>41.03688107178359</v>
      </c>
      <c r="Q33" s="20">
        <f t="shared" si="2"/>
        <v>351.64055120002314</v>
      </c>
      <c r="R33" s="58">
        <f t="shared" si="0"/>
        <v>644.97388453335645</v>
      </c>
      <c r="S33" s="58">
        <f ca="1">AVERAGE(OFFSET($R$3,0,0,'Données projet'!$E$9+1,1))-AVERAGE(OFFSET($H$3,0,0,'Données projet'!$E$9+1,1))</f>
        <v>160.68496934923235</v>
      </c>
      <c r="T33" s="58">
        <f t="shared" si="34"/>
        <v>313.61727210988198</v>
      </c>
      <c r="U33" s="15">
        <f>IF(ISNA(VLOOKUP(A33,'Données projet'!$A$35:$I$55,3,0)),0,VLOOKUP(A33,'Données projet'!$A$35:$I$55,3,0))</f>
        <v>12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15.627102228447804</v>
      </c>
      <c r="AA33" s="21">
        <f>EXP(-LN(2)/25)*AA32+(1-EXP(-LN(2)/25))/(LN(2)/25)*Calculateur!V33*Calculateur!X33*VLOOKUP('Données projet'!$B$9,Paramètres!$A$1:$I$89,3,0)*0.475*44/12</f>
        <v>9.6137176621708473</v>
      </c>
      <c r="AB33" s="21">
        <f>EXP(-LN(2)/2)*AB32+(1-EXP(-LN(2)/2))/(LN(2)/2)*V33*Y33*VLOOKUP('Données projet'!$B$9,Paramètres!$A$1:$I$89,3,0)*0.475*44/12</f>
        <v>0.68850655567079977</v>
      </c>
      <c r="AC33" s="22">
        <f t="shared" si="3"/>
        <v>25.929326446289451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8" t="e">
        <f t="shared" si="5"/>
        <v>#N/A</v>
      </c>
      <c r="AN33" s="58" t="e">
        <f ca="1">AVERAGE(OFFSET($AM$3,0,0,'Données projet'!$E$10+1,1))-AVERAGE(OFFSET($H$3,0,0,'Données projet'!$E$10+1,1))</f>
        <v>#N/A</v>
      </c>
      <c r="AO33" s="58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8" t="e">
        <f t="shared" si="8"/>
        <v>#N/A</v>
      </c>
      <c r="BI33" s="58" t="e">
        <f ca="1">AVERAGE(OFFSET($BH$3,0,0,'Données projet'!$E$11+1,1))-AVERAGE(OFFSET($H$3,0,0,'Données projet'!$E$11+1,1))</f>
        <v>#N/A</v>
      </c>
      <c r="BJ33" s="58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8" t="e">
        <f t="shared" si="11"/>
        <v>#N/A</v>
      </c>
      <c r="CD33" s="58" t="e">
        <f ca="1">AVERAGE(OFFSET($CC$3,0,0,'Données projet'!$E$12+1,1))-AVERAGE(OFFSET($H$3,0,0,'Données projet'!$E$12+1,1))</f>
        <v>#N/A</v>
      </c>
      <c r="CE33" s="58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8" t="e">
        <f t="shared" si="14"/>
        <v>#N/A</v>
      </c>
      <c r="CY33" s="58" t="e">
        <f ca="1">AVERAGE(OFFSET($CX$3,0,0,'Données projet'!$E$13+1,1))-AVERAGE(OFFSET($H$3,0,0,'Données projet'!$E$13+1,1))</f>
        <v>#N/A</v>
      </c>
      <c r="CZ33" s="58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8" t="e">
        <f t="shared" si="17"/>
        <v>#N/A</v>
      </c>
      <c r="DT33" s="58" t="e">
        <f ca="1">AVERAGE(OFFSET($DS$3,0,0,'Données projet'!$E$14+1,1))-AVERAGE(OFFSET($H$3,0,0,'Données projet'!$E$14+1,1))</f>
        <v>#N/A</v>
      </c>
      <c r="DU33" s="58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8" t="e">
        <f t="shared" si="20"/>
        <v>#N/A</v>
      </c>
      <c r="EO33" s="58" t="e">
        <f ca="1">AVERAGE(OFFSET($EN$3,0,0,'Données projet'!$E$15+1,1))-AVERAGE(OFFSET($H$3,0,0,'Données projet'!$E$15+1,1))</f>
        <v>#N/A</v>
      </c>
      <c r="EP33" s="58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8" t="e">
        <f t="shared" si="23"/>
        <v>#N/A</v>
      </c>
      <c r="FJ33" s="58" t="e">
        <f ca="1">AVERAGE(OFFSET($FI$3,0,0,'Données projet'!$E$16+1,1))-AVERAGE(OFFSET($H$3,0,0,'Données projet'!$E$16+1,1))</f>
        <v>#N/A</v>
      </c>
      <c r="FK33" s="58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8" t="e">
        <f t="shared" si="26"/>
        <v>#N/A</v>
      </c>
      <c r="GE33" s="58" t="e">
        <f ca="1">AVERAGE(OFFSET($GD$3,0,0,'Données projet'!$E$17+1,1))-AVERAGE(OFFSET($H$3,0,0,'Données projet'!$E$17+1,1))</f>
        <v>#N/A</v>
      </c>
      <c r="GF33" s="58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8" t="e">
        <f t="shared" si="29"/>
        <v>#N/A</v>
      </c>
      <c r="GZ33" s="58" t="e">
        <f ca="1">AVERAGE(OFFSET($GY$3,0,0,'Données projet'!$E$18+1,1))-AVERAGE(OFFSET($H$3,0,0,'Données projet'!$E$18+1,1))</f>
        <v>#N/A</v>
      </c>
      <c r="HA33" s="58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6">
        <f t="shared" si="1"/>
        <v>332.58667940379132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14.333333333333334</v>
      </c>
      <c r="N34" s="13">
        <f>IF('Données projet'!$A$36&gt;35,N33+M34-V33,IF(A34&lt;'Données projet'!$A$36,$K$205^A34,IF(A34='Données projet'!$A$36,'Données projet'!$B$36,N33+M34-V33)))</f>
        <v>283.33333333333331</v>
      </c>
      <c r="O34" s="13">
        <f>N34*VLOOKUP('Données projet'!$B$9,Paramètres!$A$1:$I$89,3,0)*VLOOKUP('Données projet'!$B$9,Paramètres!$A$1:$I$89,5,0)</f>
        <v>169.43333333333337</v>
      </c>
      <c r="P34" s="13">
        <f t="shared" si="33"/>
        <v>42.963084450507054</v>
      </c>
      <c r="Q34" s="20">
        <f t="shared" si="2"/>
        <v>369.92376097352206</v>
      </c>
      <c r="R34" s="58">
        <f t="shared" si="0"/>
        <v>663.25709430685538</v>
      </c>
      <c r="S34" s="58">
        <f ca="1">AVERAGE(OFFSET($R$3,0,0,'Données projet'!$E$9+1,1))-AVERAGE(OFFSET($H$3,0,0,'Données projet'!$E$9+1,1))</f>
        <v>160.68496934923235</v>
      </c>
      <c r="T34" s="58">
        <f t="shared" si="34"/>
        <v>313.61727210988198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15.320664285339134</v>
      </c>
      <c r="AA34" s="21">
        <f>EXP(-LN(2)/25)*AA33+(1-EXP(-LN(2)/25))/(LN(2)/25)*Calculateur!V34*Calculateur!X34*VLOOKUP('Données projet'!$B$9,Paramètres!$A$1:$I$89,3,0)*0.475*44/12</f>
        <v>9.3508300471353465</v>
      </c>
      <c r="AB34" s="21">
        <f>EXP(-LN(2)/2)*AB33+(1-EXP(-LN(2)/2))/(LN(2)/2)*V34*Y34*VLOOKUP('Données projet'!$B$9,Paramètres!$A$1:$I$89,3,0)*0.475*44/12</f>
        <v>0.48684765440621575</v>
      </c>
      <c r="AC34" s="22">
        <f t="shared" si="3"/>
        <v>25.158341986880696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8" t="e">
        <f t="shared" si="5"/>
        <v>#N/A</v>
      </c>
      <c r="AN34" s="58" t="e">
        <f ca="1">AVERAGE(OFFSET($AM$3,0,0,'Données projet'!$E$10+1,1))-AVERAGE(OFFSET($H$3,0,0,'Données projet'!$E$10+1,1))</f>
        <v>#N/A</v>
      </c>
      <c r="AO34" s="58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8" t="e">
        <f t="shared" si="8"/>
        <v>#N/A</v>
      </c>
      <c r="BI34" s="58" t="e">
        <f ca="1">AVERAGE(OFFSET($BH$3,0,0,'Données projet'!$E$11+1,1))-AVERAGE(OFFSET($H$3,0,0,'Données projet'!$E$11+1,1))</f>
        <v>#N/A</v>
      </c>
      <c r="BJ34" s="58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8" t="e">
        <f t="shared" si="11"/>
        <v>#N/A</v>
      </c>
      <c r="CD34" s="58" t="e">
        <f ca="1">AVERAGE(OFFSET($CC$3,0,0,'Données projet'!$E$12+1,1))-AVERAGE(OFFSET($H$3,0,0,'Données projet'!$E$12+1,1))</f>
        <v>#N/A</v>
      </c>
      <c r="CE34" s="58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8" t="e">
        <f t="shared" si="14"/>
        <v>#N/A</v>
      </c>
      <c r="CY34" s="58" t="e">
        <f ca="1">AVERAGE(OFFSET($CX$3,0,0,'Données projet'!$E$13+1,1))-AVERAGE(OFFSET($H$3,0,0,'Données projet'!$E$13+1,1))</f>
        <v>#N/A</v>
      </c>
      <c r="CZ34" s="58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8" t="e">
        <f t="shared" si="17"/>
        <v>#N/A</v>
      </c>
      <c r="DT34" s="58" t="e">
        <f ca="1">AVERAGE(OFFSET($DS$3,0,0,'Données projet'!$E$14+1,1))-AVERAGE(OFFSET($H$3,0,0,'Données projet'!$E$14+1,1))</f>
        <v>#N/A</v>
      </c>
      <c r="DU34" s="58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8" t="e">
        <f t="shared" si="20"/>
        <v>#N/A</v>
      </c>
      <c r="EO34" s="58" t="e">
        <f ca="1">AVERAGE(OFFSET($EN$3,0,0,'Données projet'!$E$15+1,1))-AVERAGE(OFFSET($H$3,0,0,'Données projet'!$E$15+1,1))</f>
        <v>#N/A</v>
      </c>
      <c r="EP34" s="58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8" t="e">
        <f t="shared" si="23"/>
        <v>#N/A</v>
      </c>
      <c r="FJ34" s="58" t="e">
        <f ca="1">AVERAGE(OFFSET($FI$3,0,0,'Données projet'!$E$16+1,1))-AVERAGE(OFFSET($H$3,0,0,'Données projet'!$E$16+1,1))</f>
        <v>#N/A</v>
      </c>
      <c r="FK34" s="58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8" t="e">
        <f t="shared" si="26"/>
        <v>#N/A</v>
      </c>
      <c r="GE34" s="58" t="e">
        <f ca="1">AVERAGE(OFFSET($GD$3,0,0,'Données projet'!$E$17+1,1))-AVERAGE(OFFSET($H$3,0,0,'Données projet'!$E$17+1,1))</f>
        <v>#N/A</v>
      </c>
      <c r="GF34" s="58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8" t="e">
        <f t="shared" si="29"/>
        <v>#N/A</v>
      </c>
      <c r="GZ34" s="58" t="e">
        <f ca="1">AVERAGE(OFFSET($GY$3,0,0,'Données projet'!$E$18+1,1))-AVERAGE(OFFSET($H$3,0,0,'Données projet'!$E$18+1,1))</f>
        <v>#N/A</v>
      </c>
      <c r="HA34" s="58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6">
        <f t="shared" si="1"/>
        <v>333.81570011831167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14.333333333333334</v>
      </c>
      <c r="N35" s="13">
        <f>IF('Données projet'!$A$36&gt;35,N34+M35-V34,IF(A35&lt;'Données projet'!$A$36,$K$205^A35,IF(A35='Données projet'!$A$36,'Données projet'!$B$36,N34+M35-V34)))</f>
        <v>297.66666666666663</v>
      </c>
      <c r="O35" s="13">
        <f>N35*VLOOKUP('Données projet'!$B$9,Paramètres!$A$1:$I$89,3,0)*VLOOKUP('Données projet'!$B$9,Paramètres!$A$1:$I$89,5,0)</f>
        <v>178.00466666666665</v>
      </c>
      <c r="P35" s="13">
        <f t="shared" si="33"/>
        <v>44.877973671695507</v>
      </c>
      <c r="Q35" s="20">
        <f t="shared" ref="Q35:Q66" si="53">(O35+P35)*0.475*44/12</f>
        <v>388.18726525598072</v>
      </c>
      <c r="R35" s="58">
        <f t="shared" si="0"/>
        <v>681.52059858931398</v>
      </c>
      <c r="S35" s="58">
        <f ca="1">AVERAGE(OFFSET($R$3,0,0,'Données projet'!$E$9+1,1))-AVERAGE(OFFSET($H$3,0,0,'Données projet'!$E$9+1,1))</f>
        <v>160.68496934923235</v>
      </c>
      <c r="T35" s="58">
        <f t="shared" si="34"/>
        <v>313.61727210988198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15.020235403386136</v>
      </c>
      <c r="AA35" s="21">
        <f>EXP(-LN(2)/25)*AA34+(1-EXP(-LN(2)/25))/(LN(2)/25)*Calculateur!V35*Calculateur!X35*VLOOKUP('Données projet'!$B$9,Paramètres!$A$1:$I$89,3,0)*0.475*44/12</f>
        <v>9.0951311077576502</v>
      </c>
      <c r="AB35" s="21">
        <f>EXP(-LN(2)/2)*AB34+(1-EXP(-LN(2)/2))/(LN(2)/2)*V35*Y35*VLOOKUP('Données projet'!$B$9,Paramètres!$A$1:$I$89,3,0)*0.475*44/12</f>
        <v>0.34425327783539994</v>
      </c>
      <c r="AC35" s="22">
        <f t="shared" si="3"/>
        <v>24.459619788979186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8" t="e">
        <f t="shared" si="5"/>
        <v>#N/A</v>
      </c>
      <c r="AN35" s="58" t="e">
        <f ca="1">AVERAGE(OFFSET($AM$3,0,0,'Données projet'!$E$10+1,1))-AVERAGE(OFFSET($H$3,0,0,'Données projet'!$E$10+1,1))</f>
        <v>#N/A</v>
      </c>
      <c r="AO35" s="58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8" t="e">
        <f t="shared" si="8"/>
        <v>#N/A</v>
      </c>
      <c r="BI35" s="58" t="e">
        <f ca="1">AVERAGE(OFFSET($BH$3,0,0,'Données projet'!$E$11+1,1))-AVERAGE(OFFSET($H$3,0,0,'Données projet'!$E$11+1,1))</f>
        <v>#N/A</v>
      </c>
      <c r="BJ35" s="58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8" t="e">
        <f t="shared" si="11"/>
        <v>#N/A</v>
      </c>
      <c r="CD35" s="58" t="e">
        <f ca="1">AVERAGE(OFFSET($CC$3,0,0,'Données projet'!$E$12+1,1))-AVERAGE(OFFSET($H$3,0,0,'Données projet'!$E$12+1,1))</f>
        <v>#N/A</v>
      </c>
      <c r="CE35" s="58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8" t="e">
        <f t="shared" si="14"/>
        <v>#N/A</v>
      </c>
      <c r="CY35" s="58" t="e">
        <f ca="1">AVERAGE(OFFSET($CX$3,0,0,'Données projet'!$E$13+1,1))-AVERAGE(OFFSET($H$3,0,0,'Données projet'!$E$13+1,1))</f>
        <v>#N/A</v>
      </c>
      <c r="CZ35" s="58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8" t="e">
        <f t="shared" si="17"/>
        <v>#N/A</v>
      </c>
      <c r="DT35" s="58" t="e">
        <f ca="1">AVERAGE(OFFSET($DS$3,0,0,'Données projet'!$E$14+1,1))-AVERAGE(OFFSET($H$3,0,0,'Données projet'!$E$14+1,1))</f>
        <v>#N/A</v>
      </c>
      <c r="DU35" s="58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8" t="e">
        <f t="shared" si="20"/>
        <v>#N/A</v>
      </c>
      <c r="EO35" s="58" t="e">
        <f ca="1">AVERAGE(OFFSET($EN$3,0,0,'Données projet'!$E$15+1,1))-AVERAGE(OFFSET($H$3,0,0,'Données projet'!$E$15+1,1))</f>
        <v>#N/A</v>
      </c>
      <c r="EP35" s="58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8" t="e">
        <f t="shared" si="23"/>
        <v>#N/A</v>
      </c>
      <c r="FJ35" s="58" t="e">
        <f ca="1">AVERAGE(OFFSET($FI$3,0,0,'Données projet'!$E$16+1,1))-AVERAGE(OFFSET($H$3,0,0,'Données projet'!$E$16+1,1))</f>
        <v>#N/A</v>
      </c>
      <c r="FK35" s="58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8" t="e">
        <f t="shared" si="26"/>
        <v>#N/A</v>
      </c>
      <c r="GE35" s="58" t="e">
        <f ca="1">AVERAGE(OFFSET($GD$3,0,0,'Données projet'!$E$17+1,1))-AVERAGE(OFFSET($H$3,0,0,'Données projet'!$E$17+1,1))</f>
        <v>#N/A</v>
      </c>
      <c r="GF35" s="58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8" t="e">
        <f t="shared" si="29"/>
        <v>#N/A</v>
      </c>
      <c r="GZ35" s="58" t="e">
        <f ca="1">AVERAGE(OFFSET($GY$3,0,0,'Données projet'!$E$18+1,1))-AVERAGE(OFFSET($H$3,0,0,'Données projet'!$E$18+1,1))</f>
        <v>#N/A</v>
      </c>
      <c r="HA35" s="58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6">
        <f t="shared" si="1"/>
        <v>335.04371101436357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>
        <f>VLOOKUP(A36,'Données projet'!$A$35:$I$55,2,0)</f>
        <v>312</v>
      </c>
      <c r="L36" s="12">
        <f>VLOOKUP(A36,'Données projet'!$A$35:$I$55,9,0)</f>
        <v>14.333333333333334</v>
      </c>
      <c r="M36" s="12">
        <f t="array" ref="M36">INDEX(L:L,MIN(IF(ISNUMBER(L36:L232),ROW(L36:L232),"")))</f>
        <v>14.333333333333334</v>
      </c>
      <c r="N36" s="13">
        <f>IF('Données projet'!$A$36&gt;35,N35+M36-V35,IF(A36&lt;'Données projet'!$A$36,$K$205^A36,IF(A36='Données projet'!$A$36,'Données projet'!$B$36,N35+M36-V35)))</f>
        <v>311.99999999999994</v>
      </c>
      <c r="O36" s="13">
        <f>N36*VLOOKUP('Données projet'!$B$9,Paramètres!$A$1:$I$89,3,0)*VLOOKUP('Données projet'!$B$9,Paramètres!$A$1:$I$89,5,0)</f>
        <v>186.57599999999999</v>
      </c>
      <c r="P36" s="13">
        <f t="shared" si="33"/>
        <v>46.782155731694274</v>
      </c>
      <c r="Q36" s="20">
        <f t="shared" si="53"/>
        <v>406.43212123270087</v>
      </c>
      <c r="R36" s="58">
        <f t="shared" si="0"/>
        <v>699.76545456603412</v>
      </c>
      <c r="S36" s="58">
        <f ca="1">AVERAGE(OFFSET($R$3,0,0,'Données projet'!$E$9+1,1))-AVERAGE(OFFSET($H$3,0,0,'Données projet'!$E$9+1,1))</f>
        <v>160.68496934923235</v>
      </c>
      <c r="T36" s="58">
        <f t="shared" si="34"/>
        <v>313.61727210988198</v>
      </c>
      <c r="U36" s="15">
        <f>IF(ISNA(VLOOKUP(A36,'Données projet'!$A$35:$I$55,3,0)),0,VLOOKUP(A36,'Données projet'!$A$35:$I$55,3,0))</f>
        <v>13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14.725697748564713</v>
      </c>
      <c r="AA36" s="21">
        <f>EXP(-LN(2)/25)*AA35+(1-EXP(-LN(2)/25))/(LN(2)/25)*Calculateur!V36*Calculateur!X36*VLOOKUP('Données projet'!$B$9,Paramètres!$A$1:$I$89,3,0)*0.475*44/12</f>
        <v>8.8464242693238599</v>
      </c>
      <c r="AB36" s="21">
        <f>EXP(-LN(2)/2)*AB35+(1-EXP(-LN(2)/2))/(LN(2)/2)*V36*Y36*VLOOKUP('Données projet'!$B$9,Paramètres!$A$1:$I$89,3,0)*0.475*44/12</f>
        <v>0.2434238272031079</v>
      </c>
      <c r="AC36" s="22">
        <f t="shared" si="3"/>
        <v>23.815545845091684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8" t="e">
        <f t="shared" si="5"/>
        <v>#N/A</v>
      </c>
      <c r="AN36" s="58" t="e">
        <f ca="1">AVERAGE(OFFSET($AM$3,0,0,'Données projet'!$E$10+1,1))-AVERAGE(OFFSET($H$3,0,0,'Données projet'!$E$10+1,1))</f>
        <v>#N/A</v>
      </c>
      <c r="AO36" s="58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8" t="e">
        <f t="shared" si="8"/>
        <v>#N/A</v>
      </c>
      <c r="BI36" s="58" t="e">
        <f ca="1">AVERAGE(OFFSET($BH$3,0,0,'Données projet'!$E$11+1,1))-AVERAGE(OFFSET($H$3,0,0,'Données projet'!$E$11+1,1))</f>
        <v>#N/A</v>
      </c>
      <c r="BJ36" s="58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8" t="e">
        <f t="shared" si="11"/>
        <v>#N/A</v>
      </c>
      <c r="CD36" s="58" t="e">
        <f ca="1">AVERAGE(OFFSET($CC$3,0,0,'Données projet'!$E$12+1,1))-AVERAGE(OFFSET($H$3,0,0,'Données projet'!$E$12+1,1))</f>
        <v>#N/A</v>
      </c>
      <c r="CE36" s="58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8" t="e">
        <f t="shared" si="14"/>
        <v>#N/A</v>
      </c>
      <c r="CY36" s="58" t="e">
        <f ca="1">AVERAGE(OFFSET($CX$3,0,0,'Données projet'!$E$13+1,1))-AVERAGE(OFFSET($H$3,0,0,'Données projet'!$E$13+1,1))</f>
        <v>#N/A</v>
      </c>
      <c r="CZ36" s="58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8" t="e">
        <f t="shared" si="17"/>
        <v>#N/A</v>
      </c>
      <c r="DT36" s="58" t="e">
        <f ca="1">AVERAGE(OFFSET($DS$3,0,0,'Données projet'!$E$14+1,1))-AVERAGE(OFFSET($H$3,0,0,'Données projet'!$E$14+1,1))</f>
        <v>#N/A</v>
      </c>
      <c r="DU36" s="58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8" t="e">
        <f t="shared" si="20"/>
        <v>#N/A</v>
      </c>
      <c r="EO36" s="58" t="e">
        <f ca="1">AVERAGE(OFFSET($EN$3,0,0,'Données projet'!$E$15+1,1))-AVERAGE(OFFSET($H$3,0,0,'Données projet'!$E$15+1,1))</f>
        <v>#N/A</v>
      </c>
      <c r="EP36" s="58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8" t="e">
        <f t="shared" si="23"/>
        <v>#N/A</v>
      </c>
      <c r="FJ36" s="58" t="e">
        <f ca="1">AVERAGE(OFFSET($FI$3,0,0,'Données projet'!$E$16+1,1))-AVERAGE(OFFSET($H$3,0,0,'Données projet'!$E$16+1,1))</f>
        <v>#N/A</v>
      </c>
      <c r="FK36" s="58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8" t="e">
        <f t="shared" si="26"/>
        <v>#N/A</v>
      </c>
      <c r="GE36" s="58" t="e">
        <f ca="1">AVERAGE(OFFSET($GD$3,0,0,'Données projet'!$E$17+1,1))-AVERAGE(OFFSET($H$3,0,0,'Données projet'!$E$17+1,1))</f>
        <v>#N/A</v>
      </c>
      <c r="GF36" s="58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8" t="e">
        <f t="shared" si="29"/>
        <v>#N/A</v>
      </c>
      <c r="GZ36" s="58" t="e">
        <f ca="1">AVERAGE(OFFSET($GY$3,0,0,'Données projet'!$E$18+1,1))-AVERAGE(OFFSET($H$3,0,0,'Données projet'!$E$18+1,1))</f>
        <v>#N/A</v>
      </c>
      <c r="HA36" s="58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6">
        <f t="shared" si="1"/>
        <v>336.27074620482119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6.5</v>
      </c>
      <c r="N37" s="13">
        <f>IF('Données projet'!$A$36&gt;35,N36+M37-V36,IF(A37&lt;'Données projet'!$A$36,$K$205^A37,IF(A37='Données projet'!$A$36,'Données projet'!$B$36,N36+M37-V36)))</f>
        <v>318.49999999999994</v>
      </c>
      <c r="O37" s="13">
        <f>N37*VLOOKUP('Données projet'!$B$9,Paramètres!$A$1:$I$89,3,0)*VLOOKUP('Données projet'!$B$9,Paramètres!$A$1:$I$89,5,0)</f>
        <v>190.46299999999999</v>
      </c>
      <c r="P37" s="13">
        <f t="shared" si="33"/>
        <v>47.642301073090096</v>
      </c>
      <c r="Q37" s="20">
        <f t="shared" si="53"/>
        <v>414.70006603563189</v>
      </c>
      <c r="R37" s="58">
        <f t="shared" si="0"/>
        <v>708.03339936896521</v>
      </c>
      <c r="S37" s="58">
        <f ca="1">AVERAGE(OFFSET($R$3,0,0,'Données projet'!$E$9+1,1))-AVERAGE(OFFSET($H$3,0,0,'Données projet'!$E$9+1,1))</f>
        <v>160.68496934923235</v>
      </c>
      <c r="T37" s="58">
        <f t="shared" si="34"/>
        <v>313.61727210988198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14.436935797504107</v>
      </c>
      <c r="AA37" s="21">
        <f>EXP(-LN(2)/25)*AA36+(1-EXP(-LN(2)/25))/(LN(2)/25)*Calculateur!V37*Calculateur!X37*VLOOKUP('Données projet'!$B$9,Paramètres!$A$1:$I$89,3,0)*0.475*44/12</f>
        <v>8.6045183324659646</v>
      </c>
      <c r="AB37" s="21">
        <f>EXP(-LN(2)/2)*AB36+(1-EXP(-LN(2)/2))/(LN(2)/2)*V37*Y37*VLOOKUP('Données projet'!$B$9,Paramètres!$A$1:$I$89,3,0)*0.475*44/12</f>
        <v>0.1721266389177</v>
      </c>
      <c r="AC37" s="22">
        <f t="shared" si="3"/>
        <v>23.21358076888777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8" t="e">
        <f t="shared" si="5"/>
        <v>#N/A</v>
      </c>
      <c r="AN37" s="58" t="e">
        <f ca="1">AVERAGE(OFFSET($AM$3,0,0,'Données projet'!$E$10+1,1))-AVERAGE(OFFSET($H$3,0,0,'Données projet'!$E$10+1,1))</f>
        <v>#N/A</v>
      </c>
      <c r="AO37" s="58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8" t="e">
        <f t="shared" si="8"/>
        <v>#N/A</v>
      </c>
      <c r="BI37" s="58" t="e">
        <f ca="1">AVERAGE(OFFSET($BH$3,0,0,'Données projet'!$E$11+1,1))-AVERAGE(OFFSET($H$3,0,0,'Données projet'!$E$11+1,1))</f>
        <v>#N/A</v>
      </c>
      <c r="BJ37" s="58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8" t="e">
        <f t="shared" si="11"/>
        <v>#N/A</v>
      </c>
      <c r="CD37" s="58" t="e">
        <f ca="1">AVERAGE(OFFSET($CC$3,0,0,'Données projet'!$E$12+1,1))-AVERAGE(OFFSET($H$3,0,0,'Données projet'!$E$12+1,1))</f>
        <v>#N/A</v>
      </c>
      <c r="CE37" s="58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8" t="e">
        <f t="shared" si="14"/>
        <v>#N/A</v>
      </c>
      <c r="CY37" s="58" t="e">
        <f ca="1">AVERAGE(OFFSET($CX$3,0,0,'Données projet'!$E$13+1,1))-AVERAGE(OFFSET($H$3,0,0,'Données projet'!$E$13+1,1))</f>
        <v>#N/A</v>
      </c>
      <c r="CZ37" s="58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8" t="e">
        <f t="shared" si="17"/>
        <v>#N/A</v>
      </c>
      <c r="DT37" s="58" t="e">
        <f ca="1">AVERAGE(OFFSET($DS$3,0,0,'Données projet'!$E$14+1,1))-AVERAGE(OFFSET($H$3,0,0,'Données projet'!$E$14+1,1))</f>
        <v>#N/A</v>
      </c>
      <c r="DU37" s="58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8" t="e">
        <f t="shared" si="20"/>
        <v>#N/A</v>
      </c>
      <c r="EO37" s="58" t="e">
        <f ca="1">AVERAGE(OFFSET($EN$3,0,0,'Données projet'!$E$15+1,1))-AVERAGE(OFFSET($H$3,0,0,'Données projet'!$E$15+1,1))</f>
        <v>#N/A</v>
      </c>
      <c r="EP37" s="58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8" t="e">
        <f t="shared" si="23"/>
        <v>#N/A</v>
      </c>
      <c r="FJ37" s="58" t="e">
        <f ca="1">AVERAGE(OFFSET($FI$3,0,0,'Données projet'!$E$16+1,1))-AVERAGE(OFFSET($H$3,0,0,'Données projet'!$E$16+1,1))</f>
        <v>#N/A</v>
      </c>
      <c r="FK37" s="58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8" t="e">
        <f t="shared" si="26"/>
        <v>#N/A</v>
      </c>
      <c r="GE37" s="58" t="e">
        <f ca="1">AVERAGE(OFFSET($GD$3,0,0,'Données projet'!$E$17+1,1))-AVERAGE(OFFSET($H$3,0,0,'Données projet'!$E$17+1,1))</f>
        <v>#N/A</v>
      </c>
      <c r="GF37" s="58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8" t="e">
        <f t="shared" si="29"/>
        <v>#N/A</v>
      </c>
      <c r="GZ37" s="58" t="e">
        <f ca="1">AVERAGE(OFFSET($GY$3,0,0,'Données projet'!$E$18+1,1))-AVERAGE(OFFSET($H$3,0,0,'Données projet'!$E$18+1,1))</f>
        <v>#N/A</v>
      </c>
      <c r="HA37" s="58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6">
        <f t="shared" si="1"/>
        <v>337.49683768183723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325</v>
      </c>
      <c r="L38" s="12">
        <f>VLOOKUP(A38,'Données projet'!$A$35:$I$55,9,0)</f>
        <v>6.5</v>
      </c>
      <c r="M38" s="12">
        <f t="array" ref="M38">INDEX(L:L,MIN(IF(ISNUMBER(L38:L234),ROW(L38:L234),"")))</f>
        <v>6.5</v>
      </c>
      <c r="N38" s="13">
        <f>IF('Données projet'!$A$36&gt;35,N37+M38-V37,IF(A38&lt;'Données projet'!$A$36,$K$205^A38,IF(A38='Données projet'!$A$36,'Données projet'!$B$36,N37+M38-V37)))</f>
        <v>324.99999999999994</v>
      </c>
      <c r="O38" s="13">
        <f>N38*VLOOKUP('Données projet'!$B$9,Paramètres!$A$1:$I$89,3,0)*VLOOKUP('Données projet'!$B$9,Paramètres!$A$1:$I$89,5,0)</f>
        <v>194.34999999999997</v>
      </c>
      <c r="P38" s="13">
        <f t="shared" si="33"/>
        <v>48.500405405690429</v>
      </c>
      <c r="Q38" s="20">
        <f t="shared" si="53"/>
        <v>422.96445608157745</v>
      </c>
      <c r="R38" s="58">
        <f t="shared" si="0"/>
        <v>716.29778941491077</v>
      </c>
      <c r="S38" s="58">
        <f ca="1">AVERAGE(OFFSET($R$3,0,0,'Données projet'!$E$9+1,1))-AVERAGE(OFFSET($H$3,0,0,'Données projet'!$E$9+1,1))</f>
        <v>160.68496934923235</v>
      </c>
      <c r="T38" s="58">
        <f t="shared" si="34"/>
        <v>313.61727210988198</v>
      </c>
      <c r="U38" s="15">
        <f>IF(ISNA(VLOOKUP(A38,'Données projet'!$A$35:$I$55,3,0)),0,VLOOKUP(A38,'Données projet'!$A$35:$I$55,3,0))</f>
        <v>14</v>
      </c>
      <c r="V38" s="15">
        <f>IF(ISNA(VLOOKUP(A38,'Données projet'!$A$35:$I$55,4,0)),0,VLOOKUP(A38,'Données projet'!$A$35:$I$55,4,0))</f>
        <v>325</v>
      </c>
      <c r="W38" s="16">
        <f>IF(ISNA(VLOOKUP(A38,'Données projet'!$A$35:$I$55,5,0)),0%,VLOOKUP(A38,'Données projet'!$A$35:$I$55,5,0)*VLOOKUP('Données projet'!$B$9,Paramètres!$A$1:$I$89,7,0))</f>
        <v>0.36000000000000004</v>
      </c>
      <c r="X38" s="16">
        <f>IF(ISNA(VLOOKUP(A38,'Données projet'!$A$35:$I$55,6,0)),0%,VLOOKUP(A38,'Données projet'!$A$35:$I$55,6,0)*VLOOKUP('Données projet'!$B$9,Paramètres!$A$1:$I$89,7,0))</f>
        <v>4.9500000000000002E-2</v>
      </c>
      <c r="Y38" s="16">
        <f>IF(ISNA(VLOOKUP(A38,'Données projet'!$A$35:$I$55,7,0)),0%,VLOOKUP(A38,'Données projet'!$A$35:$I$55,7,0))</f>
        <v>0.09</v>
      </c>
      <c r="Z38" s="21">
        <f>EXP(-LN(2)/35)*Z37+(1-EXP(-LN(2)/35))/(LN(2)/35)*V38*W38*VLOOKUP('Données projet'!$B$9,Paramètres!$A$1:$I$89,3,0)*0.475*44/12</f>
        <v>106.96824498145929</v>
      </c>
      <c r="AA38" s="21">
        <f>EXP(-LN(2)/25)*AA37+(1-EXP(-LN(2)/25))/(LN(2)/25)*Calculateur!V38*Calculateur!X38*VLOOKUP('Données projet'!$B$9,Paramètres!$A$1:$I$89,3,0)*0.475*44/12</f>
        <v>21.080959738289227</v>
      </c>
      <c r="AB38" s="21">
        <f>EXP(-LN(2)/2)*AB37+(1-EXP(-LN(2)/2))/(LN(2)/2)*V38*Y38*VLOOKUP('Données projet'!$B$9,Paramètres!$A$1:$I$89,3,0)*0.475*44/12</f>
        <v>19.926153145785733</v>
      </c>
      <c r="AC38" s="22">
        <f t="shared" si="3"/>
        <v>147.97535786553425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8" t="e">
        <f t="shared" si="5"/>
        <v>#N/A</v>
      </c>
      <c r="AN38" s="58" t="e">
        <f ca="1">AVERAGE(OFFSET($AM$3,0,0,'Données projet'!$E$10+1,1))-AVERAGE(OFFSET($H$3,0,0,'Données projet'!$E$10+1,1))</f>
        <v>#N/A</v>
      </c>
      <c r="AO38" s="58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8" t="e">
        <f t="shared" si="8"/>
        <v>#N/A</v>
      </c>
      <c r="BI38" s="58" t="e">
        <f ca="1">AVERAGE(OFFSET($BH$3,0,0,'Données projet'!$E$11+1,1))-AVERAGE(OFFSET($H$3,0,0,'Données projet'!$E$11+1,1))</f>
        <v>#N/A</v>
      </c>
      <c r="BJ38" s="58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8" t="e">
        <f t="shared" si="11"/>
        <v>#N/A</v>
      </c>
      <c r="CD38" s="58" t="e">
        <f ca="1">AVERAGE(OFFSET($CC$3,0,0,'Données projet'!$E$12+1,1))-AVERAGE(OFFSET($H$3,0,0,'Données projet'!$E$12+1,1))</f>
        <v>#N/A</v>
      </c>
      <c r="CE38" s="58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8" t="e">
        <f t="shared" si="14"/>
        <v>#N/A</v>
      </c>
      <c r="CY38" s="58" t="e">
        <f ca="1">AVERAGE(OFFSET($CX$3,0,0,'Données projet'!$E$13+1,1))-AVERAGE(OFFSET($H$3,0,0,'Données projet'!$E$13+1,1))</f>
        <v>#N/A</v>
      </c>
      <c r="CZ38" s="58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8" t="e">
        <f t="shared" si="17"/>
        <v>#N/A</v>
      </c>
      <c r="DT38" s="58" t="e">
        <f ca="1">AVERAGE(OFFSET($DS$3,0,0,'Données projet'!$E$14+1,1))-AVERAGE(OFFSET($H$3,0,0,'Données projet'!$E$14+1,1))</f>
        <v>#N/A</v>
      </c>
      <c r="DU38" s="58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8" t="e">
        <f t="shared" si="20"/>
        <v>#N/A</v>
      </c>
      <c r="EO38" s="58" t="e">
        <f ca="1">AVERAGE(OFFSET($EN$3,0,0,'Données projet'!$E$15+1,1))-AVERAGE(OFFSET($H$3,0,0,'Données projet'!$E$15+1,1))</f>
        <v>#N/A</v>
      </c>
      <c r="EP38" s="58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8" t="e">
        <f t="shared" si="23"/>
        <v>#N/A</v>
      </c>
      <c r="FJ38" s="58" t="e">
        <f ca="1">AVERAGE(OFFSET($FI$3,0,0,'Données projet'!$E$16+1,1))-AVERAGE(OFFSET($H$3,0,0,'Données projet'!$E$16+1,1))</f>
        <v>#N/A</v>
      </c>
      <c r="FK38" s="58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8" t="e">
        <f t="shared" si="26"/>
        <v>#N/A</v>
      </c>
      <c r="GE38" s="58" t="e">
        <f ca="1">AVERAGE(OFFSET($GD$3,0,0,'Données projet'!$E$17+1,1))-AVERAGE(OFFSET($H$3,0,0,'Données projet'!$E$17+1,1))</f>
        <v>#N/A</v>
      </c>
      <c r="GF38" s="58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8" t="e">
        <f t="shared" si="29"/>
        <v>#N/A</v>
      </c>
      <c r="GZ38" s="58" t="e">
        <f ca="1">AVERAGE(OFFSET($GY$3,0,0,'Données projet'!$E$18+1,1))-AVERAGE(OFFSET($H$3,0,0,'Données projet'!$E$18+1,1))</f>
        <v>#N/A</v>
      </c>
      <c r="HA38" s="58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6">
        <f t="shared" si="1"/>
        <v>338.72201550546265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-5.6843418860808015E-14</v>
      </c>
      <c r="O39" s="13">
        <f>N39*VLOOKUP('Données projet'!$B$9,Paramètres!$A$1:$I$89,3,0)*VLOOKUP('Données projet'!$B$9,Paramètres!$A$1:$I$89,5,0)</f>
        <v>-3.3992364478763198E-14</v>
      </c>
      <c r="P39" s="13" t="e">
        <f t="shared" si="33"/>
        <v>#NUM!</v>
      </c>
      <c r="Q39" s="20" t="e">
        <f t="shared" si="53"/>
        <v>#NUM!</v>
      </c>
      <c r="R39" s="58" t="e">
        <f t="shared" si="0"/>
        <v>#NUM!</v>
      </c>
      <c r="S39" s="58">
        <f ca="1">AVERAGE(OFFSET($R$3,0,0,'Données projet'!$E$9+1,1))-AVERAGE(OFFSET($H$3,0,0,'Données projet'!$E$9+1,1))</f>
        <v>160.68496934923235</v>
      </c>
      <c r="T39" s="58">
        <f t="shared" si="34"/>
        <v>313.61727210988198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104.87066294155998</v>
      </c>
      <c r="AA39" s="21">
        <f>EXP(-LN(2)/25)*AA38+(1-EXP(-LN(2)/25))/(LN(2)/25)*Calculateur!V39*Calculateur!X39*VLOOKUP('Données projet'!$B$9,Paramètres!$A$1:$I$89,3,0)*0.475*44/12</f>
        <v>20.504499785646217</v>
      </c>
      <c r="AB39" s="21">
        <f>EXP(-LN(2)/2)*AB38+(1-EXP(-LN(2)/2))/(LN(2)/2)*V39*Y39*VLOOKUP('Données projet'!$B$9,Paramètres!$A$1:$I$89,3,0)*0.475*44/12</f>
        <v>14.089918012346748</v>
      </c>
      <c r="AC39" s="22">
        <f t="shared" si="3"/>
        <v>139.46508073955295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8" t="e">
        <f t="shared" si="5"/>
        <v>#N/A</v>
      </c>
      <c r="AN39" s="58" t="e">
        <f ca="1">AVERAGE(OFFSET($AM$3,0,0,'Données projet'!$E$10+1,1))-AVERAGE(OFFSET($H$3,0,0,'Données projet'!$E$10+1,1))</f>
        <v>#N/A</v>
      </c>
      <c r="AO39" s="58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8" t="e">
        <f t="shared" si="8"/>
        <v>#N/A</v>
      </c>
      <c r="BI39" s="58" t="e">
        <f ca="1">AVERAGE(OFFSET($BH$3,0,0,'Données projet'!$E$11+1,1))-AVERAGE(OFFSET($H$3,0,0,'Données projet'!$E$11+1,1))</f>
        <v>#N/A</v>
      </c>
      <c r="BJ39" s="58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8" t="e">
        <f t="shared" si="11"/>
        <v>#N/A</v>
      </c>
      <c r="CD39" s="58" t="e">
        <f ca="1">AVERAGE(OFFSET($CC$3,0,0,'Données projet'!$E$12+1,1))-AVERAGE(OFFSET($H$3,0,0,'Données projet'!$E$12+1,1))</f>
        <v>#N/A</v>
      </c>
      <c r="CE39" s="58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8" t="e">
        <f t="shared" si="14"/>
        <v>#N/A</v>
      </c>
      <c r="CY39" s="58" t="e">
        <f ca="1">AVERAGE(OFFSET($CX$3,0,0,'Données projet'!$E$13+1,1))-AVERAGE(OFFSET($H$3,0,0,'Données projet'!$E$13+1,1))</f>
        <v>#N/A</v>
      </c>
      <c r="CZ39" s="58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8" t="e">
        <f t="shared" si="17"/>
        <v>#N/A</v>
      </c>
      <c r="DT39" s="58" t="e">
        <f ca="1">AVERAGE(OFFSET($DS$3,0,0,'Données projet'!$E$14+1,1))-AVERAGE(OFFSET($H$3,0,0,'Données projet'!$E$14+1,1))</f>
        <v>#N/A</v>
      </c>
      <c r="DU39" s="58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8" t="e">
        <f t="shared" si="20"/>
        <v>#N/A</v>
      </c>
      <c r="EO39" s="58" t="e">
        <f ca="1">AVERAGE(OFFSET($EN$3,0,0,'Données projet'!$E$15+1,1))-AVERAGE(OFFSET($H$3,0,0,'Données projet'!$E$15+1,1))</f>
        <v>#N/A</v>
      </c>
      <c r="EP39" s="58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8" t="e">
        <f t="shared" si="23"/>
        <v>#N/A</v>
      </c>
      <c r="FJ39" s="58" t="e">
        <f ca="1">AVERAGE(OFFSET($FI$3,0,0,'Données projet'!$E$16+1,1))-AVERAGE(OFFSET($H$3,0,0,'Données projet'!$E$16+1,1))</f>
        <v>#N/A</v>
      </c>
      <c r="FK39" s="58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8" t="e">
        <f t="shared" si="26"/>
        <v>#N/A</v>
      </c>
      <c r="GE39" s="58" t="e">
        <f ca="1">AVERAGE(OFFSET($GD$3,0,0,'Données projet'!$E$17+1,1))-AVERAGE(OFFSET($H$3,0,0,'Données projet'!$E$17+1,1))</f>
        <v>#N/A</v>
      </c>
      <c r="GF39" s="58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8" t="e">
        <f t="shared" si="29"/>
        <v>#N/A</v>
      </c>
      <c r="GZ39" s="58" t="e">
        <f ca="1">AVERAGE(OFFSET($GY$3,0,0,'Données projet'!$E$18+1,1))-AVERAGE(OFFSET($H$3,0,0,'Données projet'!$E$18+1,1))</f>
        <v>#N/A</v>
      </c>
      <c r="HA39" s="58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6">
        <f t="shared" si="1"/>
        <v>339.94630797071892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-5.6843418860808015E-14</v>
      </c>
      <c r="O40" s="13">
        <f>N40*VLOOKUP('Données projet'!$B$9,Paramètres!$A$1:$I$89,3,0)*VLOOKUP('Données projet'!$B$9,Paramètres!$A$1:$I$89,5,0)</f>
        <v>-3.3992364478763198E-14</v>
      </c>
      <c r="P40" s="13" t="e">
        <f t="shared" si="33"/>
        <v>#NUM!</v>
      </c>
      <c r="Q40" s="20" t="e">
        <f t="shared" si="53"/>
        <v>#NUM!</v>
      </c>
      <c r="R40" s="58" t="e">
        <f t="shared" si="0"/>
        <v>#NUM!</v>
      </c>
      <c r="S40" s="58">
        <f ca="1">AVERAGE(OFFSET($R$3,0,0,'Données projet'!$E$9+1,1))-AVERAGE(OFFSET($H$3,0,0,'Données projet'!$E$9+1,1))</f>
        <v>160.68496934923235</v>
      </c>
      <c r="T40" s="58">
        <f t="shared" si="34"/>
        <v>313.61727210988198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102.81421320606439</v>
      </c>
      <c r="AA40" s="21">
        <f>EXP(-LN(2)/25)*AA39+(1-EXP(-LN(2)/25))/(LN(2)/25)*Calculateur!V40*Calculateur!X40*VLOOKUP('Données projet'!$B$9,Paramètres!$A$1:$I$89,3,0)*0.475*44/12</f>
        <v>19.943803160722943</v>
      </c>
      <c r="AB40" s="21">
        <f>EXP(-LN(2)/2)*AB39+(1-EXP(-LN(2)/2))/(LN(2)/2)*V40*Y40*VLOOKUP('Données projet'!$B$9,Paramètres!$A$1:$I$89,3,0)*0.475*44/12</f>
        <v>9.9630765728928683</v>
      </c>
      <c r="AC40" s="22">
        <f t="shared" si="3"/>
        <v>132.7210929396802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8" t="e">
        <f t="shared" si="5"/>
        <v>#N/A</v>
      </c>
      <c r="AN40" s="58" t="e">
        <f ca="1">AVERAGE(OFFSET($AM$3,0,0,'Données projet'!$E$10+1,1))-AVERAGE(OFFSET($H$3,0,0,'Données projet'!$E$10+1,1))</f>
        <v>#N/A</v>
      </c>
      <c r="AO40" s="58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8" t="e">
        <f t="shared" si="8"/>
        <v>#N/A</v>
      </c>
      <c r="BI40" s="58" t="e">
        <f ca="1">AVERAGE(OFFSET($BH$3,0,0,'Données projet'!$E$11+1,1))-AVERAGE(OFFSET($H$3,0,0,'Données projet'!$E$11+1,1))</f>
        <v>#N/A</v>
      </c>
      <c r="BJ40" s="58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8" t="e">
        <f t="shared" si="11"/>
        <v>#N/A</v>
      </c>
      <c r="CD40" s="58" t="e">
        <f ca="1">AVERAGE(OFFSET($CC$3,0,0,'Données projet'!$E$12+1,1))-AVERAGE(OFFSET($H$3,0,0,'Données projet'!$E$12+1,1))</f>
        <v>#N/A</v>
      </c>
      <c r="CE40" s="58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8" t="e">
        <f t="shared" si="14"/>
        <v>#N/A</v>
      </c>
      <c r="CY40" s="58" t="e">
        <f ca="1">AVERAGE(OFFSET($CX$3,0,0,'Données projet'!$E$13+1,1))-AVERAGE(OFFSET($H$3,0,0,'Données projet'!$E$13+1,1))</f>
        <v>#N/A</v>
      </c>
      <c r="CZ40" s="58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8" t="e">
        <f t="shared" si="17"/>
        <v>#N/A</v>
      </c>
      <c r="DT40" s="58" t="e">
        <f ca="1">AVERAGE(OFFSET($DS$3,0,0,'Données projet'!$E$14+1,1))-AVERAGE(OFFSET($H$3,0,0,'Données projet'!$E$14+1,1))</f>
        <v>#N/A</v>
      </c>
      <c r="DU40" s="58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8" t="e">
        <f t="shared" si="20"/>
        <v>#N/A</v>
      </c>
      <c r="EO40" s="58" t="e">
        <f ca="1">AVERAGE(OFFSET($EN$3,0,0,'Données projet'!$E$15+1,1))-AVERAGE(OFFSET($H$3,0,0,'Données projet'!$E$15+1,1))</f>
        <v>#N/A</v>
      </c>
      <c r="EP40" s="58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8" t="e">
        <f t="shared" si="23"/>
        <v>#N/A</v>
      </c>
      <c r="FJ40" s="58" t="e">
        <f ca="1">AVERAGE(OFFSET($FI$3,0,0,'Données projet'!$E$16+1,1))-AVERAGE(OFFSET($H$3,0,0,'Données projet'!$E$16+1,1))</f>
        <v>#N/A</v>
      </c>
      <c r="FK40" s="58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8" t="e">
        <f t="shared" si="26"/>
        <v>#N/A</v>
      </c>
      <c r="GE40" s="58" t="e">
        <f ca="1">AVERAGE(OFFSET($GD$3,0,0,'Données projet'!$E$17+1,1))-AVERAGE(OFFSET($H$3,0,0,'Données projet'!$E$17+1,1))</f>
        <v>#N/A</v>
      </c>
      <c r="GF40" s="58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8" t="e">
        <f t="shared" si="29"/>
        <v>#N/A</v>
      </c>
      <c r="GZ40" s="58" t="e">
        <f ca="1">AVERAGE(OFFSET($GY$3,0,0,'Données projet'!$E$18+1,1))-AVERAGE(OFFSET($H$3,0,0,'Données projet'!$E$18+1,1))</f>
        <v>#N/A</v>
      </c>
      <c r="HA40" s="58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6">
        <f t="shared" si="1"/>
        <v>341.16974175610096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-5.6843418860808015E-14</v>
      </c>
      <c r="O41" s="13">
        <f>N41*VLOOKUP('Données projet'!$B$9,Paramètres!$A$1:$I$89,3,0)*VLOOKUP('Données projet'!$B$9,Paramètres!$A$1:$I$89,5,0)</f>
        <v>-3.3992364478763198E-14</v>
      </c>
      <c r="P41" s="13" t="e">
        <f t="shared" si="33"/>
        <v>#NUM!</v>
      </c>
      <c r="Q41" s="20" t="e">
        <f t="shared" si="53"/>
        <v>#NUM!</v>
      </c>
      <c r="R41" s="58" t="e">
        <f t="shared" si="0"/>
        <v>#NUM!</v>
      </c>
      <c r="S41" s="58">
        <f ca="1">AVERAGE(OFFSET($R$3,0,0,'Données projet'!$E$9+1,1))-AVERAGE(OFFSET($H$3,0,0,'Données projet'!$E$9+1,1))</f>
        <v>160.68496934923235</v>
      </c>
      <c r="T41" s="58">
        <f t="shared" si="34"/>
        <v>313.61727210988198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100.79808919557138</v>
      </c>
      <c r="AA41" s="21">
        <f>EXP(-LN(2)/25)*AA40+(1-EXP(-LN(2)/25))/(LN(2)/25)*Calculateur!V41*Calculateur!X41*VLOOKUP('Données projet'!$B$9,Paramètres!$A$1:$I$89,3,0)*0.475*44/12</f>
        <v>19.39843881449395</v>
      </c>
      <c r="AB41" s="21">
        <f>EXP(-LN(2)/2)*AB40+(1-EXP(-LN(2)/2))/(LN(2)/2)*V41*Y41*VLOOKUP('Données projet'!$B$9,Paramètres!$A$1:$I$89,3,0)*0.475*44/12</f>
        <v>7.044959006173376</v>
      </c>
      <c r="AC41" s="22">
        <f t="shared" si="3"/>
        <v>127.24148701623869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8" t="e">
        <f t="shared" si="5"/>
        <v>#N/A</v>
      </c>
      <c r="AN41" s="58" t="e">
        <f ca="1">AVERAGE(OFFSET($AM$3,0,0,'Données projet'!$E$10+1,1))-AVERAGE(OFFSET($H$3,0,0,'Données projet'!$E$10+1,1))</f>
        <v>#N/A</v>
      </c>
      <c r="AO41" s="58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8" t="e">
        <f t="shared" si="8"/>
        <v>#N/A</v>
      </c>
      <c r="BI41" s="58" t="e">
        <f ca="1">AVERAGE(OFFSET($BH$3,0,0,'Données projet'!$E$11+1,1))-AVERAGE(OFFSET($H$3,0,0,'Données projet'!$E$11+1,1))</f>
        <v>#N/A</v>
      </c>
      <c r="BJ41" s="58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8" t="e">
        <f t="shared" si="11"/>
        <v>#N/A</v>
      </c>
      <c r="CD41" s="58" t="e">
        <f ca="1">AVERAGE(OFFSET($CC$3,0,0,'Données projet'!$E$12+1,1))-AVERAGE(OFFSET($H$3,0,0,'Données projet'!$E$12+1,1))</f>
        <v>#N/A</v>
      </c>
      <c r="CE41" s="58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8" t="e">
        <f t="shared" si="14"/>
        <v>#N/A</v>
      </c>
      <c r="CY41" s="58" t="e">
        <f ca="1">AVERAGE(OFFSET($CX$3,0,0,'Données projet'!$E$13+1,1))-AVERAGE(OFFSET($H$3,0,0,'Données projet'!$E$13+1,1))</f>
        <v>#N/A</v>
      </c>
      <c r="CZ41" s="58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8" t="e">
        <f t="shared" si="17"/>
        <v>#N/A</v>
      </c>
      <c r="DT41" s="58" t="e">
        <f ca="1">AVERAGE(OFFSET($DS$3,0,0,'Données projet'!$E$14+1,1))-AVERAGE(OFFSET($H$3,0,0,'Données projet'!$E$14+1,1))</f>
        <v>#N/A</v>
      </c>
      <c r="DU41" s="58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8" t="e">
        <f t="shared" si="20"/>
        <v>#N/A</v>
      </c>
      <c r="EO41" s="58" t="e">
        <f ca="1">AVERAGE(OFFSET($EN$3,0,0,'Données projet'!$E$15+1,1))-AVERAGE(OFFSET($H$3,0,0,'Données projet'!$E$15+1,1))</f>
        <v>#N/A</v>
      </c>
      <c r="EP41" s="58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8" t="e">
        <f t="shared" si="23"/>
        <v>#N/A</v>
      </c>
      <c r="FJ41" s="58" t="e">
        <f ca="1">AVERAGE(OFFSET($FI$3,0,0,'Données projet'!$E$16+1,1))-AVERAGE(OFFSET($H$3,0,0,'Données projet'!$E$16+1,1))</f>
        <v>#N/A</v>
      </c>
      <c r="FK41" s="58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8" t="e">
        <f t="shared" si="26"/>
        <v>#N/A</v>
      </c>
      <c r="GE41" s="58" t="e">
        <f ca="1">AVERAGE(OFFSET($GD$3,0,0,'Données projet'!$E$17+1,1))-AVERAGE(OFFSET($H$3,0,0,'Données projet'!$E$17+1,1))</f>
        <v>#N/A</v>
      </c>
      <c r="GF41" s="58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8" t="e">
        <f t="shared" si="29"/>
        <v>#N/A</v>
      </c>
      <c r="GZ41" s="58" t="e">
        <f ca="1">AVERAGE(OFFSET($GY$3,0,0,'Données projet'!$E$18+1,1))-AVERAGE(OFFSET($H$3,0,0,'Données projet'!$E$18+1,1))</f>
        <v>#N/A</v>
      </c>
      <c r="HA41" s="58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6">
        <f t="shared" si="1"/>
        <v>342.3923420560082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-5.6843418860808015E-14</v>
      </c>
      <c r="O42" s="13">
        <f>N42*VLOOKUP('Données projet'!$B$9,Paramètres!$A$1:$I$89,3,0)*VLOOKUP('Données projet'!$B$9,Paramètres!$A$1:$I$89,5,0)</f>
        <v>-3.3992364478763198E-14</v>
      </c>
      <c r="P42" s="13" t="e">
        <f t="shared" si="33"/>
        <v>#NUM!</v>
      </c>
      <c r="Q42" s="20" t="e">
        <f t="shared" si="53"/>
        <v>#NUM!</v>
      </c>
      <c r="R42" s="58" t="e">
        <f t="shared" si="0"/>
        <v>#NUM!</v>
      </c>
      <c r="S42" s="58">
        <f ca="1">AVERAGE(OFFSET($R$3,0,0,'Données projet'!$E$9+1,1))-AVERAGE(OFFSET($H$3,0,0,'Données projet'!$E$9+1,1))</f>
        <v>160.68496934923235</v>
      </c>
      <c r="T42" s="58">
        <f t="shared" si="34"/>
        <v>313.61727210988198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98.821500147209917</v>
      </c>
      <c r="AA42" s="21">
        <f>EXP(-LN(2)/25)*AA41+(1-EXP(-LN(2)/25))/(LN(2)/25)*Calculateur!V42*Calculateur!X42*VLOOKUP('Données projet'!$B$9,Paramètres!$A$1:$I$89,3,0)*0.475*44/12</f>
        <v>18.867987484992053</v>
      </c>
      <c r="AB42" s="21">
        <f>EXP(-LN(2)/2)*AB41+(1-EXP(-LN(2)/2))/(LN(2)/2)*V42*Y42*VLOOKUP('Données projet'!$B$9,Paramètres!$A$1:$I$89,3,0)*0.475*44/12</f>
        <v>4.981538286446435</v>
      </c>
      <c r="AC42" s="22">
        <f t="shared" si="3"/>
        <v>122.67102591864841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8" t="e">
        <f t="shared" si="5"/>
        <v>#N/A</v>
      </c>
      <c r="AN42" s="58" t="e">
        <f ca="1">AVERAGE(OFFSET($AM$3,0,0,'Données projet'!$E$10+1,1))-AVERAGE(OFFSET($H$3,0,0,'Données projet'!$E$10+1,1))</f>
        <v>#N/A</v>
      </c>
      <c r="AO42" s="58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8" t="e">
        <f t="shared" si="8"/>
        <v>#N/A</v>
      </c>
      <c r="BI42" s="58" t="e">
        <f ca="1">AVERAGE(OFFSET($BH$3,0,0,'Données projet'!$E$11+1,1))-AVERAGE(OFFSET($H$3,0,0,'Données projet'!$E$11+1,1))</f>
        <v>#N/A</v>
      </c>
      <c r="BJ42" s="58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8" t="e">
        <f t="shared" si="11"/>
        <v>#N/A</v>
      </c>
      <c r="CD42" s="58" t="e">
        <f ca="1">AVERAGE(OFFSET($CC$3,0,0,'Données projet'!$E$12+1,1))-AVERAGE(OFFSET($H$3,0,0,'Données projet'!$E$12+1,1))</f>
        <v>#N/A</v>
      </c>
      <c r="CE42" s="58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8" t="e">
        <f t="shared" si="14"/>
        <v>#N/A</v>
      </c>
      <c r="CY42" s="58" t="e">
        <f ca="1">AVERAGE(OFFSET($CX$3,0,0,'Données projet'!$E$13+1,1))-AVERAGE(OFFSET($H$3,0,0,'Données projet'!$E$13+1,1))</f>
        <v>#N/A</v>
      </c>
      <c r="CZ42" s="58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8" t="e">
        <f t="shared" si="17"/>
        <v>#N/A</v>
      </c>
      <c r="DT42" s="58" t="e">
        <f ca="1">AVERAGE(OFFSET($DS$3,0,0,'Données projet'!$E$14+1,1))-AVERAGE(OFFSET($H$3,0,0,'Données projet'!$E$14+1,1))</f>
        <v>#N/A</v>
      </c>
      <c r="DU42" s="58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8" t="e">
        <f t="shared" si="20"/>
        <v>#N/A</v>
      </c>
      <c r="EO42" s="58" t="e">
        <f ca="1">AVERAGE(OFFSET($EN$3,0,0,'Données projet'!$E$15+1,1))-AVERAGE(OFFSET($H$3,0,0,'Données projet'!$E$15+1,1))</f>
        <v>#N/A</v>
      </c>
      <c r="EP42" s="58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8" t="e">
        <f t="shared" si="23"/>
        <v>#N/A</v>
      </c>
      <c r="FJ42" s="58" t="e">
        <f ca="1">AVERAGE(OFFSET($FI$3,0,0,'Données projet'!$E$16+1,1))-AVERAGE(OFFSET($H$3,0,0,'Données projet'!$E$16+1,1))</f>
        <v>#N/A</v>
      </c>
      <c r="FK42" s="58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8" t="e">
        <f t="shared" si="26"/>
        <v>#N/A</v>
      </c>
      <c r="GE42" s="58" t="e">
        <f ca="1">AVERAGE(OFFSET($GD$3,0,0,'Données projet'!$E$17+1,1))-AVERAGE(OFFSET($H$3,0,0,'Données projet'!$E$17+1,1))</f>
        <v>#N/A</v>
      </c>
      <c r="GF42" s="58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8" t="e">
        <f t="shared" si="29"/>
        <v>#N/A</v>
      </c>
      <c r="GZ42" s="58" t="e">
        <f ca="1">AVERAGE(OFFSET($GY$3,0,0,'Données projet'!$E$18+1,1))-AVERAGE(OFFSET($H$3,0,0,'Données projet'!$E$18+1,1))</f>
        <v>#N/A</v>
      </c>
      <c r="HA42" s="58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6">
        <f t="shared" si="1"/>
        <v>343.61413269921093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-5.6843418860808015E-14</v>
      </c>
      <c r="O43" s="13">
        <f>N43*VLOOKUP('Données projet'!$B$9,Paramètres!$A$1:$I$89,3,0)*VLOOKUP('Données projet'!$B$9,Paramètres!$A$1:$I$89,5,0)</f>
        <v>-3.3992364478763198E-14</v>
      </c>
      <c r="P43" s="13" t="e">
        <f t="shared" si="33"/>
        <v>#NUM!</v>
      </c>
      <c r="Q43" s="20" t="e">
        <f t="shared" si="53"/>
        <v>#NUM!</v>
      </c>
      <c r="R43" s="58" t="e">
        <f t="shared" si="0"/>
        <v>#NUM!</v>
      </c>
      <c r="S43" s="58">
        <f ca="1">AVERAGE(OFFSET($R$3,0,0,'Données projet'!$E$9+1,1))-AVERAGE(OFFSET($H$3,0,0,'Données projet'!$E$9+1,1))</f>
        <v>160.68496934923235</v>
      </c>
      <c r="T43" s="58">
        <f t="shared" si="34"/>
        <v>313.61727210988198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96.883670804486542</v>
      </c>
      <c r="AA43" s="21">
        <f>EXP(-LN(2)/25)*AA42+(1-EXP(-LN(2)/25))/(LN(2)/25)*Calculateur!V43*Calculateur!X43*VLOOKUP('Données projet'!$B$9,Paramètres!$A$1:$I$89,3,0)*0.475*44/12</f>
        <v>18.352041374990606</v>
      </c>
      <c r="AB43" s="21">
        <f>EXP(-LN(2)/2)*AB42+(1-EXP(-LN(2)/2))/(LN(2)/2)*V43*Y43*VLOOKUP('Données projet'!$B$9,Paramètres!$A$1:$I$89,3,0)*0.475*44/12</f>
        <v>3.5224795030866884</v>
      </c>
      <c r="AC43" s="22">
        <f t="shared" si="3"/>
        <v>118.75819168256383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8" t="e">
        <f t="shared" si="5"/>
        <v>#N/A</v>
      </c>
      <c r="AN43" s="58" t="e">
        <f ca="1">AVERAGE(OFFSET($AM$3,0,0,'Données projet'!$E$10+1,1))-AVERAGE(OFFSET($H$3,0,0,'Données projet'!$E$10+1,1))</f>
        <v>#N/A</v>
      </c>
      <c r="AO43" s="58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8" t="e">
        <f t="shared" si="8"/>
        <v>#N/A</v>
      </c>
      <c r="BI43" s="58" t="e">
        <f ca="1">AVERAGE(OFFSET($BH$3,0,0,'Données projet'!$E$11+1,1))-AVERAGE(OFFSET($H$3,0,0,'Données projet'!$E$11+1,1))</f>
        <v>#N/A</v>
      </c>
      <c r="BJ43" s="58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8" t="e">
        <f t="shared" si="11"/>
        <v>#N/A</v>
      </c>
      <c r="CD43" s="58" t="e">
        <f ca="1">AVERAGE(OFFSET($CC$3,0,0,'Données projet'!$E$12+1,1))-AVERAGE(OFFSET($H$3,0,0,'Données projet'!$E$12+1,1))</f>
        <v>#N/A</v>
      </c>
      <c r="CE43" s="58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8" t="e">
        <f t="shared" si="14"/>
        <v>#N/A</v>
      </c>
      <c r="CY43" s="58" t="e">
        <f ca="1">AVERAGE(OFFSET($CX$3,0,0,'Données projet'!$E$13+1,1))-AVERAGE(OFFSET($H$3,0,0,'Données projet'!$E$13+1,1))</f>
        <v>#N/A</v>
      </c>
      <c r="CZ43" s="58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8" t="e">
        <f t="shared" si="17"/>
        <v>#N/A</v>
      </c>
      <c r="DT43" s="58" t="e">
        <f ca="1">AVERAGE(OFFSET($DS$3,0,0,'Données projet'!$E$14+1,1))-AVERAGE(OFFSET($H$3,0,0,'Données projet'!$E$14+1,1))</f>
        <v>#N/A</v>
      </c>
      <c r="DU43" s="58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8" t="e">
        <f t="shared" si="20"/>
        <v>#N/A</v>
      </c>
      <c r="EO43" s="58" t="e">
        <f ca="1">AVERAGE(OFFSET($EN$3,0,0,'Données projet'!$E$15+1,1))-AVERAGE(OFFSET($H$3,0,0,'Données projet'!$E$15+1,1))</f>
        <v>#N/A</v>
      </c>
      <c r="EP43" s="58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8" t="e">
        <f t="shared" si="23"/>
        <v>#N/A</v>
      </c>
      <c r="FJ43" s="58" t="e">
        <f ca="1">AVERAGE(OFFSET($FI$3,0,0,'Données projet'!$E$16+1,1))-AVERAGE(OFFSET($H$3,0,0,'Données projet'!$E$16+1,1))</f>
        <v>#N/A</v>
      </c>
      <c r="FK43" s="58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8" t="e">
        <f t="shared" si="26"/>
        <v>#N/A</v>
      </c>
      <c r="GE43" s="58" t="e">
        <f ca="1">AVERAGE(OFFSET($GD$3,0,0,'Données projet'!$E$17+1,1))-AVERAGE(OFFSET($H$3,0,0,'Données projet'!$E$17+1,1))</f>
        <v>#N/A</v>
      </c>
      <c r="GF43" s="58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8" t="e">
        <f t="shared" si="29"/>
        <v>#N/A</v>
      </c>
      <c r="GZ43" s="58" t="e">
        <f ca="1">AVERAGE(OFFSET($GY$3,0,0,'Données projet'!$E$18+1,1))-AVERAGE(OFFSET($H$3,0,0,'Données projet'!$E$18+1,1))</f>
        <v>#N/A</v>
      </c>
      <c r="HA43" s="58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6">
        <f t="shared" si="1"/>
        <v>344.83513625513632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-5.6843418860808015E-14</v>
      </c>
      <c r="O44" s="13">
        <f>N44*VLOOKUP('Données projet'!$B$9,Paramètres!$A$1:$I$89,3,0)*VLOOKUP('Données projet'!$B$9,Paramètres!$A$1:$I$89,5,0)</f>
        <v>-3.3992364478763198E-14</v>
      </c>
      <c r="P44" s="13" t="e">
        <f t="shared" si="33"/>
        <v>#NUM!</v>
      </c>
      <c r="Q44" s="20" t="e">
        <f t="shared" si="53"/>
        <v>#NUM!</v>
      </c>
      <c r="R44" s="58" t="e">
        <f t="shared" si="0"/>
        <v>#NUM!</v>
      </c>
      <c r="S44" s="58">
        <f ca="1">AVERAGE(OFFSET($R$3,0,0,'Données projet'!$E$9+1,1))-AVERAGE(OFFSET($H$3,0,0,'Données projet'!$E$9+1,1))</f>
        <v>160.68496934923235</v>
      </c>
      <c r="T44" s="58">
        <f t="shared" si="34"/>
        <v>313.61727210988198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94.98384111321478</v>
      </c>
      <c r="AA44" s="21">
        <f>EXP(-LN(2)/25)*AA43+(1-EXP(-LN(2)/25))/(LN(2)/25)*Calculateur!V44*Calculateur!X44*VLOOKUP('Données projet'!$B$9,Paramètres!$A$1:$I$89,3,0)*0.475*44/12</f>
        <v>17.850203838499574</v>
      </c>
      <c r="AB44" s="21">
        <f>EXP(-LN(2)/2)*AB43+(1-EXP(-LN(2)/2))/(LN(2)/2)*V44*Y44*VLOOKUP('Données projet'!$B$9,Paramètres!$A$1:$I$89,3,0)*0.475*44/12</f>
        <v>2.490769143223218</v>
      </c>
      <c r="AC44" s="22">
        <f t="shared" si="3"/>
        <v>115.32481409493758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8" t="e">
        <f t="shared" si="5"/>
        <v>#N/A</v>
      </c>
      <c r="AN44" s="58" t="e">
        <f ca="1">AVERAGE(OFFSET($AM$3,0,0,'Données projet'!$E$10+1,1))-AVERAGE(OFFSET($H$3,0,0,'Données projet'!$E$10+1,1))</f>
        <v>#N/A</v>
      </c>
      <c r="AO44" s="58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8" t="e">
        <f t="shared" si="8"/>
        <v>#N/A</v>
      </c>
      <c r="BI44" s="58" t="e">
        <f ca="1">AVERAGE(OFFSET($BH$3,0,0,'Données projet'!$E$11+1,1))-AVERAGE(OFFSET($H$3,0,0,'Données projet'!$E$11+1,1))</f>
        <v>#N/A</v>
      </c>
      <c r="BJ44" s="58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8" t="e">
        <f t="shared" si="11"/>
        <v>#N/A</v>
      </c>
      <c r="CD44" s="58" t="e">
        <f ca="1">AVERAGE(OFFSET($CC$3,0,0,'Données projet'!$E$12+1,1))-AVERAGE(OFFSET($H$3,0,0,'Données projet'!$E$12+1,1))</f>
        <v>#N/A</v>
      </c>
      <c r="CE44" s="58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8" t="e">
        <f t="shared" si="14"/>
        <v>#N/A</v>
      </c>
      <c r="CY44" s="58" t="e">
        <f ca="1">AVERAGE(OFFSET($CX$3,0,0,'Données projet'!$E$13+1,1))-AVERAGE(OFFSET($H$3,0,0,'Données projet'!$E$13+1,1))</f>
        <v>#N/A</v>
      </c>
      <c r="CZ44" s="58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8" t="e">
        <f t="shared" si="17"/>
        <v>#N/A</v>
      </c>
      <c r="DT44" s="58" t="e">
        <f ca="1">AVERAGE(OFFSET($DS$3,0,0,'Données projet'!$E$14+1,1))-AVERAGE(OFFSET($H$3,0,0,'Données projet'!$E$14+1,1))</f>
        <v>#N/A</v>
      </c>
      <c r="DU44" s="58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8" t="e">
        <f t="shared" si="20"/>
        <v>#N/A</v>
      </c>
      <c r="EO44" s="58" t="e">
        <f ca="1">AVERAGE(OFFSET($EN$3,0,0,'Données projet'!$E$15+1,1))-AVERAGE(OFFSET($H$3,0,0,'Données projet'!$E$15+1,1))</f>
        <v>#N/A</v>
      </c>
      <c r="EP44" s="58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8" t="e">
        <f t="shared" si="23"/>
        <v>#N/A</v>
      </c>
      <c r="FJ44" s="58" t="e">
        <f ca="1">AVERAGE(OFFSET($FI$3,0,0,'Données projet'!$E$16+1,1))-AVERAGE(OFFSET($H$3,0,0,'Données projet'!$E$16+1,1))</f>
        <v>#N/A</v>
      </c>
      <c r="FK44" s="58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8" t="e">
        <f t="shared" si="26"/>
        <v>#N/A</v>
      </c>
      <c r="GE44" s="58" t="e">
        <f ca="1">AVERAGE(OFFSET($GD$3,0,0,'Données projet'!$E$17+1,1))-AVERAGE(OFFSET($H$3,0,0,'Données projet'!$E$17+1,1))</f>
        <v>#N/A</v>
      </c>
      <c r="GF44" s="58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8" t="e">
        <f t="shared" si="29"/>
        <v>#N/A</v>
      </c>
      <c r="GZ44" s="58" t="e">
        <f ca="1">AVERAGE(OFFSET($GY$3,0,0,'Données projet'!$E$18+1,1))-AVERAGE(OFFSET($H$3,0,0,'Données projet'!$E$18+1,1))</f>
        <v>#N/A</v>
      </c>
      <c r="HA44" s="58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6">
        <f t="shared" si="1"/>
        <v>346.05537412949326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-5.6843418860808015E-14</v>
      </c>
      <c r="O45" s="13">
        <f>N45*VLOOKUP('Données projet'!$B$9,Paramètres!$A$1:$I$89,3,0)*VLOOKUP('Données projet'!$B$9,Paramètres!$A$1:$I$89,5,0)</f>
        <v>-3.3992364478763198E-14</v>
      </c>
      <c r="P45" s="13" t="e">
        <f t="shared" si="33"/>
        <v>#NUM!</v>
      </c>
      <c r="Q45" s="20" t="e">
        <f t="shared" si="53"/>
        <v>#NUM!</v>
      </c>
      <c r="R45" s="58" t="e">
        <f t="shared" si="0"/>
        <v>#NUM!</v>
      </c>
      <c r="S45" s="58">
        <f ca="1">AVERAGE(OFFSET($R$3,0,0,'Données projet'!$E$9+1,1))-AVERAGE(OFFSET($H$3,0,0,'Données projet'!$E$9+1,1))</f>
        <v>160.68496934923235</v>
      </c>
      <c r="T45" s="58">
        <f t="shared" si="34"/>
        <v>313.61727210988198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93.121265923407165</v>
      </c>
      <c r="AA45" s="21">
        <f>EXP(-LN(2)/25)*AA44+(1-EXP(-LN(2)/25))/(LN(2)/25)*Calculateur!V45*Calculateur!X45*VLOOKUP('Données projet'!$B$9,Paramètres!$A$1:$I$89,3,0)*0.475*44/12</f>
        <v>17.36208907583438</v>
      </c>
      <c r="AB45" s="21">
        <f>EXP(-LN(2)/2)*AB44+(1-EXP(-LN(2)/2))/(LN(2)/2)*V45*Y45*VLOOKUP('Données projet'!$B$9,Paramètres!$A$1:$I$89,3,0)*0.475*44/12</f>
        <v>1.7612397515433447</v>
      </c>
      <c r="AC45" s="22">
        <f t="shared" si="3"/>
        <v>112.24459475078488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8" t="e">
        <f t="shared" si="5"/>
        <v>#N/A</v>
      </c>
      <c r="AN45" s="58" t="e">
        <f ca="1">AVERAGE(OFFSET($AM$3,0,0,'Données projet'!$E$10+1,1))-AVERAGE(OFFSET($H$3,0,0,'Données projet'!$E$10+1,1))</f>
        <v>#N/A</v>
      </c>
      <c r="AO45" s="58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8" t="e">
        <f t="shared" si="8"/>
        <v>#N/A</v>
      </c>
      <c r="BI45" s="58" t="e">
        <f ca="1">AVERAGE(OFFSET($BH$3,0,0,'Données projet'!$E$11+1,1))-AVERAGE(OFFSET($H$3,0,0,'Données projet'!$E$11+1,1))</f>
        <v>#N/A</v>
      </c>
      <c r="BJ45" s="58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8" t="e">
        <f t="shared" si="11"/>
        <v>#N/A</v>
      </c>
      <c r="CD45" s="58" t="e">
        <f ca="1">AVERAGE(OFFSET($CC$3,0,0,'Données projet'!$E$12+1,1))-AVERAGE(OFFSET($H$3,0,0,'Données projet'!$E$12+1,1))</f>
        <v>#N/A</v>
      </c>
      <c r="CE45" s="58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8" t="e">
        <f t="shared" si="14"/>
        <v>#N/A</v>
      </c>
      <c r="CY45" s="58" t="e">
        <f ca="1">AVERAGE(OFFSET($CX$3,0,0,'Données projet'!$E$13+1,1))-AVERAGE(OFFSET($H$3,0,0,'Données projet'!$E$13+1,1))</f>
        <v>#N/A</v>
      </c>
      <c r="CZ45" s="58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8" t="e">
        <f t="shared" si="17"/>
        <v>#N/A</v>
      </c>
      <c r="DT45" s="58" t="e">
        <f ca="1">AVERAGE(OFFSET($DS$3,0,0,'Données projet'!$E$14+1,1))-AVERAGE(OFFSET($H$3,0,0,'Données projet'!$E$14+1,1))</f>
        <v>#N/A</v>
      </c>
      <c r="DU45" s="58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8" t="e">
        <f t="shared" si="20"/>
        <v>#N/A</v>
      </c>
      <c r="EO45" s="58" t="e">
        <f ca="1">AVERAGE(OFFSET($EN$3,0,0,'Données projet'!$E$15+1,1))-AVERAGE(OFFSET($H$3,0,0,'Données projet'!$E$15+1,1))</f>
        <v>#N/A</v>
      </c>
      <c r="EP45" s="58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8" t="e">
        <f t="shared" si="23"/>
        <v>#N/A</v>
      </c>
      <c r="FJ45" s="58" t="e">
        <f ca="1">AVERAGE(OFFSET($FI$3,0,0,'Données projet'!$E$16+1,1))-AVERAGE(OFFSET($H$3,0,0,'Données projet'!$E$16+1,1))</f>
        <v>#N/A</v>
      </c>
      <c r="FK45" s="58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8" t="e">
        <f t="shared" si="26"/>
        <v>#N/A</v>
      </c>
      <c r="GE45" s="58" t="e">
        <f ca="1">AVERAGE(OFFSET($GD$3,0,0,'Données projet'!$E$17+1,1))-AVERAGE(OFFSET($H$3,0,0,'Données projet'!$E$17+1,1))</f>
        <v>#N/A</v>
      </c>
      <c r="GF45" s="58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8" t="e">
        <f t="shared" si="29"/>
        <v>#N/A</v>
      </c>
      <c r="GZ45" s="58" t="e">
        <f ca="1">AVERAGE(OFFSET($GY$3,0,0,'Données projet'!$E$18+1,1))-AVERAGE(OFFSET($H$3,0,0,'Données projet'!$E$18+1,1))</f>
        <v>#N/A</v>
      </c>
      <c r="HA45" s="58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6">
        <f t="shared" si="1"/>
        <v>347.27486665053362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-5.6843418860808015E-14</v>
      </c>
      <c r="O46" s="13">
        <f>N46*VLOOKUP('Données projet'!$B$9,Paramètres!$A$1:$I$89,3,0)*VLOOKUP('Données projet'!$B$9,Paramètres!$A$1:$I$89,5,0)</f>
        <v>-3.3992364478763198E-14</v>
      </c>
      <c r="P46" s="13" t="e">
        <f t="shared" si="33"/>
        <v>#NUM!</v>
      </c>
      <c r="Q46" s="20" t="e">
        <f t="shared" si="53"/>
        <v>#NUM!</v>
      </c>
      <c r="R46" s="58" t="e">
        <f t="shared" si="0"/>
        <v>#NUM!</v>
      </c>
      <c r="S46" s="58">
        <f ca="1">AVERAGE(OFFSET($R$3,0,0,'Données projet'!$E$9+1,1))-AVERAGE(OFFSET($H$3,0,0,'Données projet'!$E$9+1,1))</f>
        <v>160.68496934923235</v>
      </c>
      <c r="T46" s="58">
        <f t="shared" si="34"/>
        <v>313.61727210988198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91.295214697012995</v>
      </c>
      <c r="AA46" s="21">
        <f>EXP(-LN(2)/25)*AA45+(1-EXP(-LN(2)/25))/(LN(2)/25)*Calculateur!V46*Calculateur!X46*VLOOKUP('Données projet'!$B$9,Paramètres!$A$1:$I$89,3,0)*0.475*44/12</f>
        <v>16.887321837023105</v>
      </c>
      <c r="AB46" s="21">
        <f>EXP(-LN(2)/2)*AB45+(1-EXP(-LN(2)/2))/(LN(2)/2)*V46*Y46*VLOOKUP('Données projet'!$B$9,Paramètres!$A$1:$I$89,3,0)*0.475*44/12</f>
        <v>1.2453845716116092</v>
      </c>
      <c r="AC46" s="22">
        <f t="shared" si="3"/>
        <v>109.42792110564771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8" t="e">
        <f t="shared" si="5"/>
        <v>#N/A</v>
      </c>
      <c r="AN46" s="58" t="e">
        <f ca="1">AVERAGE(OFFSET($AM$3,0,0,'Données projet'!$E$10+1,1))-AVERAGE(OFFSET($H$3,0,0,'Données projet'!$E$10+1,1))</f>
        <v>#N/A</v>
      </c>
      <c r="AO46" s="58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8" t="e">
        <f t="shared" si="8"/>
        <v>#N/A</v>
      </c>
      <c r="BI46" s="58" t="e">
        <f ca="1">AVERAGE(OFFSET($BH$3,0,0,'Données projet'!$E$11+1,1))-AVERAGE(OFFSET($H$3,0,0,'Données projet'!$E$11+1,1))</f>
        <v>#N/A</v>
      </c>
      <c r="BJ46" s="58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8" t="e">
        <f t="shared" si="11"/>
        <v>#N/A</v>
      </c>
      <c r="CD46" s="58" t="e">
        <f ca="1">AVERAGE(OFFSET($CC$3,0,0,'Données projet'!$E$12+1,1))-AVERAGE(OFFSET($H$3,0,0,'Données projet'!$E$12+1,1))</f>
        <v>#N/A</v>
      </c>
      <c r="CE46" s="58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8" t="e">
        <f t="shared" si="14"/>
        <v>#N/A</v>
      </c>
      <c r="CY46" s="58" t="e">
        <f ca="1">AVERAGE(OFFSET($CX$3,0,0,'Données projet'!$E$13+1,1))-AVERAGE(OFFSET($H$3,0,0,'Données projet'!$E$13+1,1))</f>
        <v>#N/A</v>
      </c>
      <c r="CZ46" s="58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8" t="e">
        <f t="shared" si="17"/>
        <v>#N/A</v>
      </c>
      <c r="DT46" s="58" t="e">
        <f ca="1">AVERAGE(OFFSET($DS$3,0,0,'Données projet'!$E$14+1,1))-AVERAGE(OFFSET($H$3,0,0,'Données projet'!$E$14+1,1))</f>
        <v>#N/A</v>
      </c>
      <c r="DU46" s="58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8" t="e">
        <f t="shared" si="20"/>
        <v>#N/A</v>
      </c>
      <c r="EO46" s="58" t="e">
        <f ca="1">AVERAGE(OFFSET($EN$3,0,0,'Données projet'!$E$15+1,1))-AVERAGE(OFFSET($H$3,0,0,'Données projet'!$E$15+1,1))</f>
        <v>#N/A</v>
      </c>
      <c r="EP46" s="58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8" t="e">
        <f t="shared" si="23"/>
        <v>#N/A</v>
      </c>
      <c r="FJ46" s="58" t="e">
        <f ca="1">AVERAGE(OFFSET($FI$3,0,0,'Données projet'!$E$16+1,1))-AVERAGE(OFFSET($H$3,0,0,'Données projet'!$E$16+1,1))</f>
        <v>#N/A</v>
      </c>
      <c r="FK46" s="58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8" t="e">
        <f t="shared" si="26"/>
        <v>#N/A</v>
      </c>
      <c r="GE46" s="58" t="e">
        <f ca="1">AVERAGE(OFFSET($GD$3,0,0,'Données projet'!$E$17+1,1))-AVERAGE(OFFSET($H$3,0,0,'Données projet'!$E$17+1,1))</f>
        <v>#N/A</v>
      </c>
      <c r="GF46" s="58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8" t="e">
        <f t="shared" si="29"/>
        <v>#N/A</v>
      </c>
      <c r="GZ46" s="58" t="e">
        <f ca="1">AVERAGE(OFFSET($GY$3,0,0,'Données projet'!$E$18+1,1))-AVERAGE(OFFSET($H$3,0,0,'Données projet'!$E$18+1,1))</f>
        <v>#N/A</v>
      </c>
      <c r="HA46" s="58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6">
        <f t="shared" si="1"/>
        <v>348.49363314706295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-5.6843418860808015E-14</v>
      </c>
      <c r="O47" s="13">
        <f>N47*VLOOKUP('Données projet'!$B$9,Paramètres!$A$1:$I$89,3,0)*VLOOKUP('Données projet'!$B$9,Paramètres!$A$1:$I$89,5,0)</f>
        <v>-3.3992364478763198E-14</v>
      </c>
      <c r="P47" s="13" t="e">
        <f t="shared" si="33"/>
        <v>#NUM!</v>
      </c>
      <c r="Q47" s="20" t="e">
        <f t="shared" si="53"/>
        <v>#NUM!</v>
      </c>
      <c r="R47" s="58" t="e">
        <f t="shared" si="0"/>
        <v>#NUM!</v>
      </c>
      <c r="S47" s="58">
        <f ca="1">AVERAGE(OFFSET($R$3,0,0,'Données projet'!$E$9+1,1))-AVERAGE(OFFSET($H$3,0,0,'Données projet'!$E$9+1,1))</f>
        <v>160.68496934923235</v>
      </c>
      <c r="T47" s="58">
        <f t="shared" si="34"/>
        <v>313.61727210988198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89.504971221387137</v>
      </c>
      <c r="AA47" s="21">
        <f>EXP(-LN(2)/25)*AA46+(1-EXP(-LN(2)/25))/(LN(2)/25)*Calculateur!V47*Calculateur!X47*VLOOKUP('Données projet'!$B$9,Paramètres!$A$1:$I$89,3,0)*0.475*44/12</f>
        <v>16.425537133324049</v>
      </c>
      <c r="AB47" s="21">
        <f>EXP(-LN(2)/2)*AB46+(1-EXP(-LN(2)/2))/(LN(2)/2)*V47*Y47*VLOOKUP('Données projet'!$B$9,Paramètres!$A$1:$I$89,3,0)*0.475*44/12</f>
        <v>0.88061987577167244</v>
      </c>
      <c r="AC47" s="22">
        <f t="shared" si="3"/>
        <v>106.81112823048285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8" t="e">
        <f t="shared" si="5"/>
        <v>#N/A</v>
      </c>
      <c r="AN47" s="58" t="e">
        <f ca="1">AVERAGE(OFFSET($AM$3,0,0,'Données projet'!$E$10+1,1))-AVERAGE(OFFSET($H$3,0,0,'Données projet'!$E$10+1,1))</f>
        <v>#N/A</v>
      </c>
      <c r="AO47" s="58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8" t="e">
        <f t="shared" si="8"/>
        <v>#N/A</v>
      </c>
      <c r="BI47" s="58" t="e">
        <f ca="1">AVERAGE(OFFSET($BH$3,0,0,'Données projet'!$E$11+1,1))-AVERAGE(OFFSET($H$3,0,0,'Données projet'!$E$11+1,1))</f>
        <v>#N/A</v>
      </c>
      <c r="BJ47" s="58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8" t="e">
        <f t="shared" si="11"/>
        <v>#N/A</v>
      </c>
      <c r="CD47" s="58" t="e">
        <f ca="1">AVERAGE(OFFSET($CC$3,0,0,'Données projet'!$E$12+1,1))-AVERAGE(OFFSET($H$3,0,0,'Données projet'!$E$12+1,1))</f>
        <v>#N/A</v>
      </c>
      <c r="CE47" s="58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8" t="e">
        <f t="shared" si="14"/>
        <v>#N/A</v>
      </c>
      <c r="CY47" s="58" t="e">
        <f ca="1">AVERAGE(OFFSET($CX$3,0,0,'Données projet'!$E$13+1,1))-AVERAGE(OFFSET($H$3,0,0,'Données projet'!$E$13+1,1))</f>
        <v>#N/A</v>
      </c>
      <c r="CZ47" s="58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8" t="e">
        <f t="shared" si="17"/>
        <v>#N/A</v>
      </c>
      <c r="DT47" s="58" t="e">
        <f ca="1">AVERAGE(OFFSET($DS$3,0,0,'Données projet'!$E$14+1,1))-AVERAGE(OFFSET($H$3,0,0,'Données projet'!$E$14+1,1))</f>
        <v>#N/A</v>
      </c>
      <c r="DU47" s="58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8" t="e">
        <f t="shared" si="20"/>
        <v>#N/A</v>
      </c>
      <c r="EO47" s="58" t="e">
        <f ca="1">AVERAGE(OFFSET($EN$3,0,0,'Données projet'!$E$15+1,1))-AVERAGE(OFFSET($H$3,0,0,'Données projet'!$E$15+1,1))</f>
        <v>#N/A</v>
      </c>
      <c r="EP47" s="58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8" t="e">
        <f t="shared" si="23"/>
        <v>#N/A</v>
      </c>
      <c r="FJ47" s="58" t="e">
        <f ca="1">AVERAGE(OFFSET($FI$3,0,0,'Données projet'!$E$16+1,1))-AVERAGE(OFFSET($H$3,0,0,'Données projet'!$E$16+1,1))</f>
        <v>#N/A</v>
      </c>
      <c r="FK47" s="58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8" t="e">
        <f t="shared" si="26"/>
        <v>#N/A</v>
      </c>
      <c r="GE47" s="58" t="e">
        <f ca="1">AVERAGE(OFFSET($GD$3,0,0,'Données projet'!$E$17+1,1))-AVERAGE(OFFSET($H$3,0,0,'Données projet'!$E$17+1,1))</f>
        <v>#N/A</v>
      </c>
      <c r="GF47" s="58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8" t="e">
        <f t="shared" si="29"/>
        <v>#N/A</v>
      </c>
      <c r="GZ47" s="58" t="e">
        <f ca="1">AVERAGE(OFFSET($GY$3,0,0,'Données projet'!$E$18+1,1))-AVERAGE(OFFSET($H$3,0,0,'Données projet'!$E$18+1,1))</f>
        <v>#N/A</v>
      </c>
      <c r="HA47" s="58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6">
        <f t="shared" si="1"/>
        <v>349.7116920191595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-5.6843418860808015E-14</v>
      </c>
      <c r="O48" s="13">
        <f>N48*VLOOKUP('Données projet'!$B$9,Paramètres!$A$1:$I$89,3,0)*VLOOKUP('Données projet'!$B$9,Paramètres!$A$1:$I$89,5,0)</f>
        <v>-3.3992364478763198E-14</v>
      </c>
      <c r="P48" s="13" t="e">
        <f t="shared" si="33"/>
        <v>#NUM!</v>
      </c>
      <c r="Q48" s="20" t="e">
        <f t="shared" si="53"/>
        <v>#NUM!</v>
      </c>
      <c r="R48" s="58" t="e">
        <f t="shared" si="0"/>
        <v>#NUM!</v>
      </c>
      <c r="S48" s="58">
        <f ca="1">AVERAGE(OFFSET($R$3,0,0,'Données projet'!$E$9+1,1))-AVERAGE(OFFSET($H$3,0,0,'Données projet'!$E$9+1,1))</f>
        <v>160.68496934923235</v>
      </c>
      <c r="T48" s="58">
        <f t="shared" si="34"/>
        <v>313.61727210988198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87.749833328377605</v>
      </c>
      <c r="AA48" s="21">
        <f>EXP(-LN(2)/25)*AA47+(1-EXP(-LN(2)/25))/(LN(2)/25)*Calculateur!V48*Calculateur!X48*VLOOKUP('Données projet'!$B$9,Paramètres!$A$1:$I$89,3,0)*0.475*44/12</f>
        <v>15.976379956631845</v>
      </c>
      <c r="AB48" s="21">
        <f>EXP(-LN(2)/2)*AB47+(1-EXP(-LN(2)/2))/(LN(2)/2)*V48*Y48*VLOOKUP('Données projet'!$B$9,Paramètres!$A$1:$I$89,3,0)*0.475*44/12</f>
        <v>0.62269228580580471</v>
      </c>
      <c r="AC48" s="22">
        <f t="shared" si="3"/>
        <v>104.34890557081526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8" t="e">
        <f t="shared" si="5"/>
        <v>#N/A</v>
      </c>
      <c r="AN48" s="58" t="e">
        <f ca="1">AVERAGE(OFFSET($AM$3,0,0,'Données projet'!$E$10+1,1))-AVERAGE(OFFSET($H$3,0,0,'Données projet'!$E$10+1,1))</f>
        <v>#N/A</v>
      </c>
      <c r="AO48" s="58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8" t="e">
        <f t="shared" si="8"/>
        <v>#N/A</v>
      </c>
      <c r="BI48" s="58" t="e">
        <f ca="1">AVERAGE(OFFSET($BH$3,0,0,'Données projet'!$E$11+1,1))-AVERAGE(OFFSET($H$3,0,0,'Données projet'!$E$11+1,1))</f>
        <v>#N/A</v>
      </c>
      <c r="BJ48" s="58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8" t="e">
        <f t="shared" si="11"/>
        <v>#N/A</v>
      </c>
      <c r="CD48" s="58" t="e">
        <f ca="1">AVERAGE(OFFSET($CC$3,0,0,'Données projet'!$E$12+1,1))-AVERAGE(OFFSET($H$3,0,0,'Données projet'!$E$12+1,1))</f>
        <v>#N/A</v>
      </c>
      <c r="CE48" s="58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8" t="e">
        <f t="shared" si="14"/>
        <v>#N/A</v>
      </c>
      <c r="CY48" s="58" t="e">
        <f ca="1">AVERAGE(OFFSET($CX$3,0,0,'Données projet'!$E$13+1,1))-AVERAGE(OFFSET($H$3,0,0,'Données projet'!$E$13+1,1))</f>
        <v>#N/A</v>
      </c>
      <c r="CZ48" s="58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8" t="e">
        <f t="shared" si="17"/>
        <v>#N/A</v>
      </c>
      <c r="DT48" s="58" t="e">
        <f ca="1">AVERAGE(OFFSET($DS$3,0,0,'Données projet'!$E$14+1,1))-AVERAGE(OFFSET($H$3,0,0,'Données projet'!$E$14+1,1))</f>
        <v>#N/A</v>
      </c>
      <c r="DU48" s="58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8" t="e">
        <f t="shared" si="20"/>
        <v>#N/A</v>
      </c>
      <c r="EO48" s="58" t="e">
        <f ca="1">AVERAGE(OFFSET($EN$3,0,0,'Données projet'!$E$15+1,1))-AVERAGE(OFFSET($H$3,0,0,'Données projet'!$E$15+1,1))</f>
        <v>#N/A</v>
      </c>
      <c r="EP48" s="58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8" t="e">
        <f t="shared" si="23"/>
        <v>#N/A</v>
      </c>
      <c r="FJ48" s="58" t="e">
        <f ca="1">AVERAGE(OFFSET($FI$3,0,0,'Données projet'!$E$16+1,1))-AVERAGE(OFFSET($H$3,0,0,'Données projet'!$E$16+1,1))</f>
        <v>#N/A</v>
      </c>
      <c r="FK48" s="58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8" t="e">
        <f t="shared" si="26"/>
        <v>#N/A</v>
      </c>
      <c r="GE48" s="58" t="e">
        <f ca="1">AVERAGE(OFFSET($GD$3,0,0,'Données projet'!$E$17+1,1))-AVERAGE(OFFSET($H$3,0,0,'Données projet'!$E$17+1,1))</f>
        <v>#N/A</v>
      </c>
      <c r="GF48" s="58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8" t="e">
        <f t="shared" si="29"/>
        <v>#N/A</v>
      </c>
      <c r="GZ48" s="58" t="e">
        <f ca="1">AVERAGE(OFFSET($GY$3,0,0,'Données projet'!$E$18+1,1))-AVERAGE(OFFSET($H$3,0,0,'Données projet'!$E$18+1,1))</f>
        <v>#N/A</v>
      </c>
      <c r="HA48" s="58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6">
        <f t="shared" si="1"/>
        <v>350.92906080242972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8" t="e">
        <f t="shared" si="0"/>
        <v>#NUM!</v>
      </c>
      <c r="S49" s="58">
        <f ca="1">AVERAGE(OFFSET($R$3,0,0,'Données projet'!$E$9+1,1))-AVERAGE(OFFSET($H$3,0,0,'Données projet'!$E$9+1,1))</f>
        <v>160.68496934923235</v>
      </c>
      <c r="T49" s="58">
        <f t="shared" si="34"/>
        <v>313.61727210988198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86.029112618921587</v>
      </c>
      <c r="AA49" s="21">
        <f>EXP(-LN(2)/25)*AA48+(1-EXP(-LN(2)/25))/(LN(2)/25)*Calculateur!V49*Calculateur!X49*VLOOKUP('Données projet'!$B$9,Paramètres!$A$1:$I$89,3,0)*0.475*44/12</f>
        <v>15.539505006556441</v>
      </c>
      <c r="AB49" s="21">
        <f>EXP(-LN(2)/2)*AB48+(1-EXP(-LN(2)/2))/(LN(2)/2)*V49*Y49*VLOOKUP('Données projet'!$B$9,Paramètres!$A$1:$I$89,3,0)*0.475*44/12</f>
        <v>0.44030993788583628</v>
      </c>
      <c r="AC49" s="22">
        <f t="shared" si="3"/>
        <v>102.00892756336387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8" t="e">
        <f t="shared" si="5"/>
        <v>#N/A</v>
      </c>
      <c r="AN49" s="58" t="e">
        <f ca="1">AVERAGE(OFFSET($AM$3,0,0,'Données projet'!$E$10+1,1))-AVERAGE(OFFSET($H$3,0,0,'Données projet'!$E$10+1,1))</f>
        <v>#N/A</v>
      </c>
      <c r="AO49" s="58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8" t="e">
        <f t="shared" si="8"/>
        <v>#N/A</v>
      </c>
      <c r="BI49" s="58" t="e">
        <f ca="1">AVERAGE(OFFSET($BH$3,0,0,'Données projet'!$E$11+1,1))-AVERAGE(OFFSET($H$3,0,0,'Données projet'!$E$11+1,1))</f>
        <v>#N/A</v>
      </c>
      <c r="BJ49" s="58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8" t="e">
        <f t="shared" si="11"/>
        <v>#N/A</v>
      </c>
      <c r="CD49" s="58" t="e">
        <f ca="1">AVERAGE(OFFSET($CC$3,0,0,'Données projet'!$E$12+1,1))-AVERAGE(OFFSET($H$3,0,0,'Données projet'!$E$12+1,1))</f>
        <v>#N/A</v>
      </c>
      <c r="CE49" s="58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8" t="e">
        <f t="shared" si="14"/>
        <v>#N/A</v>
      </c>
      <c r="CY49" s="58" t="e">
        <f ca="1">AVERAGE(OFFSET($CX$3,0,0,'Données projet'!$E$13+1,1))-AVERAGE(OFFSET($H$3,0,0,'Données projet'!$E$13+1,1))</f>
        <v>#N/A</v>
      </c>
      <c r="CZ49" s="58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8" t="e">
        <f t="shared" si="17"/>
        <v>#N/A</v>
      </c>
      <c r="DT49" s="58" t="e">
        <f ca="1">AVERAGE(OFFSET($DS$3,0,0,'Données projet'!$E$14+1,1))-AVERAGE(OFFSET($H$3,0,0,'Données projet'!$E$14+1,1))</f>
        <v>#N/A</v>
      </c>
      <c r="DU49" s="58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8" t="e">
        <f t="shared" si="20"/>
        <v>#N/A</v>
      </c>
      <c r="EO49" s="58" t="e">
        <f ca="1">AVERAGE(OFFSET($EN$3,0,0,'Données projet'!$E$15+1,1))-AVERAGE(OFFSET($H$3,0,0,'Données projet'!$E$15+1,1))</f>
        <v>#N/A</v>
      </c>
      <c r="EP49" s="58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8" t="e">
        <f t="shared" si="23"/>
        <v>#N/A</v>
      </c>
      <c r="FJ49" s="58" t="e">
        <f ca="1">AVERAGE(OFFSET($FI$3,0,0,'Données projet'!$E$16+1,1))-AVERAGE(OFFSET($H$3,0,0,'Données projet'!$E$16+1,1))</f>
        <v>#N/A</v>
      </c>
      <c r="FK49" s="58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8" t="e">
        <f t="shared" si="26"/>
        <v>#N/A</v>
      </c>
      <c r="GE49" s="58" t="e">
        <f ca="1">AVERAGE(OFFSET($GD$3,0,0,'Données projet'!$E$17+1,1))-AVERAGE(OFFSET($H$3,0,0,'Données projet'!$E$17+1,1))</f>
        <v>#N/A</v>
      </c>
      <c r="GF49" s="58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8" t="e">
        <f t="shared" si="29"/>
        <v>#N/A</v>
      </c>
      <c r="GZ49" s="58" t="e">
        <f ca="1">AVERAGE(OFFSET($GY$3,0,0,'Données projet'!$E$18+1,1))-AVERAGE(OFFSET($H$3,0,0,'Données projet'!$E$18+1,1))</f>
        <v>#N/A</v>
      </c>
      <c r="HA49" s="58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6">
        <f t="shared" si="1"/>
        <v>352.14575622651876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8" t="e">
        <f t="shared" si="0"/>
        <v>#NUM!</v>
      </c>
      <c r="S50" s="58">
        <f ca="1">AVERAGE(OFFSET($R$3,0,0,'Données projet'!$E$9+1,1))-AVERAGE(OFFSET($H$3,0,0,'Données projet'!$E$9+1,1))</f>
        <v>160.68496934923235</v>
      </c>
      <c r="T50" s="58">
        <f t="shared" si="34"/>
        <v>313.61727210988198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84.342134193042</v>
      </c>
      <c r="AA50" s="21">
        <f>EXP(-LN(2)/25)*AA49+(1-EXP(-LN(2)/25))/(LN(2)/25)*Calculateur!V50*Calculateur!X50*VLOOKUP('Données projet'!$B$9,Paramètres!$A$1:$I$89,3,0)*0.475*44/12</f>
        <v>15.114576424965103</v>
      </c>
      <c r="AB50" s="21">
        <f>EXP(-LN(2)/2)*AB49+(1-EXP(-LN(2)/2))/(LN(2)/2)*V50*Y50*VLOOKUP('Données projet'!$B$9,Paramètres!$A$1:$I$89,3,0)*0.475*44/12</f>
        <v>0.31134614290290241</v>
      </c>
      <c r="AC50" s="22">
        <f t="shared" si="3"/>
        <v>99.768056760910014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8" t="e">
        <f t="shared" si="5"/>
        <v>#N/A</v>
      </c>
      <c r="AN50" s="58" t="e">
        <f ca="1">AVERAGE(OFFSET($AM$3,0,0,'Données projet'!$E$10+1,1))-AVERAGE(OFFSET($H$3,0,0,'Données projet'!$E$10+1,1))</f>
        <v>#N/A</v>
      </c>
      <c r="AO50" s="58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8" t="e">
        <f t="shared" si="8"/>
        <v>#N/A</v>
      </c>
      <c r="BI50" s="58" t="e">
        <f ca="1">AVERAGE(OFFSET($BH$3,0,0,'Données projet'!$E$11+1,1))-AVERAGE(OFFSET($H$3,0,0,'Données projet'!$E$11+1,1))</f>
        <v>#N/A</v>
      </c>
      <c r="BJ50" s="58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8" t="e">
        <f t="shared" si="11"/>
        <v>#N/A</v>
      </c>
      <c r="CD50" s="58" t="e">
        <f ca="1">AVERAGE(OFFSET($CC$3,0,0,'Données projet'!$E$12+1,1))-AVERAGE(OFFSET($H$3,0,0,'Données projet'!$E$12+1,1))</f>
        <v>#N/A</v>
      </c>
      <c r="CE50" s="58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8" t="e">
        <f t="shared" si="14"/>
        <v>#N/A</v>
      </c>
      <c r="CY50" s="58" t="e">
        <f ca="1">AVERAGE(OFFSET($CX$3,0,0,'Données projet'!$E$13+1,1))-AVERAGE(OFFSET($H$3,0,0,'Données projet'!$E$13+1,1))</f>
        <v>#N/A</v>
      </c>
      <c r="CZ50" s="58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8" t="e">
        <f t="shared" si="17"/>
        <v>#N/A</v>
      </c>
      <c r="DT50" s="58" t="e">
        <f ca="1">AVERAGE(OFFSET($DS$3,0,0,'Données projet'!$E$14+1,1))-AVERAGE(OFFSET($H$3,0,0,'Données projet'!$E$14+1,1))</f>
        <v>#N/A</v>
      </c>
      <c r="DU50" s="58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8" t="e">
        <f t="shared" si="20"/>
        <v>#N/A</v>
      </c>
      <c r="EO50" s="58" t="e">
        <f ca="1">AVERAGE(OFFSET($EN$3,0,0,'Données projet'!$E$15+1,1))-AVERAGE(OFFSET($H$3,0,0,'Données projet'!$E$15+1,1))</f>
        <v>#N/A</v>
      </c>
      <c r="EP50" s="58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8" t="e">
        <f t="shared" si="23"/>
        <v>#N/A</v>
      </c>
      <c r="FJ50" s="58" t="e">
        <f ca="1">AVERAGE(OFFSET($FI$3,0,0,'Données projet'!$E$16+1,1))-AVERAGE(OFFSET($H$3,0,0,'Données projet'!$E$16+1,1))</f>
        <v>#N/A</v>
      </c>
      <c r="FK50" s="58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8" t="e">
        <f t="shared" si="26"/>
        <v>#N/A</v>
      </c>
      <c r="GE50" s="58" t="e">
        <f ca="1">AVERAGE(OFFSET($GD$3,0,0,'Données projet'!$E$17+1,1))-AVERAGE(OFFSET($H$3,0,0,'Données projet'!$E$17+1,1))</f>
        <v>#N/A</v>
      </c>
      <c r="GF50" s="58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8" t="e">
        <f t="shared" si="29"/>
        <v>#N/A</v>
      </c>
      <c r="GZ50" s="58" t="e">
        <f ca="1">AVERAGE(OFFSET($GY$3,0,0,'Données projet'!$E$18+1,1))-AVERAGE(OFFSET($H$3,0,0,'Données projet'!$E$18+1,1))</f>
        <v>#N/A</v>
      </c>
      <c r="HA50" s="58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6">
        <f t="shared" si="1"/>
        <v>353.361794268501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8" t="e">
        <f t="shared" si="0"/>
        <v>#NUM!</v>
      </c>
      <c r="S51" s="58">
        <f ca="1">AVERAGE(OFFSET($R$3,0,0,'Données projet'!$E$9+1,1))-AVERAGE(OFFSET($H$3,0,0,'Données projet'!$E$9+1,1))</f>
        <v>160.68496934923235</v>
      </c>
      <c r="T51" s="58">
        <f t="shared" si="34"/>
        <v>313.61727210988198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82.688236385138666</v>
      </c>
      <c r="AA51" s="21">
        <f>EXP(-LN(2)/25)*AA50+(1-EXP(-LN(2)/25))/(LN(2)/25)*Calculateur!V51*Calculateur!X51*VLOOKUP('Données projet'!$B$9,Paramètres!$A$1:$I$89,3,0)*0.475*44/12</f>
        <v>14.701267537783403</v>
      </c>
      <c r="AB51" s="21">
        <f>EXP(-LN(2)/2)*AB50+(1-EXP(-LN(2)/2))/(LN(2)/2)*V51*Y51*VLOOKUP('Données projet'!$B$9,Paramètres!$A$1:$I$89,3,0)*0.475*44/12</f>
        <v>0.22015496894291819</v>
      </c>
      <c r="AC51" s="22">
        <f t="shared" si="3"/>
        <v>97.609658891864996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8" t="e">
        <f t="shared" si="5"/>
        <v>#N/A</v>
      </c>
      <c r="AN51" s="58" t="e">
        <f ca="1">AVERAGE(OFFSET($AM$3,0,0,'Données projet'!$E$10+1,1))-AVERAGE(OFFSET($H$3,0,0,'Données projet'!$E$10+1,1))</f>
        <v>#N/A</v>
      </c>
      <c r="AO51" s="58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8" t="e">
        <f t="shared" si="8"/>
        <v>#N/A</v>
      </c>
      <c r="BI51" s="58" t="e">
        <f ca="1">AVERAGE(OFFSET($BH$3,0,0,'Données projet'!$E$11+1,1))-AVERAGE(OFFSET($H$3,0,0,'Données projet'!$E$11+1,1))</f>
        <v>#N/A</v>
      </c>
      <c r="BJ51" s="58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8" t="e">
        <f t="shared" si="11"/>
        <v>#N/A</v>
      </c>
      <c r="CD51" s="58" t="e">
        <f ca="1">AVERAGE(OFFSET($CC$3,0,0,'Données projet'!$E$12+1,1))-AVERAGE(OFFSET($H$3,0,0,'Données projet'!$E$12+1,1))</f>
        <v>#N/A</v>
      </c>
      <c r="CE51" s="58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8" t="e">
        <f t="shared" si="14"/>
        <v>#N/A</v>
      </c>
      <c r="CY51" s="58" t="e">
        <f ca="1">AVERAGE(OFFSET($CX$3,0,0,'Données projet'!$E$13+1,1))-AVERAGE(OFFSET($H$3,0,0,'Données projet'!$E$13+1,1))</f>
        <v>#N/A</v>
      </c>
      <c r="CZ51" s="58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8" t="e">
        <f t="shared" si="17"/>
        <v>#N/A</v>
      </c>
      <c r="DT51" s="58" t="e">
        <f ca="1">AVERAGE(OFFSET($DS$3,0,0,'Données projet'!$E$14+1,1))-AVERAGE(OFFSET($H$3,0,0,'Données projet'!$E$14+1,1))</f>
        <v>#N/A</v>
      </c>
      <c r="DU51" s="58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8" t="e">
        <f t="shared" si="20"/>
        <v>#N/A</v>
      </c>
      <c r="EO51" s="58" t="e">
        <f ca="1">AVERAGE(OFFSET($EN$3,0,0,'Données projet'!$E$15+1,1))-AVERAGE(OFFSET($H$3,0,0,'Données projet'!$E$15+1,1))</f>
        <v>#N/A</v>
      </c>
      <c r="EP51" s="58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8" t="e">
        <f t="shared" si="23"/>
        <v>#N/A</v>
      </c>
      <c r="FJ51" s="58" t="e">
        <f ca="1">AVERAGE(OFFSET($FI$3,0,0,'Données projet'!$E$16+1,1))-AVERAGE(OFFSET($H$3,0,0,'Données projet'!$E$16+1,1))</f>
        <v>#N/A</v>
      </c>
      <c r="FK51" s="58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8" t="e">
        <f t="shared" si="26"/>
        <v>#N/A</v>
      </c>
      <c r="GE51" s="58" t="e">
        <f ca="1">AVERAGE(OFFSET($GD$3,0,0,'Données projet'!$E$17+1,1))-AVERAGE(OFFSET($H$3,0,0,'Données projet'!$E$17+1,1))</f>
        <v>#N/A</v>
      </c>
      <c r="GF51" s="58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8" t="e">
        <f t="shared" si="29"/>
        <v>#N/A</v>
      </c>
      <c r="GZ51" s="58" t="e">
        <f ca="1">AVERAGE(OFFSET($GY$3,0,0,'Données projet'!$E$18+1,1))-AVERAGE(OFFSET($H$3,0,0,'Données projet'!$E$18+1,1))</f>
        <v>#N/A</v>
      </c>
      <c r="HA51" s="58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6">
        <f t="shared" si="1"/>
        <v>354.57719020169571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8" t="e">
        <f t="shared" si="0"/>
        <v>#NUM!</v>
      </c>
      <c r="S52" s="58">
        <f ca="1">AVERAGE(OFFSET($R$3,0,0,'Données projet'!$E$9+1,1))-AVERAGE(OFFSET($H$3,0,0,'Données projet'!$E$9+1,1))</f>
        <v>160.68496934923235</v>
      </c>
      <c r="T52" s="58">
        <f t="shared" si="34"/>
        <v>313.61727210988198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81.06677050447027</v>
      </c>
      <c r="AA52" s="21">
        <f>EXP(-LN(2)/25)*AA51+(1-EXP(-LN(2)/25))/(LN(2)/25)*Calculateur!V52*Calculateur!X52*VLOOKUP('Données projet'!$B$9,Paramètres!$A$1:$I$89,3,0)*0.475*44/12</f>
        <v>14.299260603856656</v>
      </c>
      <c r="AB52" s="21">
        <f>EXP(-LN(2)/2)*AB51+(1-EXP(-LN(2)/2))/(LN(2)/2)*V52*Y52*VLOOKUP('Données projet'!$B$9,Paramètres!$A$1:$I$89,3,0)*0.475*44/12</f>
        <v>0.15567307145145123</v>
      </c>
      <c r="AC52" s="22">
        <f t="shared" si="3"/>
        <v>95.521704179778368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8" t="e">
        <f t="shared" si="5"/>
        <v>#N/A</v>
      </c>
      <c r="AN52" s="58" t="e">
        <f ca="1">AVERAGE(OFFSET($AM$3,0,0,'Données projet'!$E$10+1,1))-AVERAGE(OFFSET($H$3,0,0,'Données projet'!$E$10+1,1))</f>
        <v>#N/A</v>
      </c>
      <c r="AO52" s="58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8" t="e">
        <f t="shared" si="8"/>
        <v>#N/A</v>
      </c>
      <c r="BI52" s="58" t="e">
        <f ca="1">AVERAGE(OFFSET($BH$3,0,0,'Données projet'!$E$11+1,1))-AVERAGE(OFFSET($H$3,0,0,'Données projet'!$E$11+1,1))</f>
        <v>#N/A</v>
      </c>
      <c r="BJ52" s="58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8" t="e">
        <f t="shared" si="11"/>
        <v>#N/A</v>
      </c>
      <c r="CD52" s="58" t="e">
        <f ca="1">AVERAGE(OFFSET($CC$3,0,0,'Données projet'!$E$12+1,1))-AVERAGE(OFFSET($H$3,0,0,'Données projet'!$E$12+1,1))</f>
        <v>#N/A</v>
      </c>
      <c r="CE52" s="58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8" t="e">
        <f t="shared" si="14"/>
        <v>#N/A</v>
      </c>
      <c r="CY52" s="58" t="e">
        <f ca="1">AVERAGE(OFFSET($CX$3,0,0,'Données projet'!$E$13+1,1))-AVERAGE(OFFSET($H$3,0,0,'Données projet'!$E$13+1,1))</f>
        <v>#N/A</v>
      </c>
      <c r="CZ52" s="58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8" t="e">
        <f t="shared" si="17"/>
        <v>#N/A</v>
      </c>
      <c r="DT52" s="58" t="e">
        <f ca="1">AVERAGE(OFFSET($DS$3,0,0,'Données projet'!$E$14+1,1))-AVERAGE(OFFSET($H$3,0,0,'Données projet'!$E$14+1,1))</f>
        <v>#N/A</v>
      </c>
      <c r="DU52" s="58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8" t="e">
        <f t="shared" si="20"/>
        <v>#N/A</v>
      </c>
      <c r="EO52" s="58" t="e">
        <f ca="1">AVERAGE(OFFSET($EN$3,0,0,'Données projet'!$E$15+1,1))-AVERAGE(OFFSET($H$3,0,0,'Données projet'!$E$15+1,1))</f>
        <v>#N/A</v>
      </c>
      <c r="EP52" s="58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8" t="e">
        <f t="shared" si="23"/>
        <v>#N/A</v>
      </c>
      <c r="FJ52" s="58" t="e">
        <f ca="1">AVERAGE(OFFSET($FI$3,0,0,'Données projet'!$E$16+1,1))-AVERAGE(OFFSET($H$3,0,0,'Données projet'!$E$16+1,1))</f>
        <v>#N/A</v>
      </c>
      <c r="FK52" s="58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8" t="e">
        <f t="shared" si="26"/>
        <v>#N/A</v>
      </c>
      <c r="GE52" s="58" t="e">
        <f ca="1">AVERAGE(OFFSET($GD$3,0,0,'Données projet'!$E$17+1,1))-AVERAGE(OFFSET($H$3,0,0,'Données projet'!$E$17+1,1))</f>
        <v>#N/A</v>
      </c>
      <c r="GF52" s="58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8" t="e">
        <f t="shared" si="29"/>
        <v>#N/A</v>
      </c>
      <c r="GZ52" s="58" t="e">
        <f ca="1">AVERAGE(OFFSET($GY$3,0,0,'Données projet'!$E$18+1,1))-AVERAGE(OFFSET($H$3,0,0,'Données projet'!$E$18+1,1))</f>
        <v>#N/A</v>
      </c>
      <c r="HA52" s="58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6">
        <f t="shared" si="1"/>
        <v>355.79195864038502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8" t="e">
        <f t="shared" si="0"/>
        <v>#NUM!</v>
      </c>
      <c r="S53" s="58">
        <f ca="1">AVERAGE(OFFSET($R$3,0,0,'Données projet'!$E$9+1,1))-AVERAGE(OFFSET($H$3,0,0,'Données projet'!$E$9+1,1))</f>
        <v>160.68496934923235</v>
      </c>
      <c r="T53" s="58">
        <f t="shared" si="34"/>
        <v>313.61727210988198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79.477100580725249</v>
      </c>
      <c r="AA53" s="21">
        <f>EXP(-LN(2)/25)*AA52+(1-EXP(-LN(2)/25))/(LN(2)/25)*Calculateur!V53*Calculateur!X53*VLOOKUP('Données projet'!$B$9,Paramètres!$A$1:$I$89,3,0)*0.475*44/12</f>
        <v>13.908246570678761</v>
      </c>
      <c r="AB53" s="21">
        <f>EXP(-LN(2)/2)*AB52+(1-EXP(-LN(2)/2))/(LN(2)/2)*V53*Y53*VLOOKUP('Données projet'!$B$9,Paramètres!$A$1:$I$89,3,0)*0.475*44/12</f>
        <v>0.11007748447145911</v>
      </c>
      <c r="AC53" s="22">
        <f t="shared" si="3"/>
        <v>93.495424635875466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8" t="e">
        <f t="shared" si="5"/>
        <v>#N/A</v>
      </c>
      <c r="AN53" s="58" t="e">
        <f ca="1">AVERAGE(OFFSET($AM$3,0,0,'Données projet'!$E$10+1,1))-AVERAGE(OFFSET($H$3,0,0,'Données projet'!$E$10+1,1))</f>
        <v>#N/A</v>
      </c>
      <c r="AO53" s="58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8" t="e">
        <f t="shared" si="8"/>
        <v>#N/A</v>
      </c>
      <c r="BI53" s="58" t="e">
        <f ca="1">AVERAGE(OFFSET($BH$3,0,0,'Données projet'!$E$11+1,1))-AVERAGE(OFFSET($H$3,0,0,'Données projet'!$E$11+1,1))</f>
        <v>#N/A</v>
      </c>
      <c r="BJ53" s="58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8" t="e">
        <f t="shared" si="11"/>
        <v>#N/A</v>
      </c>
      <c r="CD53" s="58" t="e">
        <f ca="1">AVERAGE(OFFSET($CC$3,0,0,'Données projet'!$E$12+1,1))-AVERAGE(OFFSET($H$3,0,0,'Données projet'!$E$12+1,1))</f>
        <v>#N/A</v>
      </c>
      <c r="CE53" s="58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8" t="e">
        <f t="shared" si="14"/>
        <v>#N/A</v>
      </c>
      <c r="CY53" s="58" t="e">
        <f ca="1">AVERAGE(OFFSET($CX$3,0,0,'Données projet'!$E$13+1,1))-AVERAGE(OFFSET($H$3,0,0,'Données projet'!$E$13+1,1))</f>
        <v>#N/A</v>
      </c>
      <c r="CZ53" s="58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8" t="e">
        <f t="shared" si="17"/>
        <v>#N/A</v>
      </c>
      <c r="DT53" s="58" t="e">
        <f ca="1">AVERAGE(OFFSET($DS$3,0,0,'Données projet'!$E$14+1,1))-AVERAGE(OFFSET($H$3,0,0,'Données projet'!$E$14+1,1))</f>
        <v>#N/A</v>
      </c>
      <c r="DU53" s="58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8" t="e">
        <f t="shared" si="20"/>
        <v>#N/A</v>
      </c>
      <c r="EO53" s="58" t="e">
        <f ca="1">AVERAGE(OFFSET($EN$3,0,0,'Données projet'!$E$15+1,1))-AVERAGE(OFFSET($H$3,0,0,'Données projet'!$E$15+1,1))</f>
        <v>#N/A</v>
      </c>
      <c r="EP53" s="58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8" t="e">
        <f t="shared" si="23"/>
        <v>#N/A</v>
      </c>
      <c r="FJ53" s="58" t="e">
        <f ca="1">AVERAGE(OFFSET($FI$3,0,0,'Données projet'!$E$16+1,1))-AVERAGE(OFFSET($H$3,0,0,'Données projet'!$E$16+1,1))</f>
        <v>#N/A</v>
      </c>
      <c r="FK53" s="58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8" t="e">
        <f t="shared" si="26"/>
        <v>#N/A</v>
      </c>
      <c r="GE53" s="58" t="e">
        <f ca="1">AVERAGE(OFFSET($GD$3,0,0,'Données projet'!$E$17+1,1))-AVERAGE(OFFSET($H$3,0,0,'Données projet'!$E$17+1,1))</f>
        <v>#N/A</v>
      </c>
      <c r="GF53" s="58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8" t="e">
        <f t="shared" si="29"/>
        <v>#N/A</v>
      </c>
      <c r="GZ53" s="58" t="e">
        <f ca="1">AVERAGE(OFFSET($GY$3,0,0,'Données projet'!$E$18+1,1))-AVERAGE(OFFSET($H$3,0,0,'Données projet'!$E$18+1,1))</f>
        <v>#N/A</v>
      </c>
      <c r="HA53" s="58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6">
        <f t="shared" si="1"/>
        <v>357.00611358085365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8" t="e">
        <f t="shared" si="0"/>
        <v>#NUM!</v>
      </c>
      <c r="S54" s="58">
        <f ca="1">AVERAGE(OFFSET($R$3,0,0,'Données projet'!$E$9+1,1))-AVERAGE(OFFSET($H$3,0,0,'Données projet'!$E$9+1,1))</f>
        <v>160.68496934923235</v>
      </c>
      <c r="T54" s="58">
        <f t="shared" si="34"/>
        <v>313.61727210988198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77.918603114581956</v>
      </c>
      <c r="AA54" s="21">
        <f>EXP(-LN(2)/25)*AA53+(1-EXP(-LN(2)/25))/(LN(2)/25)*Calculateur!V54*Calculateur!X54*VLOOKUP('Données projet'!$B$9,Paramètres!$A$1:$I$89,3,0)*0.475*44/12</f>
        <v>13.527924836800651</v>
      </c>
      <c r="AB54" s="21">
        <f>EXP(-LN(2)/2)*AB53+(1-EXP(-LN(2)/2))/(LN(2)/2)*V54*Y54*VLOOKUP('Données projet'!$B$9,Paramètres!$A$1:$I$89,3,0)*0.475*44/12</f>
        <v>7.7836535725725631E-2</v>
      </c>
      <c r="AC54" s="22">
        <f t="shared" si="3"/>
        <v>91.524364487108329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8" t="e">
        <f t="shared" si="5"/>
        <v>#N/A</v>
      </c>
      <c r="AN54" s="58" t="e">
        <f ca="1">AVERAGE(OFFSET($AM$3,0,0,'Données projet'!$E$10+1,1))-AVERAGE(OFFSET($H$3,0,0,'Données projet'!$E$10+1,1))</f>
        <v>#N/A</v>
      </c>
      <c r="AO54" s="58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8" t="e">
        <f t="shared" si="8"/>
        <v>#N/A</v>
      </c>
      <c r="BI54" s="58" t="e">
        <f ca="1">AVERAGE(OFFSET($BH$3,0,0,'Données projet'!$E$11+1,1))-AVERAGE(OFFSET($H$3,0,0,'Données projet'!$E$11+1,1))</f>
        <v>#N/A</v>
      </c>
      <c r="BJ54" s="58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8" t="e">
        <f t="shared" si="11"/>
        <v>#N/A</v>
      </c>
      <c r="CD54" s="58" t="e">
        <f ca="1">AVERAGE(OFFSET($CC$3,0,0,'Données projet'!$E$12+1,1))-AVERAGE(OFFSET($H$3,0,0,'Données projet'!$E$12+1,1))</f>
        <v>#N/A</v>
      </c>
      <c r="CE54" s="58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8" t="e">
        <f t="shared" si="14"/>
        <v>#N/A</v>
      </c>
      <c r="CY54" s="58" t="e">
        <f ca="1">AVERAGE(OFFSET($CX$3,0,0,'Données projet'!$E$13+1,1))-AVERAGE(OFFSET($H$3,0,0,'Données projet'!$E$13+1,1))</f>
        <v>#N/A</v>
      </c>
      <c r="CZ54" s="58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8" t="e">
        <f t="shared" si="17"/>
        <v>#N/A</v>
      </c>
      <c r="DT54" s="58" t="e">
        <f ca="1">AVERAGE(OFFSET($DS$3,0,0,'Données projet'!$E$14+1,1))-AVERAGE(OFFSET($H$3,0,0,'Données projet'!$E$14+1,1))</f>
        <v>#N/A</v>
      </c>
      <c r="DU54" s="58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8" t="e">
        <f t="shared" si="20"/>
        <v>#N/A</v>
      </c>
      <c r="EO54" s="58" t="e">
        <f ca="1">AVERAGE(OFFSET($EN$3,0,0,'Données projet'!$E$15+1,1))-AVERAGE(OFFSET($H$3,0,0,'Données projet'!$E$15+1,1))</f>
        <v>#N/A</v>
      </c>
      <c r="EP54" s="58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8" t="e">
        <f t="shared" si="23"/>
        <v>#N/A</v>
      </c>
      <c r="FJ54" s="58" t="e">
        <f ca="1">AVERAGE(OFFSET($FI$3,0,0,'Données projet'!$E$16+1,1))-AVERAGE(OFFSET($H$3,0,0,'Données projet'!$E$16+1,1))</f>
        <v>#N/A</v>
      </c>
      <c r="FK54" s="58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8" t="e">
        <f t="shared" si="26"/>
        <v>#N/A</v>
      </c>
      <c r="GE54" s="58" t="e">
        <f ca="1">AVERAGE(OFFSET($GD$3,0,0,'Données projet'!$E$17+1,1))-AVERAGE(OFFSET($H$3,0,0,'Données projet'!$E$17+1,1))</f>
        <v>#N/A</v>
      </c>
      <c r="GF54" s="58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8" t="e">
        <f t="shared" si="29"/>
        <v>#N/A</v>
      </c>
      <c r="GZ54" s="58" t="e">
        <f ca="1">AVERAGE(OFFSET($GY$3,0,0,'Données projet'!$E$18+1,1))-AVERAGE(OFFSET($H$3,0,0,'Données projet'!$E$18+1,1))</f>
        <v>#N/A</v>
      </c>
      <c r="HA54" s="58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6">
        <f t="shared" si="1"/>
        <v>358.21966843911872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8" t="e">
        <f t="shared" si="0"/>
        <v>#NUM!</v>
      </c>
      <c r="S55" s="58">
        <f ca="1">AVERAGE(OFFSET($R$3,0,0,'Données projet'!$E$9+1,1))-AVERAGE(OFFSET($H$3,0,0,'Données projet'!$E$9+1,1))</f>
        <v>160.68496934923235</v>
      </c>
      <c r="T55" s="58">
        <f t="shared" si="34"/>
        <v>313.61727210988198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76.39066683316014</v>
      </c>
      <c r="AA55" s="21">
        <f>EXP(-LN(2)/25)*AA54+(1-EXP(-LN(2)/25))/(LN(2)/25)*Calculateur!V55*Calculateur!X55*VLOOKUP('Données projet'!$B$9,Paramètres!$A$1:$I$89,3,0)*0.475*44/12</f>
        <v>13.158003020735688</v>
      </c>
      <c r="AB55" s="21">
        <f>EXP(-LN(2)/2)*AB54+(1-EXP(-LN(2)/2))/(LN(2)/2)*V55*Y55*VLOOKUP('Données projet'!$B$9,Paramètres!$A$1:$I$89,3,0)*0.475*44/12</f>
        <v>5.5038742235729569E-2</v>
      </c>
      <c r="AC55" s="22">
        <f t="shared" si="3"/>
        <v>89.603708596131554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8" t="e">
        <f t="shared" si="5"/>
        <v>#N/A</v>
      </c>
      <c r="AN55" s="58" t="e">
        <f ca="1">AVERAGE(OFFSET($AM$3,0,0,'Données projet'!$E$10+1,1))-AVERAGE(OFFSET($H$3,0,0,'Données projet'!$E$10+1,1))</f>
        <v>#N/A</v>
      </c>
      <c r="AO55" s="58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8" t="e">
        <f t="shared" si="8"/>
        <v>#N/A</v>
      </c>
      <c r="BI55" s="58" t="e">
        <f ca="1">AVERAGE(OFFSET($BH$3,0,0,'Données projet'!$E$11+1,1))-AVERAGE(OFFSET($H$3,0,0,'Données projet'!$E$11+1,1))</f>
        <v>#N/A</v>
      </c>
      <c r="BJ55" s="58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8" t="e">
        <f t="shared" si="11"/>
        <v>#N/A</v>
      </c>
      <c r="CD55" s="58" t="e">
        <f ca="1">AVERAGE(OFFSET($CC$3,0,0,'Données projet'!$E$12+1,1))-AVERAGE(OFFSET($H$3,0,0,'Données projet'!$E$12+1,1))</f>
        <v>#N/A</v>
      </c>
      <c r="CE55" s="58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8" t="e">
        <f t="shared" si="14"/>
        <v>#N/A</v>
      </c>
      <c r="CY55" s="58" t="e">
        <f ca="1">AVERAGE(OFFSET($CX$3,0,0,'Données projet'!$E$13+1,1))-AVERAGE(OFFSET($H$3,0,0,'Données projet'!$E$13+1,1))</f>
        <v>#N/A</v>
      </c>
      <c r="CZ55" s="58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8" t="e">
        <f t="shared" si="17"/>
        <v>#N/A</v>
      </c>
      <c r="DT55" s="58" t="e">
        <f ca="1">AVERAGE(OFFSET($DS$3,0,0,'Données projet'!$E$14+1,1))-AVERAGE(OFFSET($H$3,0,0,'Données projet'!$E$14+1,1))</f>
        <v>#N/A</v>
      </c>
      <c r="DU55" s="58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8" t="e">
        <f t="shared" si="20"/>
        <v>#N/A</v>
      </c>
      <c r="EO55" s="58" t="e">
        <f ca="1">AVERAGE(OFFSET($EN$3,0,0,'Données projet'!$E$15+1,1))-AVERAGE(OFFSET($H$3,0,0,'Données projet'!$E$15+1,1))</f>
        <v>#N/A</v>
      </c>
      <c r="EP55" s="58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8" t="e">
        <f t="shared" si="23"/>
        <v>#N/A</v>
      </c>
      <c r="FJ55" s="58" t="e">
        <f ca="1">AVERAGE(OFFSET($FI$3,0,0,'Données projet'!$E$16+1,1))-AVERAGE(OFFSET($H$3,0,0,'Données projet'!$E$16+1,1))</f>
        <v>#N/A</v>
      </c>
      <c r="FK55" s="58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8" t="e">
        <f t="shared" si="26"/>
        <v>#N/A</v>
      </c>
      <c r="GE55" s="58" t="e">
        <f ca="1">AVERAGE(OFFSET($GD$3,0,0,'Données projet'!$E$17+1,1))-AVERAGE(OFFSET($H$3,0,0,'Données projet'!$E$17+1,1))</f>
        <v>#N/A</v>
      </c>
      <c r="GF55" s="58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8" t="e">
        <f t="shared" si="29"/>
        <v>#N/A</v>
      </c>
      <c r="GZ55" s="58" t="e">
        <f ca="1">AVERAGE(OFFSET($GY$3,0,0,'Données projet'!$E$18+1,1))-AVERAGE(OFFSET($H$3,0,0,'Données projet'!$E$18+1,1))</f>
        <v>#N/A</v>
      </c>
      <c r="HA55" s="58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6">
        <f t="shared" si="1"/>
        <v>359.43263608567548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8" t="e">
        <f t="shared" si="0"/>
        <v>#NUM!</v>
      </c>
      <c r="S56" s="58">
        <f ca="1">AVERAGE(OFFSET($R$3,0,0,'Données projet'!$E$9+1,1))-AVERAGE(OFFSET($H$3,0,0,'Données projet'!$E$9+1,1))</f>
        <v>160.68496934923235</v>
      </c>
      <c r="T56" s="58">
        <f t="shared" si="34"/>
        <v>313.61727210988198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74.892692450267887</v>
      </c>
      <c r="AA56" s="21">
        <f>EXP(-LN(2)/25)*AA55+(1-EXP(-LN(2)/25))/(LN(2)/25)*Calculateur!V56*Calculateur!X56*VLOOKUP('Données projet'!$B$9,Paramètres!$A$1:$I$89,3,0)*0.475*44/12</f>
        <v>12.798196736184364</v>
      </c>
      <c r="AB56" s="21">
        <f>EXP(-LN(2)/2)*AB55+(1-EXP(-LN(2)/2))/(LN(2)/2)*V56*Y56*VLOOKUP('Données projet'!$B$9,Paramètres!$A$1:$I$89,3,0)*0.475*44/12</f>
        <v>3.8918267862862822E-2</v>
      </c>
      <c r="AC56" s="22">
        <f t="shared" si="3"/>
        <v>87.729807454315122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8" t="e">
        <f t="shared" si="5"/>
        <v>#N/A</v>
      </c>
      <c r="AN56" s="58" t="e">
        <f ca="1">AVERAGE(OFFSET($AM$3,0,0,'Données projet'!$E$10+1,1))-AVERAGE(OFFSET($H$3,0,0,'Données projet'!$E$10+1,1))</f>
        <v>#N/A</v>
      </c>
      <c r="AO56" s="58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8" t="e">
        <f t="shared" si="8"/>
        <v>#N/A</v>
      </c>
      <c r="BI56" s="58" t="e">
        <f ca="1">AVERAGE(OFFSET($BH$3,0,0,'Données projet'!$E$11+1,1))-AVERAGE(OFFSET($H$3,0,0,'Données projet'!$E$11+1,1))</f>
        <v>#N/A</v>
      </c>
      <c r="BJ56" s="58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8" t="e">
        <f t="shared" si="11"/>
        <v>#N/A</v>
      </c>
      <c r="CD56" s="58" t="e">
        <f ca="1">AVERAGE(OFFSET($CC$3,0,0,'Données projet'!$E$12+1,1))-AVERAGE(OFFSET($H$3,0,0,'Données projet'!$E$12+1,1))</f>
        <v>#N/A</v>
      </c>
      <c r="CE56" s="58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8" t="e">
        <f t="shared" si="14"/>
        <v>#N/A</v>
      </c>
      <c r="CY56" s="58" t="e">
        <f ca="1">AVERAGE(OFFSET($CX$3,0,0,'Données projet'!$E$13+1,1))-AVERAGE(OFFSET($H$3,0,0,'Données projet'!$E$13+1,1))</f>
        <v>#N/A</v>
      </c>
      <c r="CZ56" s="58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8" t="e">
        <f t="shared" si="17"/>
        <v>#N/A</v>
      </c>
      <c r="DT56" s="58" t="e">
        <f ca="1">AVERAGE(OFFSET($DS$3,0,0,'Données projet'!$E$14+1,1))-AVERAGE(OFFSET($H$3,0,0,'Données projet'!$E$14+1,1))</f>
        <v>#N/A</v>
      </c>
      <c r="DU56" s="58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8" t="e">
        <f t="shared" si="20"/>
        <v>#N/A</v>
      </c>
      <c r="EO56" s="58" t="e">
        <f ca="1">AVERAGE(OFFSET($EN$3,0,0,'Données projet'!$E$15+1,1))-AVERAGE(OFFSET($H$3,0,0,'Données projet'!$E$15+1,1))</f>
        <v>#N/A</v>
      </c>
      <c r="EP56" s="58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8" t="e">
        <f t="shared" si="23"/>
        <v>#N/A</v>
      </c>
      <c r="FJ56" s="58" t="e">
        <f ca="1">AVERAGE(OFFSET($FI$3,0,0,'Données projet'!$E$16+1,1))-AVERAGE(OFFSET($H$3,0,0,'Données projet'!$E$16+1,1))</f>
        <v>#N/A</v>
      </c>
      <c r="FK56" s="58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8" t="e">
        <f t="shared" si="26"/>
        <v>#N/A</v>
      </c>
      <c r="GE56" s="58" t="e">
        <f ca="1">AVERAGE(OFFSET($GD$3,0,0,'Données projet'!$E$17+1,1))-AVERAGE(OFFSET($H$3,0,0,'Données projet'!$E$17+1,1))</f>
        <v>#N/A</v>
      </c>
      <c r="GF56" s="58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8" t="e">
        <f t="shared" si="29"/>
        <v>#N/A</v>
      </c>
      <c r="GZ56" s="58" t="e">
        <f ca="1">AVERAGE(OFFSET($GY$3,0,0,'Données projet'!$E$18+1,1))-AVERAGE(OFFSET($H$3,0,0,'Données projet'!$E$18+1,1))</f>
        <v>#N/A</v>
      </c>
      <c r="HA56" s="58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6">
        <f t="shared" si="1"/>
        <v>360.64502887754611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8" t="e">
        <f t="shared" si="0"/>
        <v>#NUM!</v>
      </c>
      <c r="S57" s="58">
        <f ca="1">AVERAGE(OFFSET($R$3,0,0,'Données projet'!$E$9+1,1))-AVERAGE(OFFSET($H$3,0,0,'Données projet'!$E$9+1,1))</f>
        <v>160.68496934923235</v>
      </c>
      <c r="T57" s="58">
        <f t="shared" si="34"/>
        <v>313.61727210988198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73.424092431350005</v>
      </c>
      <c r="AA57" s="21">
        <f>EXP(-LN(2)/25)*AA56+(1-EXP(-LN(2)/25))/(LN(2)/25)*Calculateur!V57*Calculateur!X57*VLOOKUP('Données projet'!$B$9,Paramètres!$A$1:$I$89,3,0)*0.475*44/12</f>
        <v>12.448229373405487</v>
      </c>
      <c r="AB57" s="21">
        <f>EXP(-LN(2)/2)*AB56+(1-EXP(-LN(2)/2))/(LN(2)/2)*V57*Y57*VLOOKUP('Données projet'!$B$9,Paramètres!$A$1:$I$89,3,0)*0.475*44/12</f>
        <v>2.7519371117864788E-2</v>
      </c>
      <c r="AC57" s="22">
        <f t="shared" si="3"/>
        <v>85.899841175873348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8" t="e">
        <f t="shared" si="5"/>
        <v>#N/A</v>
      </c>
      <c r="AN57" s="58" t="e">
        <f ca="1">AVERAGE(OFFSET($AM$3,0,0,'Données projet'!$E$10+1,1))-AVERAGE(OFFSET($H$3,0,0,'Données projet'!$E$10+1,1))</f>
        <v>#N/A</v>
      </c>
      <c r="AO57" s="58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8" t="e">
        <f t="shared" si="8"/>
        <v>#N/A</v>
      </c>
      <c r="BI57" s="58" t="e">
        <f ca="1">AVERAGE(OFFSET($BH$3,0,0,'Données projet'!$E$11+1,1))-AVERAGE(OFFSET($H$3,0,0,'Données projet'!$E$11+1,1))</f>
        <v>#N/A</v>
      </c>
      <c r="BJ57" s="58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8" t="e">
        <f t="shared" si="11"/>
        <v>#N/A</v>
      </c>
      <c r="CD57" s="58" t="e">
        <f ca="1">AVERAGE(OFFSET($CC$3,0,0,'Données projet'!$E$12+1,1))-AVERAGE(OFFSET($H$3,0,0,'Données projet'!$E$12+1,1))</f>
        <v>#N/A</v>
      </c>
      <c r="CE57" s="58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8" t="e">
        <f t="shared" si="14"/>
        <v>#N/A</v>
      </c>
      <c r="CY57" s="58" t="e">
        <f ca="1">AVERAGE(OFFSET($CX$3,0,0,'Données projet'!$E$13+1,1))-AVERAGE(OFFSET($H$3,0,0,'Données projet'!$E$13+1,1))</f>
        <v>#N/A</v>
      </c>
      <c r="CZ57" s="58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8" t="e">
        <f t="shared" si="17"/>
        <v>#N/A</v>
      </c>
      <c r="DT57" s="58" t="e">
        <f ca="1">AVERAGE(OFFSET($DS$3,0,0,'Données projet'!$E$14+1,1))-AVERAGE(OFFSET($H$3,0,0,'Données projet'!$E$14+1,1))</f>
        <v>#N/A</v>
      </c>
      <c r="DU57" s="58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8" t="e">
        <f t="shared" si="20"/>
        <v>#N/A</v>
      </c>
      <c r="EO57" s="58" t="e">
        <f ca="1">AVERAGE(OFFSET($EN$3,0,0,'Données projet'!$E$15+1,1))-AVERAGE(OFFSET($H$3,0,0,'Données projet'!$E$15+1,1))</f>
        <v>#N/A</v>
      </c>
      <c r="EP57" s="58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8" t="e">
        <f t="shared" si="23"/>
        <v>#N/A</v>
      </c>
      <c r="FJ57" s="58" t="e">
        <f ca="1">AVERAGE(OFFSET($FI$3,0,0,'Données projet'!$E$16+1,1))-AVERAGE(OFFSET($H$3,0,0,'Données projet'!$E$16+1,1))</f>
        <v>#N/A</v>
      </c>
      <c r="FK57" s="58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8" t="e">
        <f t="shared" si="26"/>
        <v>#N/A</v>
      </c>
      <c r="GE57" s="58" t="e">
        <f ca="1">AVERAGE(OFFSET($GD$3,0,0,'Données projet'!$E$17+1,1))-AVERAGE(OFFSET($H$3,0,0,'Données projet'!$E$17+1,1))</f>
        <v>#N/A</v>
      </c>
      <c r="GF57" s="58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8" t="e">
        <f t="shared" si="29"/>
        <v>#N/A</v>
      </c>
      <c r="GZ57" s="58" t="e">
        <f ca="1">AVERAGE(OFFSET($GY$3,0,0,'Données projet'!$E$18+1,1))-AVERAGE(OFFSET($H$3,0,0,'Données projet'!$E$18+1,1))</f>
        <v>#N/A</v>
      </c>
      <c r="HA57" s="58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6">
        <f t="shared" si="1"/>
        <v>361.85685868788795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8" t="e">
        <f t="shared" si="0"/>
        <v>#NUM!</v>
      </c>
      <c r="S58" s="58">
        <f ca="1">AVERAGE(OFFSET($R$3,0,0,'Données projet'!$E$9+1,1))-AVERAGE(OFFSET($H$3,0,0,'Données projet'!$E$9+1,1))</f>
        <v>160.68496934923235</v>
      </c>
      <c r="T58" s="58">
        <f t="shared" si="34"/>
        <v>313.61727210988198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71.984290763045536</v>
      </c>
      <c r="AA58" s="21">
        <f>EXP(-LN(2)/25)*AA57+(1-EXP(-LN(2)/25))/(LN(2)/25)*Calculateur!V58*Calculateur!X58*VLOOKUP('Données projet'!$B$9,Paramètres!$A$1:$I$89,3,0)*0.475*44/12</f>
        <v>12.107831886565782</v>
      </c>
      <c r="AB58" s="21">
        <f>EXP(-LN(2)/2)*AB57+(1-EXP(-LN(2)/2))/(LN(2)/2)*V58*Y58*VLOOKUP('Données projet'!$B$9,Paramètres!$A$1:$I$89,3,0)*0.475*44/12</f>
        <v>1.9459133931431415E-2</v>
      </c>
      <c r="AC58" s="22">
        <f t="shared" si="3"/>
        <v>84.111581783542746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8" t="e">
        <f t="shared" si="5"/>
        <v>#N/A</v>
      </c>
      <c r="AN58" s="58" t="e">
        <f ca="1">AVERAGE(OFFSET($AM$3,0,0,'Données projet'!$E$10+1,1))-AVERAGE(OFFSET($H$3,0,0,'Données projet'!$E$10+1,1))</f>
        <v>#N/A</v>
      </c>
      <c r="AO58" s="58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8" t="e">
        <f t="shared" si="8"/>
        <v>#N/A</v>
      </c>
      <c r="BI58" s="58" t="e">
        <f ca="1">AVERAGE(OFFSET($BH$3,0,0,'Données projet'!$E$11+1,1))-AVERAGE(OFFSET($H$3,0,0,'Données projet'!$E$11+1,1))</f>
        <v>#N/A</v>
      </c>
      <c r="BJ58" s="58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8" t="e">
        <f t="shared" si="11"/>
        <v>#N/A</v>
      </c>
      <c r="CD58" s="58" t="e">
        <f ca="1">AVERAGE(OFFSET($CC$3,0,0,'Données projet'!$E$12+1,1))-AVERAGE(OFFSET($H$3,0,0,'Données projet'!$E$12+1,1))</f>
        <v>#N/A</v>
      </c>
      <c r="CE58" s="58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8" t="e">
        <f t="shared" si="14"/>
        <v>#N/A</v>
      </c>
      <c r="CY58" s="58" t="e">
        <f ca="1">AVERAGE(OFFSET($CX$3,0,0,'Données projet'!$E$13+1,1))-AVERAGE(OFFSET($H$3,0,0,'Données projet'!$E$13+1,1))</f>
        <v>#N/A</v>
      </c>
      <c r="CZ58" s="58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8" t="e">
        <f t="shared" si="17"/>
        <v>#N/A</v>
      </c>
      <c r="DT58" s="58" t="e">
        <f ca="1">AVERAGE(OFFSET($DS$3,0,0,'Données projet'!$E$14+1,1))-AVERAGE(OFFSET($H$3,0,0,'Données projet'!$E$14+1,1))</f>
        <v>#N/A</v>
      </c>
      <c r="DU58" s="58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8" t="e">
        <f t="shared" si="20"/>
        <v>#N/A</v>
      </c>
      <c r="EO58" s="58" t="e">
        <f ca="1">AVERAGE(OFFSET($EN$3,0,0,'Données projet'!$E$15+1,1))-AVERAGE(OFFSET($H$3,0,0,'Données projet'!$E$15+1,1))</f>
        <v>#N/A</v>
      </c>
      <c r="EP58" s="58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8" t="e">
        <f t="shared" si="23"/>
        <v>#N/A</v>
      </c>
      <c r="FJ58" s="58" t="e">
        <f ca="1">AVERAGE(OFFSET($FI$3,0,0,'Données projet'!$E$16+1,1))-AVERAGE(OFFSET($H$3,0,0,'Données projet'!$E$16+1,1))</f>
        <v>#N/A</v>
      </c>
      <c r="FK58" s="58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8" t="e">
        <f t="shared" si="26"/>
        <v>#N/A</v>
      </c>
      <c r="GE58" s="58" t="e">
        <f ca="1">AVERAGE(OFFSET($GD$3,0,0,'Données projet'!$E$17+1,1))-AVERAGE(OFFSET($H$3,0,0,'Données projet'!$E$17+1,1))</f>
        <v>#N/A</v>
      </c>
      <c r="GF58" s="58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8" t="e">
        <f t="shared" si="29"/>
        <v>#N/A</v>
      </c>
      <c r="GZ58" s="58" t="e">
        <f ca="1">AVERAGE(OFFSET($GY$3,0,0,'Données projet'!$E$18+1,1))-AVERAGE(OFFSET($H$3,0,0,'Données projet'!$E$18+1,1))</f>
        <v>#N/A</v>
      </c>
      <c r="HA58" s="58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6">
        <f t="shared" si="1"/>
        <v>363.068136933387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8" t="e">
        <f t="shared" si="0"/>
        <v>#NUM!</v>
      </c>
      <c r="S59" s="58">
        <f ca="1">AVERAGE(OFFSET($R$3,0,0,'Données projet'!$E$9+1,1))-AVERAGE(OFFSET($H$3,0,0,'Données projet'!$E$9+1,1))</f>
        <v>160.68496934923235</v>
      </c>
      <c r="T59" s="58">
        <f t="shared" si="34"/>
        <v>313.61727210988198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70.572722727264207</v>
      </c>
      <c r="AA59" s="21">
        <f>EXP(-LN(2)/25)*AA58+(1-EXP(-LN(2)/25))/(LN(2)/25)*Calculateur!V59*Calculateur!X59*VLOOKUP('Données projet'!$B$9,Paramètres!$A$1:$I$89,3,0)*0.475*44/12</f>
        <v>11.776742586904435</v>
      </c>
      <c r="AB59" s="21">
        <f>EXP(-LN(2)/2)*AB58+(1-EXP(-LN(2)/2))/(LN(2)/2)*V59*Y59*VLOOKUP('Données projet'!$B$9,Paramètres!$A$1:$I$89,3,0)*0.475*44/12</f>
        <v>1.3759685558932396E-2</v>
      </c>
      <c r="AC59" s="22">
        <f t="shared" si="3"/>
        <v>82.363224999727578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8" t="e">
        <f t="shared" si="5"/>
        <v>#N/A</v>
      </c>
      <c r="AN59" s="58" t="e">
        <f ca="1">AVERAGE(OFFSET($AM$3,0,0,'Données projet'!$E$10+1,1))-AVERAGE(OFFSET($H$3,0,0,'Données projet'!$E$10+1,1))</f>
        <v>#N/A</v>
      </c>
      <c r="AO59" s="58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8" t="e">
        <f t="shared" si="8"/>
        <v>#N/A</v>
      </c>
      <c r="BI59" s="58" t="e">
        <f ca="1">AVERAGE(OFFSET($BH$3,0,0,'Données projet'!$E$11+1,1))-AVERAGE(OFFSET($H$3,0,0,'Données projet'!$E$11+1,1))</f>
        <v>#N/A</v>
      </c>
      <c r="BJ59" s="58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8" t="e">
        <f t="shared" si="11"/>
        <v>#N/A</v>
      </c>
      <c r="CD59" s="58" t="e">
        <f ca="1">AVERAGE(OFFSET($CC$3,0,0,'Données projet'!$E$12+1,1))-AVERAGE(OFFSET($H$3,0,0,'Données projet'!$E$12+1,1))</f>
        <v>#N/A</v>
      </c>
      <c r="CE59" s="58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8" t="e">
        <f t="shared" si="14"/>
        <v>#N/A</v>
      </c>
      <c r="CY59" s="58" t="e">
        <f ca="1">AVERAGE(OFFSET($CX$3,0,0,'Données projet'!$E$13+1,1))-AVERAGE(OFFSET($H$3,0,0,'Données projet'!$E$13+1,1))</f>
        <v>#N/A</v>
      </c>
      <c r="CZ59" s="58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8" t="e">
        <f t="shared" si="17"/>
        <v>#N/A</v>
      </c>
      <c r="DT59" s="58" t="e">
        <f ca="1">AVERAGE(OFFSET($DS$3,0,0,'Données projet'!$E$14+1,1))-AVERAGE(OFFSET($H$3,0,0,'Données projet'!$E$14+1,1))</f>
        <v>#N/A</v>
      </c>
      <c r="DU59" s="58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8" t="e">
        <f t="shared" si="20"/>
        <v>#N/A</v>
      </c>
      <c r="EO59" s="58" t="e">
        <f ca="1">AVERAGE(OFFSET($EN$3,0,0,'Données projet'!$E$15+1,1))-AVERAGE(OFFSET($H$3,0,0,'Données projet'!$E$15+1,1))</f>
        <v>#N/A</v>
      </c>
      <c r="EP59" s="58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8" t="e">
        <f t="shared" si="23"/>
        <v>#N/A</v>
      </c>
      <c r="FJ59" s="58" t="e">
        <f ca="1">AVERAGE(OFFSET($FI$3,0,0,'Données projet'!$E$16+1,1))-AVERAGE(OFFSET($H$3,0,0,'Données projet'!$E$16+1,1))</f>
        <v>#N/A</v>
      </c>
      <c r="FK59" s="58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8" t="e">
        <f t="shared" si="26"/>
        <v>#N/A</v>
      </c>
      <c r="GE59" s="58" t="e">
        <f ca="1">AVERAGE(OFFSET($GD$3,0,0,'Données projet'!$E$17+1,1))-AVERAGE(OFFSET($H$3,0,0,'Données projet'!$E$17+1,1))</f>
        <v>#N/A</v>
      </c>
      <c r="GF59" s="58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8" t="e">
        <f t="shared" si="29"/>
        <v>#N/A</v>
      </c>
      <c r="GZ59" s="58" t="e">
        <f ca="1">AVERAGE(OFFSET($GY$3,0,0,'Données projet'!$E$18+1,1))-AVERAGE(OFFSET($H$3,0,0,'Données projet'!$E$18+1,1))</f>
        <v>#N/A</v>
      </c>
      <c r="HA59" s="58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6">
        <f t="shared" si="1"/>
        <v>364.27887459963966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8" t="e">
        <f t="shared" si="0"/>
        <v>#NUM!</v>
      </c>
      <c r="S60" s="58">
        <f ca="1">AVERAGE(OFFSET($R$3,0,0,'Données projet'!$E$9+1,1))-AVERAGE(OFFSET($H$3,0,0,'Données projet'!$E$9+1,1))</f>
        <v>160.68496934923235</v>
      </c>
      <c r="T60" s="58">
        <f t="shared" si="34"/>
        <v>313.61727210988198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69.188834679693073</v>
      </c>
      <c r="AA60" s="21">
        <f>EXP(-LN(2)/25)*AA59+(1-EXP(-LN(2)/25))/(LN(2)/25)*Calculateur!V60*Calculateur!X60*VLOOKUP('Données projet'!$B$9,Paramètres!$A$1:$I$89,3,0)*0.475*44/12</f>
        <v>11.454706941553557</v>
      </c>
      <c r="AB60" s="21">
        <f>EXP(-LN(2)/2)*AB59+(1-EXP(-LN(2)/2))/(LN(2)/2)*V60*Y60*VLOOKUP('Données projet'!$B$9,Paramètres!$A$1:$I$89,3,0)*0.475*44/12</f>
        <v>9.7295669657157073E-3</v>
      </c>
      <c r="AC60" s="22">
        <f t="shared" si="3"/>
        <v>80.653271188212344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8" t="e">
        <f t="shared" si="5"/>
        <v>#N/A</v>
      </c>
      <c r="AN60" s="58" t="e">
        <f ca="1">AVERAGE(OFFSET($AM$3,0,0,'Données projet'!$E$10+1,1))-AVERAGE(OFFSET($H$3,0,0,'Données projet'!$E$10+1,1))</f>
        <v>#N/A</v>
      </c>
      <c r="AO60" s="58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8" t="e">
        <f t="shared" si="8"/>
        <v>#N/A</v>
      </c>
      <c r="BI60" s="58" t="e">
        <f ca="1">AVERAGE(OFFSET($BH$3,0,0,'Données projet'!$E$11+1,1))-AVERAGE(OFFSET($H$3,0,0,'Données projet'!$E$11+1,1))</f>
        <v>#N/A</v>
      </c>
      <c r="BJ60" s="58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8" t="e">
        <f t="shared" si="11"/>
        <v>#N/A</v>
      </c>
      <c r="CD60" s="58" t="e">
        <f ca="1">AVERAGE(OFFSET($CC$3,0,0,'Données projet'!$E$12+1,1))-AVERAGE(OFFSET($H$3,0,0,'Données projet'!$E$12+1,1))</f>
        <v>#N/A</v>
      </c>
      <c r="CE60" s="58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8" t="e">
        <f t="shared" si="14"/>
        <v>#N/A</v>
      </c>
      <c r="CY60" s="58" t="e">
        <f ca="1">AVERAGE(OFFSET($CX$3,0,0,'Données projet'!$E$13+1,1))-AVERAGE(OFFSET($H$3,0,0,'Données projet'!$E$13+1,1))</f>
        <v>#N/A</v>
      </c>
      <c r="CZ60" s="58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8" t="e">
        <f t="shared" si="17"/>
        <v>#N/A</v>
      </c>
      <c r="DT60" s="58" t="e">
        <f ca="1">AVERAGE(OFFSET($DS$3,0,0,'Données projet'!$E$14+1,1))-AVERAGE(OFFSET($H$3,0,0,'Données projet'!$E$14+1,1))</f>
        <v>#N/A</v>
      </c>
      <c r="DU60" s="58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8" t="e">
        <f t="shared" si="20"/>
        <v>#N/A</v>
      </c>
      <c r="EO60" s="58" t="e">
        <f ca="1">AVERAGE(OFFSET($EN$3,0,0,'Données projet'!$E$15+1,1))-AVERAGE(OFFSET($H$3,0,0,'Données projet'!$E$15+1,1))</f>
        <v>#N/A</v>
      </c>
      <c r="EP60" s="58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8" t="e">
        <f t="shared" si="23"/>
        <v>#N/A</v>
      </c>
      <c r="FJ60" s="58" t="e">
        <f ca="1">AVERAGE(OFFSET($FI$3,0,0,'Données projet'!$E$16+1,1))-AVERAGE(OFFSET($H$3,0,0,'Données projet'!$E$16+1,1))</f>
        <v>#N/A</v>
      </c>
      <c r="FK60" s="58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8" t="e">
        <f t="shared" si="26"/>
        <v>#N/A</v>
      </c>
      <c r="GE60" s="58" t="e">
        <f ca="1">AVERAGE(OFFSET($GD$3,0,0,'Données projet'!$E$17+1,1))-AVERAGE(OFFSET($H$3,0,0,'Données projet'!$E$17+1,1))</f>
        <v>#N/A</v>
      </c>
      <c r="GF60" s="58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8" t="e">
        <f t="shared" si="29"/>
        <v>#N/A</v>
      </c>
      <c r="GZ60" s="58" t="e">
        <f ca="1">AVERAGE(OFFSET($GY$3,0,0,'Données projet'!$E$18+1,1))-AVERAGE(OFFSET($H$3,0,0,'Données projet'!$E$18+1,1))</f>
        <v>#N/A</v>
      </c>
      <c r="HA60" s="58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6">
        <f t="shared" si="1"/>
        <v>365.48908226470269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8" t="e">
        <f t="shared" si="0"/>
        <v>#NUM!</v>
      </c>
      <c r="S61" s="58">
        <f ca="1">AVERAGE(OFFSET($R$3,0,0,'Données projet'!$E$9+1,1))-AVERAGE(OFFSET($H$3,0,0,'Données projet'!$E$9+1,1))</f>
        <v>160.68496934923235</v>
      </c>
      <c r="T61" s="58">
        <f t="shared" si="34"/>
        <v>313.61727210988198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67.832083832646447</v>
      </c>
      <c r="AA61" s="21">
        <f>EXP(-LN(2)/25)*AA60+(1-EXP(-LN(2)/25))/(LN(2)/25)*Calculateur!V61*Calculateur!X61*VLOOKUP('Données projet'!$B$9,Paramètres!$A$1:$I$89,3,0)*0.475*44/12</f>
        <v>11.141477377859916</v>
      </c>
      <c r="AB61" s="21">
        <f>EXP(-LN(2)/2)*AB60+(1-EXP(-LN(2)/2))/(LN(2)/2)*V61*Y61*VLOOKUP('Données projet'!$B$9,Paramètres!$A$1:$I$89,3,0)*0.475*44/12</f>
        <v>6.8798427794661979E-3</v>
      </c>
      <c r="AC61" s="22">
        <f t="shared" si="3"/>
        <v>78.98044105328583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8" t="e">
        <f t="shared" si="5"/>
        <v>#N/A</v>
      </c>
      <c r="AN61" s="58" t="e">
        <f ca="1">AVERAGE(OFFSET($AM$3,0,0,'Données projet'!$E$10+1,1))-AVERAGE(OFFSET($H$3,0,0,'Données projet'!$E$10+1,1))</f>
        <v>#N/A</v>
      </c>
      <c r="AO61" s="58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8" t="e">
        <f t="shared" si="8"/>
        <v>#N/A</v>
      </c>
      <c r="BI61" s="58" t="e">
        <f ca="1">AVERAGE(OFFSET($BH$3,0,0,'Données projet'!$E$11+1,1))-AVERAGE(OFFSET($H$3,0,0,'Données projet'!$E$11+1,1))</f>
        <v>#N/A</v>
      </c>
      <c r="BJ61" s="58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8" t="e">
        <f t="shared" si="11"/>
        <v>#N/A</v>
      </c>
      <c r="CD61" s="58" t="e">
        <f ca="1">AVERAGE(OFFSET($CC$3,0,0,'Données projet'!$E$12+1,1))-AVERAGE(OFFSET($H$3,0,0,'Données projet'!$E$12+1,1))</f>
        <v>#N/A</v>
      </c>
      <c r="CE61" s="58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8" t="e">
        <f t="shared" si="14"/>
        <v>#N/A</v>
      </c>
      <c r="CY61" s="58" t="e">
        <f ca="1">AVERAGE(OFFSET($CX$3,0,0,'Données projet'!$E$13+1,1))-AVERAGE(OFFSET($H$3,0,0,'Données projet'!$E$13+1,1))</f>
        <v>#N/A</v>
      </c>
      <c r="CZ61" s="58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8" t="e">
        <f t="shared" si="17"/>
        <v>#N/A</v>
      </c>
      <c r="DT61" s="58" t="e">
        <f ca="1">AVERAGE(OFFSET($DS$3,0,0,'Données projet'!$E$14+1,1))-AVERAGE(OFFSET($H$3,0,0,'Données projet'!$E$14+1,1))</f>
        <v>#N/A</v>
      </c>
      <c r="DU61" s="58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8" t="e">
        <f t="shared" si="20"/>
        <v>#N/A</v>
      </c>
      <c r="EO61" s="58" t="e">
        <f ca="1">AVERAGE(OFFSET($EN$3,0,0,'Données projet'!$E$15+1,1))-AVERAGE(OFFSET($H$3,0,0,'Données projet'!$E$15+1,1))</f>
        <v>#N/A</v>
      </c>
      <c r="EP61" s="58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8" t="e">
        <f t="shared" si="23"/>
        <v>#N/A</v>
      </c>
      <c r="FJ61" s="58" t="e">
        <f ca="1">AVERAGE(OFFSET($FI$3,0,0,'Données projet'!$E$16+1,1))-AVERAGE(OFFSET($H$3,0,0,'Données projet'!$E$16+1,1))</f>
        <v>#N/A</v>
      </c>
      <c r="FK61" s="58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8" t="e">
        <f t="shared" si="26"/>
        <v>#N/A</v>
      </c>
      <c r="GE61" s="58" t="e">
        <f ca="1">AVERAGE(OFFSET($GD$3,0,0,'Données projet'!$E$17+1,1))-AVERAGE(OFFSET($H$3,0,0,'Données projet'!$E$17+1,1))</f>
        <v>#N/A</v>
      </c>
      <c r="GF61" s="58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8" t="e">
        <f t="shared" si="29"/>
        <v>#N/A</v>
      </c>
      <c r="GZ61" s="58" t="e">
        <f ca="1">AVERAGE(OFFSET($GY$3,0,0,'Données projet'!$E$18+1,1))-AVERAGE(OFFSET($H$3,0,0,'Données projet'!$E$18+1,1))</f>
        <v>#N/A</v>
      </c>
      <c r="HA61" s="58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6">
        <f t="shared" si="1"/>
        <v>366.69877012097305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8" t="e">
        <f t="shared" si="0"/>
        <v>#NUM!</v>
      </c>
      <c r="S62" s="58">
        <f ca="1">AVERAGE(OFFSET($R$3,0,0,'Données projet'!$E$9+1,1))-AVERAGE(OFFSET($H$3,0,0,'Données projet'!$E$9+1,1))</f>
        <v>160.68496934923235</v>
      </c>
      <c r="T62" s="58">
        <f t="shared" si="34"/>
        <v>313.61727210988198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66.501938042174089</v>
      </c>
      <c r="AA62" s="21">
        <f>EXP(-LN(2)/25)*AA61+(1-EXP(-LN(2)/25))/(LN(2)/25)*Calculateur!V62*Calculateur!X62*VLOOKUP('Données projet'!$B$9,Paramètres!$A$1:$I$89,3,0)*0.475*44/12</f>
        <v>10.836813093057506</v>
      </c>
      <c r="AB62" s="21">
        <f>EXP(-LN(2)/2)*AB61+(1-EXP(-LN(2)/2))/(LN(2)/2)*V62*Y62*VLOOKUP('Données projet'!$B$9,Paramètres!$A$1:$I$89,3,0)*0.475*44/12</f>
        <v>4.8647834828578537E-3</v>
      </c>
      <c r="AC62" s="22">
        <f t="shared" si="3"/>
        <v>77.343615918714448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8" t="e">
        <f t="shared" si="5"/>
        <v>#N/A</v>
      </c>
      <c r="AN62" s="58" t="e">
        <f ca="1">AVERAGE(OFFSET($AM$3,0,0,'Données projet'!$E$10+1,1))-AVERAGE(OFFSET($H$3,0,0,'Données projet'!$E$10+1,1))</f>
        <v>#N/A</v>
      </c>
      <c r="AO62" s="58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8" t="e">
        <f t="shared" si="8"/>
        <v>#N/A</v>
      </c>
      <c r="BI62" s="58" t="e">
        <f ca="1">AVERAGE(OFFSET($BH$3,0,0,'Données projet'!$E$11+1,1))-AVERAGE(OFFSET($H$3,0,0,'Données projet'!$E$11+1,1))</f>
        <v>#N/A</v>
      </c>
      <c r="BJ62" s="58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8" t="e">
        <f t="shared" si="11"/>
        <v>#N/A</v>
      </c>
      <c r="CD62" s="58" t="e">
        <f ca="1">AVERAGE(OFFSET($CC$3,0,0,'Données projet'!$E$12+1,1))-AVERAGE(OFFSET($H$3,0,0,'Données projet'!$E$12+1,1))</f>
        <v>#N/A</v>
      </c>
      <c r="CE62" s="58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8" t="e">
        <f t="shared" si="14"/>
        <v>#N/A</v>
      </c>
      <c r="CY62" s="58" t="e">
        <f ca="1">AVERAGE(OFFSET($CX$3,0,0,'Données projet'!$E$13+1,1))-AVERAGE(OFFSET($H$3,0,0,'Données projet'!$E$13+1,1))</f>
        <v>#N/A</v>
      </c>
      <c r="CZ62" s="58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8" t="e">
        <f t="shared" si="17"/>
        <v>#N/A</v>
      </c>
      <c r="DT62" s="58" t="e">
        <f ca="1">AVERAGE(OFFSET($DS$3,0,0,'Données projet'!$E$14+1,1))-AVERAGE(OFFSET($H$3,0,0,'Données projet'!$E$14+1,1))</f>
        <v>#N/A</v>
      </c>
      <c r="DU62" s="58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8" t="e">
        <f t="shared" si="20"/>
        <v>#N/A</v>
      </c>
      <c r="EO62" s="58" t="e">
        <f ca="1">AVERAGE(OFFSET($EN$3,0,0,'Données projet'!$E$15+1,1))-AVERAGE(OFFSET($H$3,0,0,'Données projet'!$E$15+1,1))</f>
        <v>#N/A</v>
      </c>
      <c r="EP62" s="58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8" t="e">
        <f t="shared" si="23"/>
        <v>#N/A</v>
      </c>
      <c r="FJ62" s="58" t="e">
        <f ca="1">AVERAGE(OFFSET($FI$3,0,0,'Données projet'!$E$16+1,1))-AVERAGE(OFFSET($H$3,0,0,'Données projet'!$E$16+1,1))</f>
        <v>#N/A</v>
      </c>
      <c r="FK62" s="58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8" t="e">
        <f t="shared" si="26"/>
        <v>#N/A</v>
      </c>
      <c r="GE62" s="58" t="e">
        <f ca="1">AVERAGE(OFFSET($GD$3,0,0,'Données projet'!$E$17+1,1))-AVERAGE(OFFSET($H$3,0,0,'Données projet'!$E$17+1,1))</f>
        <v>#N/A</v>
      </c>
      <c r="GF62" s="58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8" t="e">
        <f t="shared" si="29"/>
        <v>#N/A</v>
      </c>
      <c r="GZ62" s="58" t="e">
        <f ca="1">AVERAGE(OFFSET($GY$3,0,0,'Données projet'!$E$18+1,1))-AVERAGE(OFFSET($H$3,0,0,'Données projet'!$E$18+1,1))</f>
        <v>#N/A</v>
      </c>
      <c r="HA62" s="58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6">
        <f t="shared" si="1"/>
        <v>367.90794799554254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8" t="e">
        <f t="shared" si="0"/>
        <v>#NUM!</v>
      </c>
      <c r="S63" s="58">
        <f ca="1">AVERAGE(OFFSET($R$3,0,0,'Données projet'!$E$9+1,1))-AVERAGE(OFFSET($H$3,0,0,'Données projet'!$E$9+1,1))</f>
        <v>160.68496934923235</v>
      </c>
      <c r="T63" s="58">
        <f t="shared" si="34"/>
        <v>313.61727210988198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65.197875599344073</v>
      </c>
      <c r="AA63" s="21">
        <f>EXP(-LN(2)/25)*AA62+(1-EXP(-LN(2)/25))/(LN(2)/25)*Calculateur!V63*Calculateur!X63*VLOOKUP('Données projet'!$B$9,Paramètres!$A$1:$I$89,3,0)*0.475*44/12</f>
        <v>10.540479869144615</v>
      </c>
      <c r="AB63" s="21">
        <f>EXP(-LN(2)/2)*AB62+(1-EXP(-LN(2)/2))/(LN(2)/2)*V63*Y63*VLOOKUP('Données projet'!$B$9,Paramètres!$A$1:$I$89,3,0)*0.475*44/12</f>
        <v>3.439921389733099E-3</v>
      </c>
      <c r="AC63" s="22">
        <f t="shared" si="3"/>
        <v>75.741795389878419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8" t="e">
        <f t="shared" si="5"/>
        <v>#N/A</v>
      </c>
      <c r="AN63" s="58" t="e">
        <f ca="1">AVERAGE(OFFSET($AM$3,0,0,'Données projet'!$E$10+1,1))-AVERAGE(OFFSET($H$3,0,0,'Données projet'!$E$10+1,1))</f>
        <v>#N/A</v>
      </c>
      <c r="AO63" s="58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8" t="e">
        <f t="shared" si="8"/>
        <v>#N/A</v>
      </c>
      <c r="BI63" s="58" t="e">
        <f ca="1">AVERAGE(OFFSET($BH$3,0,0,'Données projet'!$E$11+1,1))-AVERAGE(OFFSET($H$3,0,0,'Données projet'!$E$11+1,1))</f>
        <v>#N/A</v>
      </c>
      <c r="BJ63" s="58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8" t="e">
        <f t="shared" si="11"/>
        <v>#N/A</v>
      </c>
      <c r="CD63" s="58" t="e">
        <f ca="1">AVERAGE(OFFSET($CC$3,0,0,'Données projet'!$E$12+1,1))-AVERAGE(OFFSET($H$3,0,0,'Données projet'!$E$12+1,1))</f>
        <v>#N/A</v>
      </c>
      <c r="CE63" s="58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8" t="e">
        <f t="shared" si="14"/>
        <v>#N/A</v>
      </c>
      <c r="CY63" s="58" t="e">
        <f ca="1">AVERAGE(OFFSET($CX$3,0,0,'Données projet'!$E$13+1,1))-AVERAGE(OFFSET($H$3,0,0,'Données projet'!$E$13+1,1))</f>
        <v>#N/A</v>
      </c>
      <c r="CZ63" s="58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8" t="e">
        <f t="shared" si="17"/>
        <v>#N/A</v>
      </c>
      <c r="DT63" s="58" t="e">
        <f ca="1">AVERAGE(OFFSET($DS$3,0,0,'Données projet'!$E$14+1,1))-AVERAGE(OFFSET($H$3,0,0,'Données projet'!$E$14+1,1))</f>
        <v>#N/A</v>
      </c>
      <c r="DU63" s="58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8" t="e">
        <f t="shared" si="20"/>
        <v>#N/A</v>
      </c>
      <c r="EO63" s="58" t="e">
        <f ca="1">AVERAGE(OFFSET($EN$3,0,0,'Données projet'!$E$15+1,1))-AVERAGE(OFFSET($H$3,0,0,'Données projet'!$E$15+1,1))</f>
        <v>#N/A</v>
      </c>
      <c r="EP63" s="58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8" t="e">
        <f t="shared" si="23"/>
        <v>#N/A</v>
      </c>
      <c r="FJ63" s="58" t="e">
        <f ca="1">AVERAGE(OFFSET($FI$3,0,0,'Données projet'!$E$16+1,1))-AVERAGE(OFFSET($H$3,0,0,'Données projet'!$E$16+1,1))</f>
        <v>#N/A</v>
      </c>
      <c r="FK63" s="58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8" t="e">
        <f t="shared" si="26"/>
        <v>#N/A</v>
      </c>
      <c r="GE63" s="58" t="e">
        <f ca="1">AVERAGE(OFFSET($GD$3,0,0,'Données projet'!$E$17+1,1))-AVERAGE(OFFSET($H$3,0,0,'Données projet'!$E$17+1,1))</f>
        <v>#N/A</v>
      </c>
      <c r="GF63" s="58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8" t="e">
        <f t="shared" si="29"/>
        <v>#N/A</v>
      </c>
      <c r="GZ63" s="58" t="e">
        <f ca="1">AVERAGE(OFFSET($GY$3,0,0,'Données projet'!$E$18+1,1))-AVERAGE(OFFSET($H$3,0,0,'Données projet'!$E$18+1,1))</f>
        <v>#N/A</v>
      </c>
      <c r="HA63" s="58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6">
        <f t="shared" si="1"/>
        <v>369.11662536915674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8" t="e">
        <f t="shared" si="0"/>
        <v>#NUM!</v>
      </c>
      <c r="S64" s="58">
        <f ca="1">AVERAGE(OFFSET($R$3,0,0,'Données projet'!$E$9+1,1))-AVERAGE(OFFSET($H$3,0,0,'Données projet'!$E$9+1,1))</f>
        <v>160.68496934923235</v>
      </c>
      <c r="T64" s="58">
        <f t="shared" si="34"/>
        <v>313.61727210988198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63.919385025618411</v>
      </c>
      <c r="AA64" s="21">
        <f>EXP(-LN(2)/25)*AA63+(1-EXP(-LN(2)/25))/(LN(2)/25)*Calculateur!V64*Calculateur!X64*VLOOKUP('Données projet'!$B$9,Paramètres!$A$1:$I$89,3,0)*0.475*44/12</f>
        <v>10.25224989282311</v>
      </c>
      <c r="AB64" s="21">
        <f>EXP(-LN(2)/2)*AB63+(1-EXP(-LN(2)/2))/(LN(2)/2)*V64*Y64*VLOOKUP('Données projet'!$B$9,Paramètres!$A$1:$I$89,3,0)*0.475*44/12</f>
        <v>2.4323917414289268E-3</v>
      </c>
      <c r="AC64" s="22">
        <f t="shared" si="3"/>
        <v>74.174067310182949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8" t="e">
        <f t="shared" si="5"/>
        <v>#N/A</v>
      </c>
      <c r="AN64" s="58" t="e">
        <f ca="1">AVERAGE(OFFSET($AM$3,0,0,'Données projet'!$E$10+1,1))-AVERAGE(OFFSET($H$3,0,0,'Données projet'!$E$10+1,1))</f>
        <v>#N/A</v>
      </c>
      <c r="AO64" s="58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8" t="e">
        <f t="shared" si="8"/>
        <v>#N/A</v>
      </c>
      <c r="BI64" s="58" t="e">
        <f ca="1">AVERAGE(OFFSET($BH$3,0,0,'Données projet'!$E$11+1,1))-AVERAGE(OFFSET($H$3,0,0,'Données projet'!$E$11+1,1))</f>
        <v>#N/A</v>
      </c>
      <c r="BJ64" s="58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8" t="e">
        <f t="shared" si="11"/>
        <v>#N/A</v>
      </c>
      <c r="CD64" s="58" t="e">
        <f ca="1">AVERAGE(OFFSET($CC$3,0,0,'Données projet'!$E$12+1,1))-AVERAGE(OFFSET($H$3,0,0,'Données projet'!$E$12+1,1))</f>
        <v>#N/A</v>
      </c>
      <c r="CE64" s="58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8" t="e">
        <f t="shared" si="14"/>
        <v>#N/A</v>
      </c>
      <c r="CY64" s="58" t="e">
        <f ca="1">AVERAGE(OFFSET($CX$3,0,0,'Données projet'!$E$13+1,1))-AVERAGE(OFFSET($H$3,0,0,'Données projet'!$E$13+1,1))</f>
        <v>#N/A</v>
      </c>
      <c r="CZ64" s="58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8" t="e">
        <f t="shared" si="17"/>
        <v>#N/A</v>
      </c>
      <c r="DT64" s="58" t="e">
        <f ca="1">AVERAGE(OFFSET($DS$3,0,0,'Données projet'!$E$14+1,1))-AVERAGE(OFFSET($H$3,0,0,'Données projet'!$E$14+1,1))</f>
        <v>#N/A</v>
      </c>
      <c r="DU64" s="58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8" t="e">
        <f t="shared" si="20"/>
        <v>#N/A</v>
      </c>
      <c r="EO64" s="58" t="e">
        <f ca="1">AVERAGE(OFFSET($EN$3,0,0,'Données projet'!$E$15+1,1))-AVERAGE(OFFSET($H$3,0,0,'Données projet'!$E$15+1,1))</f>
        <v>#N/A</v>
      </c>
      <c r="EP64" s="58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8" t="e">
        <f t="shared" si="23"/>
        <v>#N/A</v>
      </c>
      <c r="FJ64" s="58" t="e">
        <f ca="1">AVERAGE(OFFSET($FI$3,0,0,'Données projet'!$E$16+1,1))-AVERAGE(OFFSET($H$3,0,0,'Données projet'!$E$16+1,1))</f>
        <v>#N/A</v>
      </c>
      <c r="FK64" s="58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8" t="e">
        <f t="shared" si="26"/>
        <v>#N/A</v>
      </c>
      <c r="GE64" s="58" t="e">
        <f ca="1">AVERAGE(OFFSET($GD$3,0,0,'Données projet'!$E$17+1,1))-AVERAGE(OFFSET($H$3,0,0,'Données projet'!$E$17+1,1))</f>
        <v>#N/A</v>
      </c>
      <c r="GF64" s="58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8" t="e">
        <f t="shared" si="29"/>
        <v>#N/A</v>
      </c>
      <c r="GZ64" s="58" t="e">
        <f ca="1">AVERAGE(OFFSET($GY$3,0,0,'Données projet'!$E$18+1,1))-AVERAGE(OFFSET($H$3,0,0,'Données projet'!$E$18+1,1))</f>
        <v>#N/A</v>
      </c>
      <c r="HA64" s="58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6">
        <f t="shared" si="1"/>
        <v>370.32481139389552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8" t="e">
        <f t="shared" si="0"/>
        <v>#NUM!</v>
      </c>
      <c r="S65" s="58">
        <f ca="1">AVERAGE(OFFSET($R$3,0,0,'Données projet'!$E$9+1,1))-AVERAGE(OFFSET($H$3,0,0,'Données projet'!$E$9+1,1))</f>
        <v>160.68496934923235</v>
      </c>
      <c r="T65" s="58">
        <f t="shared" si="34"/>
        <v>313.61727210988198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62.665964872241254</v>
      </c>
      <c r="AA65" s="21">
        <f>EXP(-LN(2)/25)*AA64+(1-EXP(-LN(2)/25))/(LN(2)/25)*Calculateur!V65*Calculateur!X65*VLOOKUP('Données projet'!$B$9,Paramètres!$A$1:$I$89,3,0)*0.475*44/12</f>
        <v>9.9719015803614717</v>
      </c>
      <c r="AB65" s="21">
        <f>EXP(-LN(2)/2)*AB64+(1-EXP(-LN(2)/2))/(LN(2)/2)*V65*Y65*VLOOKUP('Données projet'!$B$9,Paramètres!$A$1:$I$89,3,0)*0.475*44/12</f>
        <v>1.7199606948665495E-3</v>
      </c>
      <c r="AC65" s="22">
        <f t="shared" si="3"/>
        <v>72.639586413297593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8" t="e">
        <f t="shared" si="5"/>
        <v>#N/A</v>
      </c>
      <c r="AN65" s="58" t="e">
        <f ca="1">AVERAGE(OFFSET($AM$3,0,0,'Données projet'!$E$10+1,1))-AVERAGE(OFFSET($H$3,0,0,'Données projet'!$E$10+1,1))</f>
        <v>#N/A</v>
      </c>
      <c r="AO65" s="58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8" t="e">
        <f t="shared" si="8"/>
        <v>#N/A</v>
      </c>
      <c r="BI65" s="58" t="e">
        <f ca="1">AVERAGE(OFFSET($BH$3,0,0,'Données projet'!$E$11+1,1))-AVERAGE(OFFSET($H$3,0,0,'Données projet'!$E$11+1,1))</f>
        <v>#N/A</v>
      </c>
      <c r="BJ65" s="58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8" t="e">
        <f t="shared" si="11"/>
        <v>#N/A</v>
      </c>
      <c r="CD65" s="58" t="e">
        <f ca="1">AVERAGE(OFFSET($CC$3,0,0,'Données projet'!$E$12+1,1))-AVERAGE(OFFSET($H$3,0,0,'Données projet'!$E$12+1,1))</f>
        <v>#N/A</v>
      </c>
      <c r="CE65" s="58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8" t="e">
        <f t="shared" si="14"/>
        <v>#N/A</v>
      </c>
      <c r="CY65" s="58" t="e">
        <f ca="1">AVERAGE(OFFSET($CX$3,0,0,'Données projet'!$E$13+1,1))-AVERAGE(OFFSET($H$3,0,0,'Données projet'!$E$13+1,1))</f>
        <v>#N/A</v>
      </c>
      <c r="CZ65" s="58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8" t="e">
        <f t="shared" si="17"/>
        <v>#N/A</v>
      </c>
      <c r="DT65" s="58" t="e">
        <f ca="1">AVERAGE(OFFSET($DS$3,0,0,'Données projet'!$E$14+1,1))-AVERAGE(OFFSET($H$3,0,0,'Données projet'!$E$14+1,1))</f>
        <v>#N/A</v>
      </c>
      <c r="DU65" s="58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8" t="e">
        <f t="shared" si="20"/>
        <v>#N/A</v>
      </c>
      <c r="EO65" s="58" t="e">
        <f ca="1">AVERAGE(OFFSET($EN$3,0,0,'Données projet'!$E$15+1,1))-AVERAGE(OFFSET($H$3,0,0,'Données projet'!$E$15+1,1))</f>
        <v>#N/A</v>
      </c>
      <c r="EP65" s="58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8" t="e">
        <f t="shared" si="23"/>
        <v>#N/A</v>
      </c>
      <c r="FJ65" s="58" t="e">
        <f ca="1">AVERAGE(OFFSET($FI$3,0,0,'Données projet'!$E$16+1,1))-AVERAGE(OFFSET($H$3,0,0,'Données projet'!$E$16+1,1))</f>
        <v>#N/A</v>
      </c>
      <c r="FK65" s="58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8" t="e">
        <f t="shared" si="26"/>
        <v>#N/A</v>
      </c>
      <c r="GE65" s="58" t="e">
        <f ca="1">AVERAGE(OFFSET($GD$3,0,0,'Données projet'!$E$17+1,1))-AVERAGE(OFFSET($H$3,0,0,'Données projet'!$E$17+1,1))</f>
        <v>#N/A</v>
      </c>
      <c r="GF65" s="58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8" t="e">
        <f t="shared" si="29"/>
        <v>#N/A</v>
      </c>
      <c r="GZ65" s="58" t="e">
        <f ca="1">AVERAGE(OFFSET($GY$3,0,0,'Données projet'!$E$18+1,1))-AVERAGE(OFFSET($H$3,0,0,'Données projet'!$E$18+1,1))</f>
        <v>#N/A</v>
      </c>
      <c r="HA65" s="58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6">
        <f t="shared" si="1"/>
        <v>371.53251490968091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8" t="e">
        <f t="shared" si="0"/>
        <v>#NUM!</v>
      </c>
      <c r="S66" s="58">
        <f ca="1">AVERAGE(OFFSET($R$3,0,0,'Données projet'!$E$9+1,1))-AVERAGE(OFFSET($H$3,0,0,'Données projet'!$E$9+1,1))</f>
        <v>160.68496934923235</v>
      </c>
      <c r="T66" s="58">
        <f t="shared" si="34"/>
        <v>313.61727210988198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61.43712352356102</v>
      </c>
      <c r="AA66" s="21">
        <f>EXP(-LN(2)/25)*AA65+(1-EXP(-LN(2)/25))/(LN(2)/25)*Calculateur!V66*Calculateur!X66*VLOOKUP('Données projet'!$B$9,Paramètres!$A$1:$I$89,3,0)*0.475*44/12</f>
        <v>9.6992194072469751</v>
      </c>
      <c r="AB66" s="21">
        <f>EXP(-LN(2)/2)*AB65+(1-EXP(-LN(2)/2))/(LN(2)/2)*V66*Y66*VLOOKUP('Données projet'!$B$9,Paramètres!$A$1:$I$89,3,0)*0.475*44/12</f>
        <v>1.2161958707144634E-3</v>
      </c>
      <c r="AC66" s="22">
        <f t="shared" si="3"/>
        <v>71.13755912667871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8" t="e">
        <f t="shared" si="5"/>
        <v>#N/A</v>
      </c>
      <c r="AN66" s="58" t="e">
        <f ca="1">AVERAGE(OFFSET($AM$3,0,0,'Données projet'!$E$10+1,1))-AVERAGE(OFFSET($H$3,0,0,'Données projet'!$E$10+1,1))</f>
        <v>#N/A</v>
      </c>
      <c r="AO66" s="58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8" t="e">
        <f t="shared" si="8"/>
        <v>#N/A</v>
      </c>
      <c r="BI66" s="58" t="e">
        <f ca="1">AVERAGE(OFFSET($BH$3,0,0,'Données projet'!$E$11+1,1))-AVERAGE(OFFSET($H$3,0,0,'Données projet'!$E$11+1,1))</f>
        <v>#N/A</v>
      </c>
      <c r="BJ66" s="58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8" t="e">
        <f t="shared" si="11"/>
        <v>#N/A</v>
      </c>
      <c r="CD66" s="58" t="e">
        <f ca="1">AVERAGE(OFFSET($CC$3,0,0,'Données projet'!$E$12+1,1))-AVERAGE(OFFSET($H$3,0,0,'Données projet'!$E$12+1,1))</f>
        <v>#N/A</v>
      </c>
      <c r="CE66" s="58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8" t="e">
        <f t="shared" si="14"/>
        <v>#N/A</v>
      </c>
      <c r="CY66" s="58" t="e">
        <f ca="1">AVERAGE(OFFSET($CX$3,0,0,'Données projet'!$E$13+1,1))-AVERAGE(OFFSET($H$3,0,0,'Données projet'!$E$13+1,1))</f>
        <v>#N/A</v>
      </c>
      <c r="CZ66" s="58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8" t="e">
        <f t="shared" si="17"/>
        <v>#N/A</v>
      </c>
      <c r="DT66" s="58" t="e">
        <f ca="1">AVERAGE(OFFSET($DS$3,0,0,'Données projet'!$E$14+1,1))-AVERAGE(OFFSET($H$3,0,0,'Données projet'!$E$14+1,1))</f>
        <v>#N/A</v>
      </c>
      <c r="DU66" s="58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8" t="e">
        <f t="shared" si="20"/>
        <v>#N/A</v>
      </c>
      <c r="EO66" s="58" t="e">
        <f ca="1">AVERAGE(OFFSET($EN$3,0,0,'Données projet'!$E$15+1,1))-AVERAGE(OFFSET($H$3,0,0,'Données projet'!$E$15+1,1))</f>
        <v>#N/A</v>
      </c>
      <c r="EP66" s="58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8" t="e">
        <f t="shared" si="23"/>
        <v>#N/A</v>
      </c>
      <c r="FJ66" s="58" t="e">
        <f ca="1">AVERAGE(OFFSET($FI$3,0,0,'Données projet'!$E$16+1,1))-AVERAGE(OFFSET($H$3,0,0,'Données projet'!$E$16+1,1))</f>
        <v>#N/A</v>
      </c>
      <c r="FK66" s="58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8" t="e">
        <f t="shared" si="26"/>
        <v>#N/A</v>
      </c>
      <c r="GE66" s="58" t="e">
        <f ca="1">AVERAGE(OFFSET($GD$3,0,0,'Données projet'!$E$17+1,1))-AVERAGE(OFFSET($H$3,0,0,'Données projet'!$E$17+1,1))</f>
        <v>#N/A</v>
      </c>
      <c r="GF66" s="58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8" t="e">
        <f t="shared" si="29"/>
        <v>#N/A</v>
      </c>
      <c r="GZ66" s="58" t="e">
        <f ca="1">AVERAGE(OFFSET($GY$3,0,0,'Données projet'!$E$18+1,1))-AVERAGE(OFFSET($H$3,0,0,'Données projet'!$E$18+1,1))</f>
        <v>#N/A</v>
      </c>
      <c r="HA66" s="58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6">
        <f t="shared" si="1"/>
        <v>372.73974445970646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8" t="e">
        <f t="shared" ref="R67:R130" si="55">Q67+(I67+J67)*44/12</f>
        <v>#NUM!</v>
      </c>
      <c r="S67" s="58">
        <f ca="1">AVERAGE(OFFSET($R$3,0,0,'Données projet'!$E$9+1,1))-AVERAGE(OFFSET($H$3,0,0,'Données projet'!$E$9+1,1))</f>
        <v>160.68496934923235</v>
      </c>
      <c r="T67" s="58">
        <f t="shared" si="34"/>
        <v>313.61727210988198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60.232379004209193</v>
      </c>
      <c r="AA67" s="21">
        <f>EXP(-LN(2)/25)*AA66+(1-EXP(-LN(2)/25))/(LN(2)/25)*Calculateur!V67*Calculateur!X67*VLOOKUP('Données projet'!$B$9,Paramètres!$A$1:$I$89,3,0)*0.475*44/12</f>
        <v>9.4339937424960265</v>
      </c>
      <c r="AB67" s="21">
        <f>EXP(-LN(2)/2)*AB66+(1-EXP(-LN(2)/2))/(LN(2)/2)*V67*Y67*VLOOKUP('Données projet'!$B$9,Paramètres!$A$1:$I$89,3,0)*0.475*44/12</f>
        <v>8.5998034743327474E-4</v>
      </c>
      <c r="AC67" s="22">
        <f t="shared" si="3"/>
        <v>69.667232727052649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8" t="e">
        <f t="shared" si="5"/>
        <v>#N/A</v>
      </c>
      <c r="AN67" s="58" t="e">
        <f ca="1">AVERAGE(OFFSET($AM$3,0,0,'Données projet'!$E$10+1,1))-AVERAGE(OFFSET($H$3,0,0,'Données projet'!$E$10+1,1))</f>
        <v>#N/A</v>
      </c>
      <c r="AO67" s="58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8" t="e">
        <f t="shared" si="8"/>
        <v>#N/A</v>
      </c>
      <c r="BI67" s="58" t="e">
        <f ca="1">AVERAGE(OFFSET($BH$3,0,0,'Données projet'!$E$11+1,1))-AVERAGE(OFFSET($H$3,0,0,'Données projet'!$E$11+1,1))</f>
        <v>#N/A</v>
      </c>
      <c r="BJ67" s="58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8" t="e">
        <f t="shared" si="11"/>
        <v>#N/A</v>
      </c>
      <c r="CD67" s="58" t="e">
        <f ca="1">AVERAGE(OFFSET($CC$3,0,0,'Données projet'!$E$12+1,1))-AVERAGE(OFFSET($H$3,0,0,'Données projet'!$E$12+1,1))</f>
        <v>#N/A</v>
      </c>
      <c r="CE67" s="58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8" t="e">
        <f t="shared" si="14"/>
        <v>#N/A</v>
      </c>
      <c r="CY67" s="58" t="e">
        <f ca="1">AVERAGE(OFFSET($CX$3,0,0,'Données projet'!$E$13+1,1))-AVERAGE(OFFSET($H$3,0,0,'Données projet'!$E$13+1,1))</f>
        <v>#N/A</v>
      </c>
      <c r="CZ67" s="58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8" t="e">
        <f t="shared" si="17"/>
        <v>#N/A</v>
      </c>
      <c r="DT67" s="58" t="e">
        <f ca="1">AVERAGE(OFFSET($DS$3,0,0,'Données projet'!$E$14+1,1))-AVERAGE(OFFSET($H$3,0,0,'Données projet'!$E$14+1,1))</f>
        <v>#N/A</v>
      </c>
      <c r="DU67" s="58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8" t="e">
        <f t="shared" si="20"/>
        <v>#N/A</v>
      </c>
      <c r="EO67" s="58" t="e">
        <f ca="1">AVERAGE(OFFSET($EN$3,0,0,'Données projet'!$E$15+1,1))-AVERAGE(OFFSET($H$3,0,0,'Données projet'!$E$15+1,1))</f>
        <v>#N/A</v>
      </c>
      <c r="EP67" s="58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8" t="e">
        <f t="shared" si="23"/>
        <v>#N/A</v>
      </c>
      <c r="FJ67" s="58" t="e">
        <f ca="1">AVERAGE(OFFSET($FI$3,0,0,'Données projet'!$E$16+1,1))-AVERAGE(OFFSET($H$3,0,0,'Données projet'!$E$16+1,1))</f>
        <v>#N/A</v>
      </c>
      <c r="FK67" s="58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8" t="e">
        <f t="shared" si="26"/>
        <v>#N/A</v>
      </c>
      <c r="GE67" s="58" t="e">
        <f ca="1">AVERAGE(OFFSET($GD$3,0,0,'Données projet'!$E$17+1,1))-AVERAGE(OFFSET($H$3,0,0,'Données projet'!$E$17+1,1))</f>
        <v>#N/A</v>
      </c>
      <c r="GF67" s="58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8" t="e">
        <f t="shared" si="29"/>
        <v>#N/A</v>
      </c>
      <c r="GZ67" s="58" t="e">
        <f ca="1">AVERAGE(OFFSET($GY$3,0,0,'Données projet'!$E$18+1,1))-AVERAGE(OFFSET($H$3,0,0,'Données projet'!$E$18+1,1))</f>
        <v>#N/A</v>
      </c>
      <c r="HA67" s="58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6">
        <f t="shared" ref="H68:H131" si="56">(B68+E68+F68)*44/12+(C68+D68)*0.475*44/12</f>
        <v>373.94650830487547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8" t="e">
        <f t="shared" si="55"/>
        <v>#NUM!</v>
      </c>
      <c r="S68" s="58">
        <f ca="1">AVERAGE(OFFSET($R$3,0,0,'Données projet'!$E$9+1,1))-AVERAGE(OFFSET($H$3,0,0,'Données projet'!$E$9+1,1))</f>
        <v>160.68496934923235</v>
      </c>
      <c r="T68" s="58">
        <f t="shared" si="34"/>
        <v>313.61727210988198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59.051258790060253</v>
      </c>
      <c r="AA68" s="21">
        <f>EXP(-LN(2)/25)*AA67+(1-EXP(-LN(2)/25))/(LN(2)/25)*Calculateur!V68*Calculateur!X68*VLOOKUP('Données projet'!$B$9,Paramètres!$A$1:$I$89,3,0)*0.475*44/12</f>
        <v>9.1760206874953028</v>
      </c>
      <c r="AB68" s="21">
        <f>EXP(-LN(2)/2)*AB67+(1-EXP(-LN(2)/2))/(LN(2)/2)*V68*Y68*VLOOKUP('Données projet'!$B$9,Paramètres!$A$1:$I$89,3,0)*0.475*44/12</f>
        <v>6.0809793535723171E-4</v>
      </c>
      <c r="AC68" s="22">
        <f t="shared" ref="AC68:AC131" si="57">SUM(Z68:AB68)</f>
        <v>68.227887575490911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8" t="e">
        <f t="shared" ref="AM68:AM131" si="59">AL68+(AD68+AE68)*44/12</f>
        <v>#N/A</v>
      </c>
      <c r="AN68" s="58" t="e">
        <f ca="1">AVERAGE(OFFSET($AM$3,0,0,'Données projet'!$E$10+1,1))-AVERAGE(OFFSET($H$3,0,0,'Données projet'!$E$10+1,1))</f>
        <v>#N/A</v>
      </c>
      <c r="AO68" s="58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8" t="e">
        <f t="shared" ref="BH68:BH131" si="62">BG68+(AY68+AZ68)*44/12</f>
        <v>#N/A</v>
      </c>
      <c r="BI68" s="58" t="e">
        <f ca="1">AVERAGE(OFFSET($BH$3,0,0,'Données projet'!$E$11+1,1))-AVERAGE(OFFSET($H$3,0,0,'Données projet'!$E$11+1,1))</f>
        <v>#N/A</v>
      </c>
      <c r="BJ68" s="58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8" t="e">
        <f t="shared" ref="CC68:CC131" si="65">CB68+(BT68+BU68)*44/12</f>
        <v>#N/A</v>
      </c>
      <c r="CD68" s="58" t="e">
        <f ca="1">AVERAGE(OFFSET($CC$3,0,0,'Données projet'!$E$12+1,1))-AVERAGE(OFFSET($H$3,0,0,'Données projet'!$E$12+1,1))</f>
        <v>#N/A</v>
      </c>
      <c r="CE68" s="58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8" t="e">
        <f t="shared" ref="CX68:CX131" si="68">CW68+(CO68+CP68)*44/12</f>
        <v>#N/A</v>
      </c>
      <c r="CY68" s="58" t="e">
        <f ca="1">AVERAGE(OFFSET($CX$3,0,0,'Données projet'!$E$13+1,1))-AVERAGE(OFFSET($H$3,0,0,'Données projet'!$E$13+1,1))</f>
        <v>#N/A</v>
      </c>
      <c r="CZ68" s="58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8" t="e">
        <f t="shared" ref="DS68:DS131" si="71">DR68+(DJ68+DK68)*44/12</f>
        <v>#N/A</v>
      </c>
      <c r="DT68" s="58" t="e">
        <f ca="1">AVERAGE(OFFSET($DS$3,0,0,'Données projet'!$E$14+1,1))-AVERAGE(OFFSET($H$3,0,0,'Données projet'!$E$14+1,1))</f>
        <v>#N/A</v>
      </c>
      <c r="DU68" s="58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8" t="e">
        <f t="shared" ref="EN68:EN131" si="74">EM68+(EE68+EF68)*44/12</f>
        <v>#N/A</v>
      </c>
      <c r="EO68" s="58" t="e">
        <f ca="1">AVERAGE(OFFSET($EN$3,0,0,'Données projet'!$E$15+1,1))-AVERAGE(OFFSET($H$3,0,0,'Données projet'!$E$15+1,1))</f>
        <v>#N/A</v>
      </c>
      <c r="EP68" s="58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8" t="e">
        <f t="shared" ref="FI68:FI131" si="77">FH68+(EZ68+FA68)*44/12</f>
        <v>#N/A</v>
      </c>
      <c r="FJ68" s="58" t="e">
        <f ca="1">AVERAGE(OFFSET($FI$3,0,0,'Données projet'!$E$16+1,1))-AVERAGE(OFFSET($H$3,0,0,'Données projet'!$E$16+1,1))</f>
        <v>#N/A</v>
      </c>
      <c r="FK68" s="58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8" t="e">
        <f t="shared" ref="GD68:GD131" si="80">GC68+(FU68+FV68)*44/12</f>
        <v>#N/A</v>
      </c>
      <c r="GE68" s="58" t="e">
        <f ca="1">AVERAGE(OFFSET($GD$3,0,0,'Données projet'!$E$17+1,1))-AVERAGE(OFFSET($H$3,0,0,'Données projet'!$E$17+1,1))</f>
        <v>#N/A</v>
      </c>
      <c r="GF68" s="58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8" t="e">
        <f t="shared" ref="GY68:GY131" si="83">GX68+(GP68+GQ68)*44/12</f>
        <v>#N/A</v>
      </c>
      <c r="GZ68" s="58" t="e">
        <f ca="1">AVERAGE(OFFSET($GY$3,0,0,'Données projet'!$E$18+1,1))-AVERAGE(OFFSET($H$3,0,0,'Données projet'!$E$18+1,1))</f>
        <v>#N/A</v>
      </c>
      <c r="HA68" s="58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6">
        <f t="shared" si="56"/>
        <v>375.15281443732528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8" t="e">
        <f t="shared" si="55"/>
        <v>#NUM!</v>
      </c>
      <c r="S69" s="58">
        <f ca="1">AVERAGE(OFFSET($R$3,0,0,'Données projet'!$E$9+1,1))-AVERAGE(OFFSET($H$3,0,0,'Données projet'!$E$9+1,1))</f>
        <v>160.68496934923235</v>
      </c>
      <c r="T69" s="58">
        <f t="shared" ref="T69:T132" si="88">$T$3</f>
        <v>313.61727210988198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57.893299622898581</v>
      </c>
      <c r="AA69" s="21">
        <f>EXP(-LN(2)/25)*AA68+(1-EXP(-LN(2)/25))/(LN(2)/25)*Calculateur!V69*Calculateur!X69*VLOOKUP('Données projet'!$B$9,Paramètres!$A$1:$I$89,3,0)*0.475*44/12</f>
        <v>8.9251019192497871</v>
      </c>
      <c r="AB69" s="21">
        <f>EXP(-LN(2)/2)*AB68+(1-EXP(-LN(2)/2))/(LN(2)/2)*V69*Y69*VLOOKUP('Données projet'!$B$9,Paramètres!$A$1:$I$89,3,0)*0.475*44/12</f>
        <v>4.2999017371663737E-4</v>
      </c>
      <c r="AC69" s="22">
        <f t="shared" si="57"/>
        <v>66.818831532322079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8" t="e">
        <f t="shared" si="59"/>
        <v>#N/A</v>
      </c>
      <c r="AN69" s="58" t="e">
        <f ca="1">AVERAGE(OFFSET($AM$3,0,0,'Données projet'!$E$10+1,1))-AVERAGE(OFFSET($H$3,0,0,'Données projet'!$E$10+1,1))</f>
        <v>#N/A</v>
      </c>
      <c r="AO69" s="58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8" t="e">
        <f t="shared" si="62"/>
        <v>#N/A</v>
      </c>
      <c r="BI69" s="58" t="e">
        <f ca="1">AVERAGE(OFFSET($BH$3,0,0,'Données projet'!$E$11+1,1))-AVERAGE(OFFSET($H$3,0,0,'Données projet'!$E$11+1,1))</f>
        <v>#N/A</v>
      </c>
      <c r="BJ69" s="58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8" t="e">
        <f t="shared" si="65"/>
        <v>#N/A</v>
      </c>
      <c r="CD69" s="58" t="e">
        <f ca="1">AVERAGE(OFFSET($CC$3,0,0,'Données projet'!$E$12+1,1))-AVERAGE(OFFSET($H$3,0,0,'Données projet'!$E$12+1,1))</f>
        <v>#N/A</v>
      </c>
      <c r="CE69" s="58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8" t="e">
        <f t="shared" si="68"/>
        <v>#N/A</v>
      </c>
      <c r="CY69" s="58" t="e">
        <f ca="1">AVERAGE(OFFSET($CX$3,0,0,'Données projet'!$E$13+1,1))-AVERAGE(OFFSET($H$3,0,0,'Données projet'!$E$13+1,1))</f>
        <v>#N/A</v>
      </c>
      <c r="CZ69" s="58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8" t="e">
        <f t="shared" si="71"/>
        <v>#N/A</v>
      </c>
      <c r="DT69" s="58" t="e">
        <f ca="1">AVERAGE(OFFSET($DS$3,0,0,'Données projet'!$E$14+1,1))-AVERAGE(OFFSET($H$3,0,0,'Données projet'!$E$14+1,1))</f>
        <v>#N/A</v>
      </c>
      <c r="DU69" s="58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8" t="e">
        <f t="shared" si="74"/>
        <v>#N/A</v>
      </c>
      <c r="EO69" s="58" t="e">
        <f ca="1">AVERAGE(OFFSET($EN$3,0,0,'Données projet'!$E$15+1,1))-AVERAGE(OFFSET($H$3,0,0,'Données projet'!$E$15+1,1))</f>
        <v>#N/A</v>
      </c>
      <c r="EP69" s="58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8" t="e">
        <f t="shared" si="77"/>
        <v>#N/A</v>
      </c>
      <c r="FJ69" s="58" t="e">
        <f ca="1">AVERAGE(OFFSET($FI$3,0,0,'Données projet'!$E$16+1,1))-AVERAGE(OFFSET($H$3,0,0,'Données projet'!$E$16+1,1))</f>
        <v>#N/A</v>
      </c>
      <c r="FK69" s="58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8" t="e">
        <f t="shared" si="80"/>
        <v>#N/A</v>
      </c>
      <c r="GE69" s="58" t="e">
        <f ca="1">AVERAGE(OFFSET($GD$3,0,0,'Données projet'!$E$17+1,1))-AVERAGE(OFFSET($H$3,0,0,'Données projet'!$E$17+1,1))</f>
        <v>#N/A</v>
      </c>
      <c r="GF69" s="58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8" t="e">
        <f t="shared" si="83"/>
        <v>#N/A</v>
      </c>
      <c r="GZ69" s="58" t="e">
        <f ca="1">AVERAGE(OFFSET($GY$3,0,0,'Données projet'!$E$18+1,1))-AVERAGE(OFFSET($H$3,0,0,'Données projet'!$E$18+1,1))</f>
        <v>#N/A</v>
      </c>
      <c r="HA69" s="58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6">
        <f t="shared" si="56"/>
        <v>376.3586705931088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8" t="e">
        <f t="shared" si="55"/>
        <v>#NUM!</v>
      </c>
      <c r="S70" s="58">
        <f ca="1">AVERAGE(OFFSET($R$3,0,0,'Données projet'!$E$9+1,1))-AVERAGE(OFFSET($H$3,0,0,'Données projet'!$E$9+1,1))</f>
        <v>160.68496934923235</v>
      </c>
      <c r="T70" s="58">
        <f t="shared" si="88"/>
        <v>313.61727210988198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56.758047328719599</v>
      </c>
      <c r="AA70" s="21">
        <f>EXP(-LN(2)/25)*AA69+(1-EXP(-LN(2)/25))/(LN(2)/25)*Calculateur!V70*Calculateur!X70*VLOOKUP('Données projet'!$B$9,Paramètres!$A$1:$I$89,3,0)*0.475*44/12</f>
        <v>8.6810445379171899</v>
      </c>
      <c r="AB70" s="21">
        <f>EXP(-LN(2)/2)*AB69+(1-EXP(-LN(2)/2))/(LN(2)/2)*V70*Y70*VLOOKUP('Données projet'!$B$9,Paramètres!$A$1:$I$89,3,0)*0.475*44/12</f>
        <v>3.0404896767861585E-4</v>
      </c>
      <c r="AC70" s="22">
        <f t="shared" si="57"/>
        <v>65.439395915604464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8" t="e">
        <f t="shared" si="59"/>
        <v>#N/A</v>
      </c>
      <c r="AN70" s="58" t="e">
        <f ca="1">AVERAGE(OFFSET($AM$3,0,0,'Données projet'!$E$10+1,1))-AVERAGE(OFFSET($H$3,0,0,'Données projet'!$E$10+1,1))</f>
        <v>#N/A</v>
      </c>
      <c r="AO70" s="58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8" t="e">
        <f t="shared" si="62"/>
        <v>#N/A</v>
      </c>
      <c r="BI70" s="58" t="e">
        <f ca="1">AVERAGE(OFFSET($BH$3,0,0,'Données projet'!$E$11+1,1))-AVERAGE(OFFSET($H$3,0,0,'Données projet'!$E$11+1,1))</f>
        <v>#N/A</v>
      </c>
      <c r="BJ70" s="58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8" t="e">
        <f t="shared" si="65"/>
        <v>#N/A</v>
      </c>
      <c r="CD70" s="58" t="e">
        <f ca="1">AVERAGE(OFFSET($CC$3,0,0,'Données projet'!$E$12+1,1))-AVERAGE(OFFSET($H$3,0,0,'Données projet'!$E$12+1,1))</f>
        <v>#N/A</v>
      </c>
      <c r="CE70" s="58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8" t="e">
        <f t="shared" si="68"/>
        <v>#N/A</v>
      </c>
      <c r="CY70" s="58" t="e">
        <f ca="1">AVERAGE(OFFSET($CX$3,0,0,'Données projet'!$E$13+1,1))-AVERAGE(OFFSET($H$3,0,0,'Données projet'!$E$13+1,1))</f>
        <v>#N/A</v>
      </c>
      <c r="CZ70" s="58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8" t="e">
        <f t="shared" si="71"/>
        <v>#N/A</v>
      </c>
      <c r="DT70" s="58" t="e">
        <f ca="1">AVERAGE(OFFSET($DS$3,0,0,'Données projet'!$E$14+1,1))-AVERAGE(OFFSET($H$3,0,0,'Données projet'!$E$14+1,1))</f>
        <v>#N/A</v>
      </c>
      <c r="DU70" s="58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8" t="e">
        <f t="shared" si="74"/>
        <v>#N/A</v>
      </c>
      <c r="EO70" s="58" t="e">
        <f ca="1">AVERAGE(OFFSET($EN$3,0,0,'Données projet'!$E$15+1,1))-AVERAGE(OFFSET($H$3,0,0,'Données projet'!$E$15+1,1))</f>
        <v>#N/A</v>
      </c>
      <c r="EP70" s="58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8" t="e">
        <f t="shared" si="77"/>
        <v>#N/A</v>
      </c>
      <c r="FJ70" s="58" t="e">
        <f ca="1">AVERAGE(OFFSET($FI$3,0,0,'Données projet'!$E$16+1,1))-AVERAGE(OFFSET($H$3,0,0,'Données projet'!$E$16+1,1))</f>
        <v>#N/A</v>
      </c>
      <c r="FK70" s="58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8" t="e">
        <f t="shared" si="80"/>
        <v>#N/A</v>
      </c>
      <c r="GE70" s="58" t="e">
        <f ca="1">AVERAGE(OFFSET($GD$3,0,0,'Données projet'!$E$17+1,1))-AVERAGE(OFFSET($H$3,0,0,'Données projet'!$E$17+1,1))</f>
        <v>#N/A</v>
      </c>
      <c r="GF70" s="58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8" t="e">
        <f t="shared" si="83"/>
        <v>#N/A</v>
      </c>
      <c r="GZ70" s="58" t="e">
        <f ca="1">AVERAGE(OFFSET($GY$3,0,0,'Données projet'!$E$18+1,1))-AVERAGE(OFFSET($H$3,0,0,'Données projet'!$E$18+1,1))</f>
        <v>#N/A</v>
      </c>
      <c r="HA70" s="58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6">
        <f t="shared" si="56"/>
        <v>377.56408426409683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8" t="e">
        <f t="shared" si="55"/>
        <v>#NUM!</v>
      </c>
      <c r="S71" s="58">
        <f ca="1">AVERAGE(OFFSET($R$3,0,0,'Données projet'!$E$9+1,1))-AVERAGE(OFFSET($H$3,0,0,'Données projet'!$E$9+1,1))</f>
        <v>160.68496934923235</v>
      </c>
      <c r="T71" s="58">
        <f t="shared" si="88"/>
        <v>313.61727210988198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55.645056639593939</v>
      </c>
      <c r="AA71" s="21">
        <f>EXP(-LN(2)/25)*AA70+(1-EXP(-LN(2)/25))/(LN(2)/25)*Calculateur!V71*Calculateur!X71*VLOOKUP('Données projet'!$B$9,Paramètres!$A$1:$I$89,3,0)*0.475*44/12</f>
        <v>8.4436609185115525</v>
      </c>
      <c r="AB71" s="21">
        <f>EXP(-LN(2)/2)*AB70+(1-EXP(-LN(2)/2))/(LN(2)/2)*V71*Y71*VLOOKUP('Données projet'!$B$9,Paramètres!$A$1:$I$89,3,0)*0.475*44/12</f>
        <v>2.1499508685831868E-4</v>
      </c>
      <c r="AC71" s="22">
        <f t="shared" si="57"/>
        <v>64.08893255319235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8" t="e">
        <f t="shared" si="59"/>
        <v>#N/A</v>
      </c>
      <c r="AN71" s="58" t="e">
        <f ca="1">AVERAGE(OFFSET($AM$3,0,0,'Données projet'!$E$10+1,1))-AVERAGE(OFFSET($H$3,0,0,'Données projet'!$E$10+1,1))</f>
        <v>#N/A</v>
      </c>
      <c r="AO71" s="58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8" t="e">
        <f t="shared" si="62"/>
        <v>#N/A</v>
      </c>
      <c r="BI71" s="58" t="e">
        <f ca="1">AVERAGE(OFFSET($BH$3,0,0,'Données projet'!$E$11+1,1))-AVERAGE(OFFSET($H$3,0,0,'Données projet'!$E$11+1,1))</f>
        <v>#N/A</v>
      </c>
      <c r="BJ71" s="58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8" t="e">
        <f t="shared" si="65"/>
        <v>#N/A</v>
      </c>
      <c r="CD71" s="58" t="e">
        <f ca="1">AVERAGE(OFFSET($CC$3,0,0,'Données projet'!$E$12+1,1))-AVERAGE(OFFSET($H$3,0,0,'Données projet'!$E$12+1,1))</f>
        <v>#N/A</v>
      </c>
      <c r="CE71" s="58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8" t="e">
        <f t="shared" si="68"/>
        <v>#N/A</v>
      </c>
      <c r="CY71" s="58" t="e">
        <f ca="1">AVERAGE(OFFSET($CX$3,0,0,'Données projet'!$E$13+1,1))-AVERAGE(OFFSET($H$3,0,0,'Données projet'!$E$13+1,1))</f>
        <v>#N/A</v>
      </c>
      <c r="CZ71" s="58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8" t="e">
        <f t="shared" si="71"/>
        <v>#N/A</v>
      </c>
      <c r="DT71" s="58" t="e">
        <f ca="1">AVERAGE(OFFSET($DS$3,0,0,'Données projet'!$E$14+1,1))-AVERAGE(OFFSET($H$3,0,0,'Données projet'!$E$14+1,1))</f>
        <v>#N/A</v>
      </c>
      <c r="DU71" s="58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8" t="e">
        <f t="shared" si="74"/>
        <v>#N/A</v>
      </c>
      <c r="EO71" s="58" t="e">
        <f ca="1">AVERAGE(OFFSET($EN$3,0,0,'Données projet'!$E$15+1,1))-AVERAGE(OFFSET($H$3,0,0,'Données projet'!$E$15+1,1))</f>
        <v>#N/A</v>
      </c>
      <c r="EP71" s="58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8" t="e">
        <f t="shared" si="77"/>
        <v>#N/A</v>
      </c>
      <c r="FJ71" s="58" t="e">
        <f ca="1">AVERAGE(OFFSET($FI$3,0,0,'Données projet'!$E$16+1,1))-AVERAGE(OFFSET($H$3,0,0,'Données projet'!$E$16+1,1))</f>
        <v>#N/A</v>
      </c>
      <c r="FK71" s="58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8" t="e">
        <f t="shared" si="80"/>
        <v>#N/A</v>
      </c>
      <c r="GE71" s="58" t="e">
        <f ca="1">AVERAGE(OFFSET($GD$3,0,0,'Données projet'!$E$17+1,1))-AVERAGE(OFFSET($H$3,0,0,'Données projet'!$E$17+1,1))</f>
        <v>#N/A</v>
      </c>
      <c r="GF71" s="58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8" t="e">
        <f t="shared" si="83"/>
        <v>#N/A</v>
      </c>
      <c r="GZ71" s="58" t="e">
        <f ca="1">AVERAGE(OFFSET($GY$3,0,0,'Données projet'!$E$18+1,1))-AVERAGE(OFFSET($H$3,0,0,'Données projet'!$E$18+1,1))</f>
        <v>#N/A</v>
      </c>
      <c r="HA71" s="58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6">
        <f t="shared" si="56"/>
        <v>378.76906270916135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8" t="e">
        <f t="shared" si="55"/>
        <v>#NUM!</v>
      </c>
      <c r="S72" s="58">
        <f ca="1">AVERAGE(OFFSET($R$3,0,0,'Données projet'!$E$9+1,1))-AVERAGE(OFFSET($H$3,0,0,'Données projet'!$E$9+1,1))</f>
        <v>160.68496934923235</v>
      </c>
      <c r="T72" s="58">
        <f t="shared" si="88"/>
        <v>313.61727210988198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54.553891019024739</v>
      </c>
      <c r="AA72" s="21">
        <f>EXP(-LN(2)/25)*AA71+(1-EXP(-LN(2)/25))/(LN(2)/25)*Calculateur!V72*Calculateur!X72*VLOOKUP('Données projet'!$B$9,Paramètres!$A$1:$I$89,3,0)*0.475*44/12</f>
        <v>8.2127685666620245</v>
      </c>
      <c r="AB72" s="21">
        <f>EXP(-LN(2)/2)*AB71+(1-EXP(-LN(2)/2))/(LN(2)/2)*V72*Y72*VLOOKUP('Données projet'!$B$9,Paramètres!$A$1:$I$89,3,0)*0.475*44/12</f>
        <v>1.5202448383930793E-4</v>
      </c>
      <c r="AC72" s="22">
        <f t="shared" si="57"/>
        <v>62.766811610170606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8" t="e">
        <f t="shared" si="59"/>
        <v>#N/A</v>
      </c>
      <c r="AN72" s="58" t="e">
        <f ca="1">AVERAGE(OFFSET($AM$3,0,0,'Données projet'!$E$10+1,1))-AVERAGE(OFFSET($H$3,0,0,'Données projet'!$E$10+1,1))</f>
        <v>#N/A</v>
      </c>
      <c r="AO72" s="58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8" t="e">
        <f t="shared" si="62"/>
        <v>#N/A</v>
      </c>
      <c r="BI72" s="58" t="e">
        <f ca="1">AVERAGE(OFFSET($BH$3,0,0,'Données projet'!$E$11+1,1))-AVERAGE(OFFSET($H$3,0,0,'Données projet'!$E$11+1,1))</f>
        <v>#N/A</v>
      </c>
      <c r="BJ72" s="58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8" t="e">
        <f t="shared" si="65"/>
        <v>#N/A</v>
      </c>
      <c r="CD72" s="58" t="e">
        <f ca="1">AVERAGE(OFFSET($CC$3,0,0,'Données projet'!$E$12+1,1))-AVERAGE(OFFSET($H$3,0,0,'Données projet'!$E$12+1,1))</f>
        <v>#N/A</v>
      </c>
      <c r="CE72" s="58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8" t="e">
        <f t="shared" si="68"/>
        <v>#N/A</v>
      </c>
      <c r="CY72" s="58" t="e">
        <f ca="1">AVERAGE(OFFSET($CX$3,0,0,'Données projet'!$E$13+1,1))-AVERAGE(OFFSET($H$3,0,0,'Données projet'!$E$13+1,1))</f>
        <v>#N/A</v>
      </c>
      <c r="CZ72" s="58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8" t="e">
        <f t="shared" si="71"/>
        <v>#N/A</v>
      </c>
      <c r="DT72" s="58" t="e">
        <f ca="1">AVERAGE(OFFSET($DS$3,0,0,'Données projet'!$E$14+1,1))-AVERAGE(OFFSET($H$3,0,0,'Données projet'!$E$14+1,1))</f>
        <v>#N/A</v>
      </c>
      <c r="DU72" s="58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8" t="e">
        <f t="shared" si="74"/>
        <v>#N/A</v>
      </c>
      <c r="EO72" s="58" t="e">
        <f ca="1">AVERAGE(OFFSET($EN$3,0,0,'Données projet'!$E$15+1,1))-AVERAGE(OFFSET($H$3,0,0,'Données projet'!$E$15+1,1))</f>
        <v>#N/A</v>
      </c>
      <c r="EP72" s="58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8" t="e">
        <f t="shared" si="77"/>
        <v>#N/A</v>
      </c>
      <c r="FJ72" s="58" t="e">
        <f ca="1">AVERAGE(OFFSET($FI$3,0,0,'Données projet'!$E$16+1,1))-AVERAGE(OFFSET($H$3,0,0,'Données projet'!$E$16+1,1))</f>
        <v>#N/A</v>
      </c>
      <c r="FK72" s="58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8" t="e">
        <f t="shared" si="80"/>
        <v>#N/A</v>
      </c>
      <c r="GE72" s="58" t="e">
        <f ca="1">AVERAGE(OFFSET($GD$3,0,0,'Données projet'!$E$17+1,1))-AVERAGE(OFFSET($H$3,0,0,'Données projet'!$E$17+1,1))</f>
        <v>#N/A</v>
      </c>
      <c r="GF72" s="58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8" t="e">
        <f t="shared" si="83"/>
        <v>#N/A</v>
      </c>
      <c r="GZ72" s="58" t="e">
        <f ca="1">AVERAGE(OFFSET($GY$3,0,0,'Données projet'!$E$18+1,1))-AVERAGE(OFFSET($H$3,0,0,'Données projet'!$E$18+1,1))</f>
        <v>#N/A</v>
      </c>
      <c r="HA72" s="58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6">
        <f t="shared" si="56"/>
        <v>379.97361296469114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8" t="e">
        <f t="shared" si="55"/>
        <v>#NUM!</v>
      </c>
      <c r="S73" s="58">
        <f ca="1">AVERAGE(OFFSET($R$3,0,0,'Données projet'!$E$9+1,1))-AVERAGE(OFFSET($H$3,0,0,'Données projet'!$E$9+1,1))</f>
        <v>160.68496934923235</v>
      </c>
      <c r="T73" s="58">
        <f t="shared" si="88"/>
        <v>313.61727210988198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53.48412249072959</v>
      </c>
      <c r="AA73" s="21">
        <f>EXP(-LN(2)/25)*AA72+(1-EXP(-LN(2)/25))/(LN(2)/25)*Calculateur!V73*Calculateur!X73*VLOOKUP('Données projet'!$B$9,Paramètres!$A$1:$I$89,3,0)*0.475*44/12</f>
        <v>7.9881899783159227</v>
      </c>
      <c r="AB73" s="21">
        <f>EXP(-LN(2)/2)*AB72+(1-EXP(-LN(2)/2))/(LN(2)/2)*V73*Y73*VLOOKUP('Données projet'!$B$9,Paramètres!$A$1:$I$89,3,0)*0.475*44/12</f>
        <v>1.0749754342915934E-4</v>
      </c>
      <c r="AC73" s="22">
        <f t="shared" si="57"/>
        <v>61.472419966588944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8" t="e">
        <f t="shared" si="59"/>
        <v>#N/A</v>
      </c>
      <c r="AN73" s="58" t="e">
        <f ca="1">AVERAGE(OFFSET($AM$3,0,0,'Données projet'!$E$10+1,1))-AVERAGE(OFFSET($H$3,0,0,'Données projet'!$E$10+1,1))</f>
        <v>#N/A</v>
      </c>
      <c r="AO73" s="58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8" t="e">
        <f t="shared" si="62"/>
        <v>#N/A</v>
      </c>
      <c r="BI73" s="58" t="e">
        <f ca="1">AVERAGE(OFFSET($BH$3,0,0,'Données projet'!$E$11+1,1))-AVERAGE(OFFSET($H$3,0,0,'Données projet'!$E$11+1,1))</f>
        <v>#N/A</v>
      </c>
      <c r="BJ73" s="58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8" t="e">
        <f t="shared" si="65"/>
        <v>#N/A</v>
      </c>
      <c r="CD73" s="58" t="e">
        <f ca="1">AVERAGE(OFFSET($CC$3,0,0,'Données projet'!$E$12+1,1))-AVERAGE(OFFSET($H$3,0,0,'Données projet'!$E$12+1,1))</f>
        <v>#N/A</v>
      </c>
      <c r="CE73" s="58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8" t="e">
        <f t="shared" si="68"/>
        <v>#N/A</v>
      </c>
      <c r="CY73" s="58" t="e">
        <f ca="1">AVERAGE(OFFSET($CX$3,0,0,'Données projet'!$E$13+1,1))-AVERAGE(OFFSET($H$3,0,0,'Données projet'!$E$13+1,1))</f>
        <v>#N/A</v>
      </c>
      <c r="CZ73" s="58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8" t="e">
        <f t="shared" si="71"/>
        <v>#N/A</v>
      </c>
      <c r="DT73" s="58" t="e">
        <f ca="1">AVERAGE(OFFSET($DS$3,0,0,'Données projet'!$E$14+1,1))-AVERAGE(OFFSET($H$3,0,0,'Données projet'!$E$14+1,1))</f>
        <v>#N/A</v>
      </c>
      <c r="DU73" s="58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8" t="e">
        <f t="shared" si="74"/>
        <v>#N/A</v>
      </c>
      <c r="EO73" s="58" t="e">
        <f ca="1">AVERAGE(OFFSET($EN$3,0,0,'Données projet'!$E$15+1,1))-AVERAGE(OFFSET($H$3,0,0,'Données projet'!$E$15+1,1))</f>
        <v>#N/A</v>
      </c>
      <c r="EP73" s="58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8" t="e">
        <f t="shared" si="77"/>
        <v>#N/A</v>
      </c>
      <c r="FJ73" s="58" t="e">
        <f ca="1">AVERAGE(OFFSET($FI$3,0,0,'Données projet'!$E$16+1,1))-AVERAGE(OFFSET($H$3,0,0,'Données projet'!$E$16+1,1))</f>
        <v>#N/A</v>
      </c>
      <c r="FK73" s="58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8" t="e">
        <f t="shared" si="80"/>
        <v>#N/A</v>
      </c>
      <c r="GE73" s="58" t="e">
        <f ca="1">AVERAGE(OFFSET($GD$3,0,0,'Données projet'!$E$17+1,1))-AVERAGE(OFFSET($H$3,0,0,'Données projet'!$E$17+1,1))</f>
        <v>#N/A</v>
      </c>
      <c r="GF73" s="58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8" t="e">
        <f t="shared" si="83"/>
        <v>#N/A</v>
      </c>
      <c r="GZ73" s="58" t="e">
        <f ca="1">AVERAGE(OFFSET($GY$3,0,0,'Données projet'!$E$18+1,1))-AVERAGE(OFFSET($H$3,0,0,'Données projet'!$E$18+1,1))</f>
        <v>#N/A</v>
      </c>
      <c r="HA73" s="58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6">
        <f t="shared" si="56"/>
        <v>381.17774185449025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8" t="e">
        <f t="shared" si="55"/>
        <v>#NUM!</v>
      </c>
      <c r="S74" s="58">
        <f ca="1">AVERAGE(OFFSET($R$3,0,0,'Données projet'!$E$9+1,1))-AVERAGE(OFFSET($H$3,0,0,'Données projet'!$E$9+1,1))</f>
        <v>160.68496934923235</v>
      </c>
      <c r="T74" s="58">
        <f t="shared" si="88"/>
        <v>313.61727210988198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52.435331470779936</v>
      </c>
      <c r="AA74" s="21">
        <f>EXP(-LN(2)/25)*AA73+(1-EXP(-LN(2)/25))/(LN(2)/25)*Calculateur!V74*Calculateur!X74*VLOOKUP('Données projet'!$B$9,Paramètres!$A$1:$I$89,3,0)*0.475*44/12</f>
        <v>7.7697525032782204</v>
      </c>
      <c r="AB74" s="21">
        <f>EXP(-LN(2)/2)*AB73+(1-EXP(-LN(2)/2))/(LN(2)/2)*V74*Y74*VLOOKUP('Données projet'!$B$9,Paramètres!$A$1:$I$89,3,0)*0.475*44/12</f>
        <v>7.6012241919653963E-5</v>
      </c>
      <c r="AC74" s="22">
        <f t="shared" si="57"/>
        <v>60.205159986300075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8" t="e">
        <f t="shared" si="59"/>
        <v>#N/A</v>
      </c>
      <c r="AN74" s="58" t="e">
        <f ca="1">AVERAGE(OFFSET($AM$3,0,0,'Données projet'!$E$10+1,1))-AVERAGE(OFFSET($H$3,0,0,'Données projet'!$E$10+1,1))</f>
        <v>#N/A</v>
      </c>
      <c r="AO74" s="58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8" t="e">
        <f t="shared" si="62"/>
        <v>#N/A</v>
      </c>
      <c r="BI74" s="58" t="e">
        <f ca="1">AVERAGE(OFFSET($BH$3,0,0,'Données projet'!$E$11+1,1))-AVERAGE(OFFSET($H$3,0,0,'Données projet'!$E$11+1,1))</f>
        <v>#N/A</v>
      </c>
      <c r="BJ74" s="58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8" t="e">
        <f t="shared" si="65"/>
        <v>#N/A</v>
      </c>
      <c r="CD74" s="58" t="e">
        <f ca="1">AVERAGE(OFFSET($CC$3,0,0,'Données projet'!$E$12+1,1))-AVERAGE(OFFSET($H$3,0,0,'Données projet'!$E$12+1,1))</f>
        <v>#N/A</v>
      </c>
      <c r="CE74" s="58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8" t="e">
        <f t="shared" si="68"/>
        <v>#N/A</v>
      </c>
      <c r="CY74" s="58" t="e">
        <f ca="1">AVERAGE(OFFSET($CX$3,0,0,'Données projet'!$E$13+1,1))-AVERAGE(OFFSET($H$3,0,0,'Données projet'!$E$13+1,1))</f>
        <v>#N/A</v>
      </c>
      <c r="CZ74" s="58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8" t="e">
        <f t="shared" si="71"/>
        <v>#N/A</v>
      </c>
      <c r="DT74" s="58" t="e">
        <f ca="1">AVERAGE(OFFSET($DS$3,0,0,'Données projet'!$E$14+1,1))-AVERAGE(OFFSET($H$3,0,0,'Données projet'!$E$14+1,1))</f>
        <v>#N/A</v>
      </c>
      <c r="DU74" s="58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8" t="e">
        <f t="shared" si="74"/>
        <v>#N/A</v>
      </c>
      <c r="EO74" s="58" t="e">
        <f ca="1">AVERAGE(OFFSET($EN$3,0,0,'Données projet'!$E$15+1,1))-AVERAGE(OFFSET($H$3,0,0,'Données projet'!$E$15+1,1))</f>
        <v>#N/A</v>
      </c>
      <c r="EP74" s="58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8" t="e">
        <f t="shared" si="77"/>
        <v>#N/A</v>
      </c>
      <c r="FJ74" s="58" t="e">
        <f ca="1">AVERAGE(OFFSET($FI$3,0,0,'Données projet'!$E$16+1,1))-AVERAGE(OFFSET($H$3,0,0,'Données projet'!$E$16+1,1))</f>
        <v>#N/A</v>
      </c>
      <c r="FK74" s="58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8" t="e">
        <f t="shared" si="80"/>
        <v>#N/A</v>
      </c>
      <c r="GE74" s="58" t="e">
        <f ca="1">AVERAGE(OFFSET($GD$3,0,0,'Données projet'!$E$17+1,1))-AVERAGE(OFFSET($H$3,0,0,'Données projet'!$E$17+1,1))</f>
        <v>#N/A</v>
      </c>
      <c r="GF74" s="58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8" t="e">
        <f t="shared" si="83"/>
        <v>#N/A</v>
      </c>
      <c r="GZ74" s="58" t="e">
        <f ca="1">AVERAGE(OFFSET($GY$3,0,0,'Données projet'!$E$18+1,1))-AVERAGE(OFFSET($H$3,0,0,'Données projet'!$E$18+1,1))</f>
        <v>#N/A</v>
      </c>
      <c r="HA74" s="58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6">
        <f t="shared" si="56"/>
        <v>382.38145599910195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8" t="e">
        <f t="shared" si="55"/>
        <v>#NUM!</v>
      </c>
      <c r="S75" s="58">
        <f ca="1">AVERAGE(OFFSET($R$3,0,0,'Données projet'!$E$9+1,1))-AVERAGE(OFFSET($H$3,0,0,'Données projet'!$E$9+1,1))</f>
        <v>160.68496934923235</v>
      </c>
      <c r="T75" s="58">
        <f t="shared" si="88"/>
        <v>313.61727210988198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51.40710660303214</v>
      </c>
      <c r="AA75" s="21">
        <f>EXP(-LN(2)/25)*AA74+(1-EXP(-LN(2)/25))/(LN(2)/25)*Calculateur!V75*Calculateur!X75*VLOOKUP('Données projet'!$B$9,Paramètres!$A$1:$I$89,3,0)*0.475*44/12</f>
        <v>7.5572882124825513</v>
      </c>
      <c r="AB75" s="21">
        <f>EXP(-LN(2)/2)*AB74+(1-EXP(-LN(2)/2))/(LN(2)/2)*V75*Y75*VLOOKUP('Données projet'!$B$9,Paramètres!$A$1:$I$89,3,0)*0.475*44/12</f>
        <v>5.3748771714579671E-5</v>
      </c>
      <c r="AC75" s="22">
        <f t="shared" si="57"/>
        <v>58.964448564286407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8" t="e">
        <f t="shared" si="59"/>
        <v>#N/A</v>
      </c>
      <c r="AN75" s="58" t="e">
        <f ca="1">AVERAGE(OFFSET($AM$3,0,0,'Données projet'!$E$10+1,1))-AVERAGE(OFFSET($H$3,0,0,'Données projet'!$E$10+1,1))</f>
        <v>#N/A</v>
      </c>
      <c r="AO75" s="58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8" t="e">
        <f t="shared" si="62"/>
        <v>#N/A</v>
      </c>
      <c r="BI75" s="58" t="e">
        <f ca="1">AVERAGE(OFFSET($BH$3,0,0,'Données projet'!$E$11+1,1))-AVERAGE(OFFSET($H$3,0,0,'Données projet'!$E$11+1,1))</f>
        <v>#N/A</v>
      </c>
      <c r="BJ75" s="58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8" t="e">
        <f t="shared" si="65"/>
        <v>#N/A</v>
      </c>
      <c r="CD75" s="58" t="e">
        <f ca="1">AVERAGE(OFFSET($CC$3,0,0,'Données projet'!$E$12+1,1))-AVERAGE(OFFSET($H$3,0,0,'Données projet'!$E$12+1,1))</f>
        <v>#N/A</v>
      </c>
      <c r="CE75" s="58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8" t="e">
        <f t="shared" si="68"/>
        <v>#N/A</v>
      </c>
      <c r="CY75" s="58" t="e">
        <f ca="1">AVERAGE(OFFSET($CX$3,0,0,'Données projet'!$E$13+1,1))-AVERAGE(OFFSET($H$3,0,0,'Données projet'!$E$13+1,1))</f>
        <v>#N/A</v>
      </c>
      <c r="CZ75" s="58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8" t="e">
        <f t="shared" si="71"/>
        <v>#N/A</v>
      </c>
      <c r="DT75" s="58" t="e">
        <f ca="1">AVERAGE(OFFSET($DS$3,0,0,'Données projet'!$E$14+1,1))-AVERAGE(OFFSET($H$3,0,0,'Données projet'!$E$14+1,1))</f>
        <v>#N/A</v>
      </c>
      <c r="DU75" s="58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8" t="e">
        <f t="shared" si="74"/>
        <v>#N/A</v>
      </c>
      <c r="EO75" s="58" t="e">
        <f ca="1">AVERAGE(OFFSET($EN$3,0,0,'Données projet'!$E$15+1,1))-AVERAGE(OFFSET($H$3,0,0,'Données projet'!$E$15+1,1))</f>
        <v>#N/A</v>
      </c>
      <c r="EP75" s="58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8" t="e">
        <f t="shared" si="77"/>
        <v>#N/A</v>
      </c>
      <c r="FJ75" s="58" t="e">
        <f ca="1">AVERAGE(OFFSET($FI$3,0,0,'Données projet'!$E$16+1,1))-AVERAGE(OFFSET($H$3,0,0,'Données projet'!$E$16+1,1))</f>
        <v>#N/A</v>
      </c>
      <c r="FK75" s="58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8" t="e">
        <f t="shared" si="80"/>
        <v>#N/A</v>
      </c>
      <c r="GE75" s="58" t="e">
        <f ca="1">AVERAGE(OFFSET($GD$3,0,0,'Données projet'!$E$17+1,1))-AVERAGE(OFFSET($H$3,0,0,'Données projet'!$E$17+1,1))</f>
        <v>#N/A</v>
      </c>
      <c r="GF75" s="58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8" t="e">
        <f t="shared" si="83"/>
        <v>#N/A</v>
      </c>
      <c r="GZ75" s="58" t="e">
        <f ca="1">AVERAGE(OFFSET($GY$3,0,0,'Données projet'!$E$18+1,1))-AVERAGE(OFFSET($H$3,0,0,'Données projet'!$E$18+1,1))</f>
        <v>#N/A</v>
      </c>
      <c r="HA75" s="58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6">
        <f t="shared" si="56"/>
        <v>383.58476182460123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8" t="e">
        <f t="shared" si="55"/>
        <v>#NUM!</v>
      </c>
      <c r="S76" s="58">
        <f ca="1">AVERAGE(OFFSET($R$3,0,0,'Données projet'!$E$9+1,1))-AVERAGE(OFFSET($H$3,0,0,'Données projet'!$E$9+1,1))</f>
        <v>160.68496934923235</v>
      </c>
      <c r="T76" s="58">
        <f t="shared" si="88"/>
        <v>313.61727210988198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50.399044597785633</v>
      </c>
      <c r="AA76" s="21">
        <f>EXP(-LN(2)/25)*AA75+(1-EXP(-LN(2)/25))/(LN(2)/25)*Calculateur!V76*Calculateur!X76*VLOOKUP('Données projet'!$B$9,Paramètres!$A$1:$I$89,3,0)*0.475*44/12</f>
        <v>7.3506337688917016</v>
      </c>
      <c r="AB76" s="21">
        <f>EXP(-LN(2)/2)*AB75+(1-EXP(-LN(2)/2))/(LN(2)/2)*V76*Y76*VLOOKUP('Données projet'!$B$9,Paramètres!$A$1:$I$89,3,0)*0.475*44/12</f>
        <v>3.8006120959826982E-5</v>
      </c>
      <c r="AC76" s="22">
        <f t="shared" si="57"/>
        <v>57.749716372798297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8" t="e">
        <f t="shared" si="59"/>
        <v>#N/A</v>
      </c>
      <c r="AN76" s="58" t="e">
        <f ca="1">AVERAGE(OFFSET($AM$3,0,0,'Données projet'!$E$10+1,1))-AVERAGE(OFFSET($H$3,0,0,'Données projet'!$E$10+1,1))</f>
        <v>#N/A</v>
      </c>
      <c r="AO76" s="58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8" t="e">
        <f t="shared" si="62"/>
        <v>#N/A</v>
      </c>
      <c r="BI76" s="58" t="e">
        <f ca="1">AVERAGE(OFFSET($BH$3,0,0,'Données projet'!$E$11+1,1))-AVERAGE(OFFSET($H$3,0,0,'Données projet'!$E$11+1,1))</f>
        <v>#N/A</v>
      </c>
      <c r="BJ76" s="58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8" t="e">
        <f t="shared" si="65"/>
        <v>#N/A</v>
      </c>
      <c r="CD76" s="58" t="e">
        <f ca="1">AVERAGE(OFFSET($CC$3,0,0,'Données projet'!$E$12+1,1))-AVERAGE(OFFSET($H$3,0,0,'Données projet'!$E$12+1,1))</f>
        <v>#N/A</v>
      </c>
      <c r="CE76" s="58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8" t="e">
        <f t="shared" si="68"/>
        <v>#N/A</v>
      </c>
      <c r="CY76" s="58" t="e">
        <f ca="1">AVERAGE(OFFSET($CX$3,0,0,'Données projet'!$E$13+1,1))-AVERAGE(OFFSET($H$3,0,0,'Données projet'!$E$13+1,1))</f>
        <v>#N/A</v>
      </c>
      <c r="CZ76" s="58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8" t="e">
        <f t="shared" si="71"/>
        <v>#N/A</v>
      </c>
      <c r="DT76" s="58" t="e">
        <f ca="1">AVERAGE(OFFSET($DS$3,0,0,'Données projet'!$E$14+1,1))-AVERAGE(OFFSET($H$3,0,0,'Données projet'!$E$14+1,1))</f>
        <v>#N/A</v>
      </c>
      <c r="DU76" s="58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8" t="e">
        <f t="shared" si="74"/>
        <v>#N/A</v>
      </c>
      <c r="EO76" s="58" t="e">
        <f ca="1">AVERAGE(OFFSET($EN$3,0,0,'Données projet'!$E$15+1,1))-AVERAGE(OFFSET($H$3,0,0,'Données projet'!$E$15+1,1))</f>
        <v>#N/A</v>
      </c>
      <c r="EP76" s="58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8" t="e">
        <f t="shared" si="77"/>
        <v>#N/A</v>
      </c>
      <c r="FJ76" s="58" t="e">
        <f ca="1">AVERAGE(OFFSET($FI$3,0,0,'Données projet'!$E$16+1,1))-AVERAGE(OFFSET($H$3,0,0,'Données projet'!$E$16+1,1))</f>
        <v>#N/A</v>
      </c>
      <c r="FK76" s="58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8" t="e">
        <f t="shared" si="80"/>
        <v>#N/A</v>
      </c>
      <c r="GE76" s="58" t="e">
        <f ca="1">AVERAGE(OFFSET($GD$3,0,0,'Données projet'!$E$17+1,1))-AVERAGE(OFFSET($H$3,0,0,'Données projet'!$E$17+1,1))</f>
        <v>#N/A</v>
      </c>
      <c r="GF76" s="58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8" t="e">
        <f t="shared" si="83"/>
        <v>#N/A</v>
      </c>
      <c r="GZ76" s="58" t="e">
        <f ca="1">AVERAGE(OFFSET($GY$3,0,0,'Données projet'!$E$18+1,1))-AVERAGE(OFFSET($H$3,0,0,'Données projet'!$E$18+1,1))</f>
        <v>#N/A</v>
      </c>
      <c r="HA76" s="58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6">
        <f t="shared" si="56"/>
        <v>384.78766557089068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8" t="e">
        <f t="shared" si="55"/>
        <v>#NUM!</v>
      </c>
      <c r="S77" s="58">
        <f ca="1">AVERAGE(OFFSET($R$3,0,0,'Données projet'!$E$9+1,1))-AVERAGE(OFFSET($H$3,0,0,'Données projet'!$E$9+1,1))</f>
        <v>160.68496934923235</v>
      </c>
      <c r="T77" s="58">
        <f t="shared" si="88"/>
        <v>313.61727210988198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49.410750073604902</v>
      </c>
      <c r="AA77" s="21">
        <f>EXP(-LN(2)/25)*AA76+(1-EXP(-LN(2)/25))/(LN(2)/25)*Calculateur!V77*Calculateur!X77*VLOOKUP('Données projet'!$B$9,Paramètres!$A$1:$I$89,3,0)*0.475*44/12</f>
        <v>7.1496303019283278</v>
      </c>
      <c r="AB77" s="21">
        <f>EXP(-LN(2)/2)*AB76+(1-EXP(-LN(2)/2))/(LN(2)/2)*V77*Y77*VLOOKUP('Données projet'!$B$9,Paramètres!$A$1:$I$89,3,0)*0.475*44/12</f>
        <v>2.6874385857289836E-5</v>
      </c>
      <c r="AC77" s="22">
        <f t="shared" si="57"/>
        <v>56.560407249919088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8" t="e">
        <f t="shared" si="59"/>
        <v>#N/A</v>
      </c>
      <c r="AN77" s="58" t="e">
        <f ca="1">AVERAGE(OFFSET($AM$3,0,0,'Données projet'!$E$10+1,1))-AVERAGE(OFFSET($H$3,0,0,'Données projet'!$E$10+1,1))</f>
        <v>#N/A</v>
      </c>
      <c r="AO77" s="58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8" t="e">
        <f t="shared" si="62"/>
        <v>#N/A</v>
      </c>
      <c r="BI77" s="58" t="e">
        <f ca="1">AVERAGE(OFFSET($BH$3,0,0,'Données projet'!$E$11+1,1))-AVERAGE(OFFSET($H$3,0,0,'Données projet'!$E$11+1,1))</f>
        <v>#N/A</v>
      </c>
      <c r="BJ77" s="58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8" t="e">
        <f t="shared" si="65"/>
        <v>#N/A</v>
      </c>
      <c r="CD77" s="58" t="e">
        <f ca="1">AVERAGE(OFFSET($CC$3,0,0,'Données projet'!$E$12+1,1))-AVERAGE(OFFSET($H$3,0,0,'Données projet'!$E$12+1,1))</f>
        <v>#N/A</v>
      </c>
      <c r="CE77" s="58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8" t="e">
        <f t="shared" si="68"/>
        <v>#N/A</v>
      </c>
      <c r="CY77" s="58" t="e">
        <f ca="1">AVERAGE(OFFSET($CX$3,0,0,'Données projet'!$E$13+1,1))-AVERAGE(OFFSET($H$3,0,0,'Données projet'!$E$13+1,1))</f>
        <v>#N/A</v>
      </c>
      <c r="CZ77" s="58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8" t="e">
        <f t="shared" si="71"/>
        <v>#N/A</v>
      </c>
      <c r="DT77" s="58" t="e">
        <f ca="1">AVERAGE(OFFSET($DS$3,0,0,'Données projet'!$E$14+1,1))-AVERAGE(OFFSET($H$3,0,0,'Données projet'!$E$14+1,1))</f>
        <v>#N/A</v>
      </c>
      <c r="DU77" s="58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8" t="e">
        <f t="shared" si="74"/>
        <v>#N/A</v>
      </c>
      <c r="EO77" s="58" t="e">
        <f ca="1">AVERAGE(OFFSET($EN$3,0,0,'Données projet'!$E$15+1,1))-AVERAGE(OFFSET($H$3,0,0,'Données projet'!$E$15+1,1))</f>
        <v>#N/A</v>
      </c>
      <c r="EP77" s="58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8" t="e">
        <f t="shared" si="77"/>
        <v>#N/A</v>
      </c>
      <c r="FJ77" s="58" t="e">
        <f ca="1">AVERAGE(OFFSET($FI$3,0,0,'Données projet'!$E$16+1,1))-AVERAGE(OFFSET($H$3,0,0,'Données projet'!$E$16+1,1))</f>
        <v>#N/A</v>
      </c>
      <c r="FK77" s="58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8" t="e">
        <f t="shared" si="80"/>
        <v>#N/A</v>
      </c>
      <c r="GE77" s="58" t="e">
        <f ca="1">AVERAGE(OFFSET($GD$3,0,0,'Données projet'!$E$17+1,1))-AVERAGE(OFFSET($H$3,0,0,'Données projet'!$E$17+1,1))</f>
        <v>#N/A</v>
      </c>
      <c r="GF77" s="58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8" t="e">
        <f t="shared" si="83"/>
        <v>#N/A</v>
      </c>
      <c r="GZ77" s="58" t="e">
        <f ca="1">AVERAGE(OFFSET($GY$3,0,0,'Données projet'!$E$18+1,1))-AVERAGE(OFFSET($H$3,0,0,'Données projet'!$E$18+1,1))</f>
        <v>#N/A</v>
      </c>
      <c r="HA77" s="58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6">
        <f t="shared" si="56"/>
        <v>385.99017329953574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8" t="e">
        <f t="shared" si="55"/>
        <v>#NUM!</v>
      </c>
      <c r="S78" s="58">
        <f ca="1">AVERAGE(OFFSET($R$3,0,0,'Données projet'!$E$9+1,1))-AVERAGE(OFFSET($H$3,0,0,'Données projet'!$E$9+1,1))</f>
        <v>160.68496934923235</v>
      </c>
      <c r="T78" s="58">
        <f t="shared" si="88"/>
        <v>313.61727210988198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48.441835402243214</v>
      </c>
      <c r="AA78" s="21">
        <f>EXP(-LN(2)/25)*AA77+(1-EXP(-LN(2)/25))/(LN(2)/25)*Calculateur!V78*Calculateur!X78*VLOOKUP('Données projet'!$B$9,Paramètres!$A$1:$I$89,3,0)*0.475*44/12</f>
        <v>6.9541232853393806</v>
      </c>
      <c r="AB78" s="21">
        <f>EXP(-LN(2)/2)*AB77+(1-EXP(-LN(2)/2))/(LN(2)/2)*V78*Y78*VLOOKUP('Données projet'!$B$9,Paramètres!$A$1:$I$89,3,0)*0.475*44/12</f>
        <v>1.9003060479913491E-5</v>
      </c>
      <c r="AC78" s="22">
        <f t="shared" si="57"/>
        <v>55.395977690643072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8" t="e">
        <f t="shared" si="59"/>
        <v>#N/A</v>
      </c>
      <c r="AN78" s="58" t="e">
        <f ca="1">AVERAGE(OFFSET($AM$3,0,0,'Données projet'!$E$10+1,1))-AVERAGE(OFFSET($H$3,0,0,'Données projet'!$E$10+1,1))</f>
        <v>#N/A</v>
      </c>
      <c r="AO78" s="58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8" t="e">
        <f t="shared" si="62"/>
        <v>#N/A</v>
      </c>
      <c r="BI78" s="58" t="e">
        <f ca="1">AVERAGE(OFFSET($BH$3,0,0,'Données projet'!$E$11+1,1))-AVERAGE(OFFSET($H$3,0,0,'Données projet'!$E$11+1,1))</f>
        <v>#N/A</v>
      </c>
      <c r="BJ78" s="58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8" t="e">
        <f t="shared" si="65"/>
        <v>#N/A</v>
      </c>
      <c r="CD78" s="58" t="e">
        <f ca="1">AVERAGE(OFFSET($CC$3,0,0,'Données projet'!$E$12+1,1))-AVERAGE(OFFSET($H$3,0,0,'Données projet'!$E$12+1,1))</f>
        <v>#N/A</v>
      </c>
      <c r="CE78" s="58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8" t="e">
        <f t="shared" si="68"/>
        <v>#N/A</v>
      </c>
      <c r="CY78" s="58" t="e">
        <f ca="1">AVERAGE(OFFSET($CX$3,0,0,'Données projet'!$E$13+1,1))-AVERAGE(OFFSET($H$3,0,0,'Données projet'!$E$13+1,1))</f>
        <v>#N/A</v>
      </c>
      <c r="CZ78" s="58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8" t="e">
        <f t="shared" si="71"/>
        <v>#N/A</v>
      </c>
      <c r="DT78" s="58" t="e">
        <f ca="1">AVERAGE(OFFSET($DS$3,0,0,'Données projet'!$E$14+1,1))-AVERAGE(OFFSET($H$3,0,0,'Données projet'!$E$14+1,1))</f>
        <v>#N/A</v>
      </c>
      <c r="DU78" s="58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8" t="e">
        <f t="shared" si="74"/>
        <v>#N/A</v>
      </c>
      <c r="EO78" s="58" t="e">
        <f ca="1">AVERAGE(OFFSET($EN$3,0,0,'Données projet'!$E$15+1,1))-AVERAGE(OFFSET($H$3,0,0,'Données projet'!$E$15+1,1))</f>
        <v>#N/A</v>
      </c>
      <c r="EP78" s="58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8" t="e">
        <f t="shared" si="77"/>
        <v>#N/A</v>
      </c>
      <c r="FJ78" s="58" t="e">
        <f ca="1">AVERAGE(OFFSET($FI$3,0,0,'Données projet'!$E$16+1,1))-AVERAGE(OFFSET($H$3,0,0,'Données projet'!$E$16+1,1))</f>
        <v>#N/A</v>
      </c>
      <c r="FK78" s="58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8" t="e">
        <f t="shared" si="80"/>
        <v>#N/A</v>
      </c>
      <c r="GE78" s="58" t="e">
        <f ca="1">AVERAGE(OFFSET($GD$3,0,0,'Données projet'!$E$17+1,1))-AVERAGE(OFFSET($H$3,0,0,'Données projet'!$E$17+1,1))</f>
        <v>#N/A</v>
      </c>
      <c r="GF78" s="58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8" t="e">
        <f t="shared" si="83"/>
        <v>#N/A</v>
      </c>
      <c r="GZ78" s="58" t="e">
        <f ca="1">AVERAGE(OFFSET($GY$3,0,0,'Données projet'!$E$18+1,1))-AVERAGE(OFFSET($H$3,0,0,'Données projet'!$E$18+1,1))</f>
        <v>#N/A</v>
      </c>
      <c r="HA78" s="58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6">
        <f t="shared" si="56"/>
        <v>387.19229090117022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8" t="e">
        <f t="shared" si="55"/>
        <v>#NUM!</v>
      </c>
      <c r="S79" s="58">
        <f ca="1">AVERAGE(OFFSET($R$3,0,0,'Données projet'!$E$9+1,1))-AVERAGE(OFFSET($H$3,0,0,'Données projet'!$E$9+1,1))</f>
        <v>160.68496934923235</v>
      </c>
      <c r="T79" s="58">
        <f t="shared" si="88"/>
        <v>313.61727210988198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47.491920556607333</v>
      </c>
      <c r="AA79" s="21">
        <f>EXP(-LN(2)/25)*AA78+(1-EXP(-LN(2)/25))/(LN(2)/25)*Calculateur!V79*Calculateur!X79*VLOOKUP('Données projet'!$B$9,Paramètres!$A$1:$I$89,3,0)*0.475*44/12</f>
        <v>6.7639624184003253</v>
      </c>
      <c r="AB79" s="21">
        <f>EXP(-LN(2)/2)*AB78+(1-EXP(-LN(2)/2))/(LN(2)/2)*V79*Y79*VLOOKUP('Données projet'!$B$9,Paramètres!$A$1:$I$89,3,0)*0.475*44/12</f>
        <v>1.3437192928644918E-5</v>
      </c>
      <c r="AC79" s="22">
        <f t="shared" si="57"/>
        <v>54.255896412200585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8" t="e">
        <f t="shared" si="59"/>
        <v>#N/A</v>
      </c>
      <c r="AN79" s="58" t="e">
        <f ca="1">AVERAGE(OFFSET($AM$3,0,0,'Données projet'!$E$10+1,1))-AVERAGE(OFFSET($H$3,0,0,'Données projet'!$E$10+1,1))</f>
        <v>#N/A</v>
      </c>
      <c r="AO79" s="58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8" t="e">
        <f t="shared" si="62"/>
        <v>#N/A</v>
      </c>
      <c r="BI79" s="58" t="e">
        <f ca="1">AVERAGE(OFFSET($BH$3,0,0,'Données projet'!$E$11+1,1))-AVERAGE(OFFSET($H$3,0,0,'Données projet'!$E$11+1,1))</f>
        <v>#N/A</v>
      </c>
      <c r="BJ79" s="58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8" t="e">
        <f t="shared" si="65"/>
        <v>#N/A</v>
      </c>
      <c r="CD79" s="58" t="e">
        <f ca="1">AVERAGE(OFFSET($CC$3,0,0,'Données projet'!$E$12+1,1))-AVERAGE(OFFSET($H$3,0,0,'Données projet'!$E$12+1,1))</f>
        <v>#N/A</v>
      </c>
      <c r="CE79" s="58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8" t="e">
        <f t="shared" si="68"/>
        <v>#N/A</v>
      </c>
      <c r="CY79" s="58" t="e">
        <f ca="1">AVERAGE(OFFSET($CX$3,0,0,'Données projet'!$E$13+1,1))-AVERAGE(OFFSET($H$3,0,0,'Données projet'!$E$13+1,1))</f>
        <v>#N/A</v>
      </c>
      <c r="CZ79" s="58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8" t="e">
        <f t="shared" si="71"/>
        <v>#N/A</v>
      </c>
      <c r="DT79" s="58" t="e">
        <f ca="1">AVERAGE(OFFSET($DS$3,0,0,'Données projet'!$E$14+1,1))-AVERAGE(OFFSET($H$3,0,0,'Données projet'!$E$14+1,1))</f>
        <v>#N/A</v>
      </c>
      <c r="DU79" s="58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8" t="e">
        <f t="shared" si="74"/>
        <v>#N/A</v>
      </c>
      <c r="EO79" s="58" t="e">
        <f ca="1">AVERAGE(OFFSET($EN$3,0,0,'Données projet'!$E$15+1,1))-AVERAGE(OFFSET($H$3,0,0,'Données projet'!$E$15+1,1))</f>
        <v>#N/A</v>
      </c>
      <c r="EP79" s="58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8" t="e">
        <f t="shared" si="77"/>
        <v>#N/A</v>
      </c>
      <c r="FJ79" s="58" t="e">
        <f ca="1">AVERAGE(OFFSET($FI$3,0,0,'Données projet'!$E$16+1,1))-AVERAGE(OFFSET($H$3,0,0,'Données projet'!$E$16+1,1))</f>
        <v>#N/A</v>
      </c>
      <c r="FK79" s="58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8" t="e">
        <f t="shared" si="80"/>
        <v>#N/A</v>
      </c>
      <c r="GE79" s="58" t="e">
        <f ca="1">AVERAGE(OFFSET($GD$3,0,0,'Données projet'!$E$17+1,1))-AVERAGE(OFFSET($H$3,0,0,'Données projet'!$E$17+1,1))</f>
        <v>#N/A</v>
      </c>
      <c r="GF79" s="58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8" t="e">
        <f t="shared" si="83"/>
        <v>#N/A</v>
      </c>
      <c r="GZ79" s="58" t="e">
        <f ca="1">AVERAGE(OFFSET($GY$3,0,0,'Données projet'!$E$18+1,1))-AVERAGE(OFFSET($H$3,0,0,'Données projet'!$E$18+1,1))</f>
        <v>#N/A</v>
      </c>
      <c r="HA79" s="58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6">
        <f t="shared" si="56"/>
        <v>388.39402410250074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8" t="e">
        <f t="shared" si="55"/>
        <v>#NUM!</v>
      </c>
      <c r="S80" s="58">
        <f ca="1">AVERAGE(OFFSET($R$3,0,0,'Données projet'!$E$9+1,1))-AVERAGE(OFFSET($H$3,0,0,'Données projet'!$E$9+1,1))</f>
        <v>160.68496934923235</v>
      </c>
      <c r="T80" s="58">
        <f t="shared" si="88"/>
        <v>313.61727210988198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46.560632961703526</v>
      </c>
      <c r="AA80" s="21">
        <f>EXP(-LN(2)/25)*AA79+(1-EXP(-LN(2)/25))/(LN(2)/25)*Calculateur!V80*Calculateur!X80*VLOOKUP('Données projet'!$B$9,Paramètres!$A$1:$I$89,3,0)*0.475*44/12</f>
        <v>6.5790015103678439</v>
      </c>
      <c r="AB80" s="21">
        <f>EXP(-LN(2)/2)*AB79+(1-EXP(-LN(2)/2))/(LN(2)/2)*V80*Y80*VLOOKUP('Données projet'!$B$9,Paramètres!$A$1:$I$89,3,0)*0.475*44/12</f>
        <v>9.5015302399567454E-6</v>
      </c>
      <c r="AC80" s="22">
        <f t="shared" si="57"/>
        <v>53.139643973601615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8" t="e">
        <f t="shared" si="59"/>
        <v>#N/A</v>
      </c>
      <c r="AN80" s="58" t="e">
        <f ca="1">AVERAGE(OFFSET($AM$3,0,0,'Données projet'!$E$10+1,1))-AVERAGE(OFFSET($H$3,0,0,'Données projet'!$E$10+1,1))</f>
        <v>#N/A</v>
      </c>
      <c r="AO80" s="58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8" t="e">
        <f t="shared" si="62"/>
        <v>#N/A</v>
      </c>
      <c r="BI80" s="58" t="e">
        <f ca="1">AVERAGE(OFFSET($BH$3,0,0,'Données projet'!$E$11+1,1))-AVERAGE(OFFSET($H$3,0,0,'Données projet'!$E$11+1,1))</f>
        <v>#N/A</v>
      </c>
      <c r="BJ80" s="58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8" t="e">
        <f t="shared" si="65"/>
        <v>#N/A</v>
      </c>
      <c r="CD80" s="58" t="e">
        <f ca="1">AVERAGE(OFFSET($CC$3,0,0,'Données projet'!$E$12+1,1))-AVERAGE(OFFSET($H$3,0,0,'Données projet'!$E$12+1,1))</f>
        <v>#N/A</v>
      </c>
      <c r="CE80" s="58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8" t="e">
        <f t="shared" si="68"/>
        <v>#N/A</v>
      </c>
      <c r="CY80" s="58" t="e">
        <f ca="1">AVERAGE(OFFSET($CX$3,0,0,'Données projet'!$E$13+1,1))-AVERAGE(OFFSET($H$3,0,0,'Données projet'!$E$13+1,1))</f>
        <v>#N/A</v>
      </c>
      <c r="CZ80" s="58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8" t="e">
        <f t="shared" si="71"/>
        <v>#N/A</v>
      </c>
      <c r="DT80" s="58" t="e">
        <f ca="1">AVERAGE(OFFSET($DS$3,0,0,'Données projet'!$E$14+1,1))-AVERAGE(OFFSET($H$3,0,0,'Données projet'!$E$14+1,1))</f>
        <v>#N/A</v>
      </c>
      <c r="DU80" s="58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8" t="e">
        <f t="shared" si="74"/>
        <v>#N/A</v>
      </c>
      <c r="EO80" s="58" t="e">
        <f ca="1">AVERAGE(OFFSET($EN$3,0,0,'Données projet'!$E$15+1,1))-AVERAGE(OFFSET($H$3,0,0,'Données projet'!$E$15+1,1))</f>
        <v>#N/A</v>
      </c>
      <c r="EP80" s="58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8" t="e">
        <f t="shared" si="77"/>
        <v>#N/A</v>
      </c>
      <c r="FJ80" s="58" t="e">
        <f ca="1">AVERAGE(OFFSET($FI$3,0,0,'Données projet'!$E$16+1,1))-AVERAGE(OFFSET($H$3,0,0,'Données projet'!$E$16+1,1))</f>
        <v>#N/A</v>
      </c>
      <c r="FK80" s="58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8" t="e">
        <f t="shared" si="80"/>
        <v>#N/A</v>
      </c>
      <c r="GE80" s="58" t="e">
        <f ca="1">AVERAGE(OFFSET($GD$3,0,0,'Données projet'!$E$17+1,1))-AVERAGE(OFFSET($H$3,0,0,'Données projet'!$E$17+1,1))</f>
        <v>#N/A</v>
      </c>
      <c r="GF80" s="58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8" t="e">
        <f t="shared" si="83"/>
        <v>#N/A</v>
      </c>
      <c r="GZ80" s="58" t="e">
        <f ca="1">AVERAGE(OFFSET($GY$3,0,0,'Données projet'!$E$18+1,1))-AVERAGE(OFFSET($H$3,0,0,'Données projet'!$E$18+1,1))</f>
        <v>#N/A</v>
      </c>
      <c r="HA80" s="58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6">
        <f t="shared" si="56"/>
        <v>389.59537847293694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8" t="e">
        <f t="shared" si="55"/>
        <v>#NUM!</v>
      </c>
      <c r="S81" s="58">
        <f ca="1">AVERAGE(OFFSET($R$3,0,0,'Données projet'!$E$9+1,1))-AVERAGE(OFFSET($H$3,0,0,'Données projet'!$E$9+1,1))</f>
        <v>160.68496934923235</v>
      </c>
      <c r="T81" s="58">
        <f t="shared" si="88"/>
        <v>313.61727210988198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45.64760734850644</v>
      </c>
      <c r="AA81" s="21">
        <f>EXP(-LN(2)/25)*AA80+(1-EXP(-LN(2)/25))/(LN(2)/25)*Calculateur!V81*Calculateur!X81*VLOOKUP('Données projet'!$B$9,Paramètres!$A$1:$I$89,3,0)*0.475*44/12</f>
        <v>6.399098368092182</v>
      </c>
      <c r="AB81" s="21">
        <f>EXP(-LN(2)/2)*AB80+(1-EXP(-LN(2)/2))/(LN(2)/2)*V81*Y81*VLOOKUP('Données projet'!$B$9,Paramètres!$A$1:$I$89,3,0)*0.475*44/12</f>
        <v>6.7185964643224589E-6</v>
      </c>
      <c r="AC81" s="22">
        <f t="shared" si="57"/>
        <v>52.04671243519509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8" t="e">
        <f t="shared" si="59"/>
        <v>#N/A</v>
      </c>
      <c r="AN81" s="58" t="e">
        <f ca="1">AVERAGE(OFFSET($AM$3,0,0,'Données projet'!$E$10+1,1))-AVERAGE(OFFSET($H$3,0,0,'Données projet'!$E$10+1,1))</f>
        <v>#N/A</v>
      </c>
      <c r="AO81" s="58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8" t="e">
        <f t="shared" si="62"/>
        <v>#N/A</v>
      </c>
      <c r="BI81" s="58" t="e">
        <f ca="1">AVERAGE(OFFSET($BH$3,0,0,'Données projet'!$E$11+1,1))-AVERAGE(OFFSET($H$3,0,0,'Données projet'!$E$11+1,1))</f>
        <v>#N/A</v>
      </c>
      <c r="BJ81" s="58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8" t="e">
        <f t="shared" si="65"/>
        <v>#N/A</v>
      </c>
      <c r="CD81" s="58" t="e">
        <f ca="1">AVERAGE(OFFSET($CC$3,0,0,'Données projet'!$E$12+1,1))-AVERAGE(OFFSET($H$3,0,0,'Données projet'!$E$12+1,1))</f>
        <v>#N/A</v>
      </c>
      <c r="CE81" s="58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8" t="e">
        <f t="shared" si="68"/>
        <v>#N/A</v>
      </c>
      <c r="CY81" s="58" t="e">
        <f ca="1">AVERAGE(OFFSET($CX$3,0,0,'Données projet'!$E$13+1,1))-AVERAGE(OFFSET($H$3,0,0,'Données projet'!$E$13+1,1))</f>
        <v>#N/A</v>
      </c>
      <c r="CZ81" s="58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8" t="e">
        <f t="shared" si="71"/>
        <v>#N/A</v>
      </c>
      <c r="DT81" s="58" t="e">
        <f ca="1">AVERAGE(OFFSET($DS$3,0,0,'Données projet'!$E$14+1,1))-AVERAGE(OFFSET($H$3,0,0,'Données projet'!$E$14+1,1))</f>
        <v>#N/A</v>
      </c>
      <c r="DU81" s="58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8" t="e">
        <f t="shared" si="74"/>
        <v>#N/A</v>
      </c>
      <c r="EO81" s="58" t="e">
        <f ca="1">AVERAGE(OFFSET($EN$3,0,0,'Données projet'!$E$15+1,1))-AVERAGE(OFFSET($H$3,0,0,'Données projet'!$E$15+1,1))</f>
        <v>#N/A</v>
      </c>
      <c r="EP81" s="58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8" t="e">
        <f t="shared" si="77"/>
        <v>#N/A</v>
      </c>
      <c r="FJ81" s="58" t="e">
        <f ca="1">AVERAGE(OFFSET($FI$3,0,0,'Données projet'!$E$16+1,1))-AVERAGE(OFFSET($H$3,0,0,'Données projet'!$E$16+1,1))</f>
        <v>#N/A</v>
      </c>
      <c r="FK81" s="58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8" t="e">
        <f t="shared" si="80"/>
        <v>#N/A</v>
      </c>
      <c r="GE81" s="58" t="e">
        <f ca="1">AVERAGE(OFFSET($GD$3,0,0,'Données projet'!$E$17+1,1))-AVERAGE(OFFSET($H$3,0,0,'Données projet'!$E$17+1,1))</f>
        <v>#N/A</v>
      </c>
      <c r="GF81" s="58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8" t="e">
        <f t="shared" si="83"/>
        <v>#N/A</v>
      </c>
      <c r="GZ81" s="58" t="e">
        <f ca="1">AVERAGE(OFFSET($GY$3,0,0,'Données projet'!$E$18+1,1))-AVERAGE(OFFSET($H$3,0,0,'Données projet'!$E$18+1,1))</f>
        <v>#N/A</v>
      </c>
      <c r="HA81" s="58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6">
        <f t="shared" si="56"/>
        <v>390.79635943087231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8" t="e">
        <f t="shared" si="55"/>
        <v>#NUM!</v>
      </c>
      <c r="S82" s="58">
        <f ca="1">AVERAGE(OFFSET($R$3,0,0,'Données projet'!$E$9+1,1))-AVERAGE(OFFSET($H$3,0,0,'Données projet'!$E$9+1,1))</f>
        <v>160.68496934923235</v>
      </c>
      <c r="T82" s="58">
        <f t="shared" si="88"/>
        <v>313.61727210988198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44.752485610693512</v>
      </c>
      <c r="AA82" s="21">
        <f>EXP(-LN(2)/25)*AA81+(1-EXP(-LN(2)/25))/(LN(2)/25)*Calculateur!V82*Calculateur!X82*VLOOKUP('Données projet'!$B$9,Paramètres!$A$1:$I$89,3,0)*0.475*44/12</f>
        <v>6.2241146867027437</v>
      </c>
      <c r="AB82" s="21">
        <f>EXP(-LN(2)/2)*AB81+(1-EXP(-LN(2)/2))/(LN(2)/2)*V82*Y82*VLOOKUP('Données projet'!$B$9,Paramètres!$A$1:$I$89,3,0)*0.475*44/12</f>
        <v>4.7507651199783727E-6</v>
      </c>
      <c r="AC82" s="22">
        <f t="shared" si="57"/>
        <v>50.976605048161375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8" t="e">
        <f t="shared" si="59"/>
        <v>#N/A</v>
      </c>
      <c r="AN82" s="58" t="e">
        <f ca="1">AVERAGE(OFFSET($AM$3,0,0,'Données projet'!$E$10+1,1))-AVERAGE(OFFSET($H$3,0,0,'Données projet'!$E$10+1,1))</f>
        <v>#N/A</v>
      </c>
      <c r="AO82" s="58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8" t="e">
        <f t="shared" si="62"/>
        <v>#N/A</v>
      </c>
      <c r="BI82" s="58" t="e">
        <f ca="1">AVERAGE(OFFSET($BH$3,0,0,'Données projet'!$E$11+1,1))-AVERAGE(OFFSET($H$3,0,0,'Données projet'!$E$11+1,1))</f>
        <v>#N/A</v>
      </c>
      <c r="BJ82" s="58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8" t="e">
        <f t="shared" si="65"/>
        <v>#N/A</v>
      </c>
      <c r="CD82" s="58" t="e">
        <f ca="1">AVERAGE(OFFSET($CC$3,0,0,'Données projet'!$E$12+1,1))-AVERAGE(OFFSET($H$3,0,0,'Données projet'!$E$12+1,1))</f>
        <v>#N/A</v>
      </c>
      <c r="CE82" s="58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8" t="e">
        <f t="shared" si="68"/>
        <v>#N/A</v>
      </c>
      <c r="CY82" s="58" t="e">
        <f ca="1">AVERAGE(OFFSET($CX$3,0,0,'Données projet'!$E$13+1,1))-AVERAGE(OFFSET($H$3,0,0,'Données projet'!$E$13+1,1))</f>
        <v>#N/A</v>
      </c>
      <c r="CZ82" s="58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8" t="e">
        <f t="shared" si="71"/>
        <v>#N/A</v>
      </c>
      <c r="DT82" s="58" t="e">
        <f ca="1">AVERAGE(OFFSET($DS$3,0,0,'Données projet'!$E$14+1,1))-AVERAGE(OFFSET($H$3,0,0,'Données projet'!$E$14+1,1))</f>
        <v>#N/A</v>
      </c>
      <c r="DU82" s="58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8" t="e">
        <f t="shared" si="74"/>
        <v>#N/A</v>
      </c>
      <c r="EO82" s="58" t="e">
        <f ca="1">AVERAGE(OFFSET($EN$3,0,0,'Données projet'!$E$15+1,1))-AVERAGE(OFFSET($H$3,0,0,'Données projet'!$E$15+1,1))</f>
        <v>#N/A</v>
      </c>
      <c r="EP82" s="58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8" t="e">
        <f t="shared" si="77"/>
        <v>#N/A</v>
      </c>
      <c r="FJ82" s="58" t="e">
        <f ca="1">AVERAGE(OFFSET($FI$3,0,0,'Données projet'!$E$16+1,1))-AVERAGE(OFFSET($H$3,0,0,'Données projet'!$E$16+1,1))</f>
        <v>#N/A</v>
      </c>
      <c r="FK82" s="58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8" t="e">
        <f t="shared" si="80"/>
        <v>#N/A</v>
      </c>
      <c r="GE82" s="58" t="e">
        <f ca="1">AVERAGE(OFFSET($GD$3,0,0,'Données projet'!$E$17+1,1))-AVERAGE(OFFSET($H$3,0,0,'Données projet'!$E$17+1,1))</f>
        <v>#N/A</v>
      </c>
      <c r="GF82" s="58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8" t="e">
        <f t="shared" si="83"/>
        <v>#N/A</v>
      </c>
      <c r="GZ82" s="58" t="e">
        <f ca="1">AVERAGE(OFFSET($GY$3,0,0,'Données projet'!$E$18+1,1))-AVERAGE(OFFSET($H$3,0,0,'Données projet'!$E$18+1,1))</f>
        <v>#N/A</v>
      </c>
      <c r="HA82" s="58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6">
        <f t="shared" si="56"/>
        <v>391.99697224963751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8" t="e">
        <f t="shared" si="55"/>
        <v>#NUM!</v>
      </c>
      <c r="S83" s="58">
        <f ca="1">AVERAGE(OFFSET($R$3,0,0,'Données projet'!$E$9+1,1))-AVERAGE(OFFSET($H$3,0,0,'Données projet'!$E$9+1,1))</f>
        <v>160.68496934923235</v>
      </c>
      <c r="T83" s="58">
        <f t="shared" si="88"/>
        <v>313.61727210988198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43.874916664188746</v>
      </c>
      <c r="AA83" s="21">
        <f>EXP(-LN(2)/25)*AA82+(1-EXP(-LN(2)/25))/(LN(2)/25)*Calculateur!V83*Calculateur!X83*VLOOKUP('Données projet'!$B$9,Paramètres!$A$1:$I$89,3,0)*0.475*44/12</f>
        <v>6.0539159432828908</v>
      </c>
      <c r="AB83" s="21">
        <f>EXP(-LN(2)/2)*AB82+(1-EXP(-LN(2)/2))/(LN(2)/2)*V83*Y83*VLOOKUP('Données projet'!$B$9,Paramètres!$A$1:$I$89,3,0)*0.475*44/12</f>
        <v>3.3592982321612294E-6</v>
      </c>
      <c r="AC83" s="22">
        <f t="shared" si="57"/>
        <v>49.928835966769867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8" t="e">
        <f t="shared" si="59"/>
        <v>#N/A</v>
      </c>
      <c r="AN83" s="58" t="e">
        <f ca="1">AVERAGE(OFFSET($AM$3,0,0,'Données projet'!$E$10+1,1))-AVERAGE(OFFSET($H$3,0,0,'Données projet'!$E$10+1,1))</f>
        <v>#N/A</v>
      </c>
      <c r="AO83" s="58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8" t="e">
        <f t="shared" si="62"/>
        <v>#N/A</v>
      </c>
      <c r="BI83" s="58" t="e">
        <f ca="1">AVERAGE(OFFSET($BH$3,0,0,'Données projet'!$E$11+1,1))-AVERAGE(OFFSET($H$3,0,0,'Données projet'!$E$11+1,1))</f>
        <v>#N/A</v>
      </c>
      <c r="BJ83" s="58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8" t="e">
        <f t="shared" si="65"/>
        <v>#N/A</v>
      </c>
      <c r="CD83" s="58" t="e">
        <f ca="1">AVERAGE(OFFSET($CC$3,0,0,'Données projet'!$E$12+1,1))-AVERAGE(OFFSET($H$3,0,0,'Données projet'!$E$12+1,1))</f>
        <v>#N/A</v>
      </c>
      <c r="CE83" s="58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8" t="e">
        <f t="shared" si="68"/>
        <v>#N/A</v>
      </c>
      <c r="CY83" s="58" t="e">
        <f ca="1">AVERAGE(OFFSET($CX$3,0,0,'Données projet'!$E$13+1,1))-AVERAGE(OFFSET($H$3,0,0,'Données projet'!$E$13+1,1))</f>
        <v>#N/A</v>
      </c>
      <c r="CZ83" s="58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8" t="e">
        <f t="shared" si="71"/>
        <v>#N/A</v>
      </c>
      <c r="DT83" s="58" t="e">
        <f ca="1">AVERAGE(OFFSET($DS$3,0,0,'Données projet'!$E$14+1,1))-AVERAGE(OFFSET($H$3,0,0,'Données projet'!$E$14+1,1))</f>
        <v>#N/A</v>
      </c>
      <c r="DU83" s="58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8" t="e">
        <f t="shared" si="74"/>
        <v>#N/A</v>
      </c>
      <c r="EO83" s="58" t="e">
        <f ca="1">AVERAGE(OFFSET($EN$3,0,0,'Données projet'!$E$15+1,1))-AVERAGE(OFFSET($H$3,0,0,'Données projet'!$E$15+1,1))</f>
        <v>#N/A</v>
      </c>
      <c r="EP83" s="58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8" t="e">
        <f t="shared" si="77"/>
        <v>#N/A</v>
      </c>
      <c r="FJ83" s="58" t="e">
        <f ca="1">AVERAGE(OFFSET($FI$3,0,0,'Données projet'!$E$16+1,1))-AVERAGE(OFFSET($H$3,0,0,'Données projet'!$E$16+1,1))</f>
        <v>#N/A</v>
      </c>
      <c r="FK83" s="58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8" t="e">
        <f t="shared" si="80"/>
        <v>#N/A</v>
      </c>
      <c r="GE83" s="58" t="e">
        <f ca="1">AVERAGE(OFFSET($GD$3,0,0,'Données projet'!$E$17+1,1))-AVERAGE(OFFSET($H$3,0,0,'Données projet'!$E$17+1,1))</f>
        <v>#N/A</v>
      </c>
      <c r="GF83" s="58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8" t="e">
        <f t="shared" si="83"/>
        <v>#N/A</v>
      </c>
      <c r="GZ83" s="58" t="e">
        <f ca="1">AVERAGE(OFFSET($GY$3,0,0,'Données projet'!$E$18+1,1))-AVERAGE(OFFSET($H$3,0,0,'Données projet'!$E$18+1,1))</f>
        <v>#N/A</v>
      </c>
      <c r="HA83" s="58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6">
        <f t="shared" si="56"/>
        <v>393.19722206314799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8" t="e">
        <f t="shared" si="55"/>
        <v>#NUM!</v>
      </c>
      <c r="S84" s="58">
        <f ca="1">AVERAGE(OFFSET($R$3,0,0,'Données projet'!$E$9+1,1))-AVERAGE(OFFSET($H$3,0,0,'Données projet'!$E$9+1,1))</f>
        <v>160.68496934923235</v>
      </c>
      <c r="T84" s="58">
        <f t="shared" si="88"/>
        <v>313.61727210988198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43.014556309460737</v>
      </c>
      <c r="AA84" s="21">
        <f>EXP(-LN(2)/25)*AA83+(1-EXP(-LN(2)/25))/(LN(2)/25)*Calculateur!V84*Calculateur!X84*VLOOKUP('Données projet'!$B$9,Paramètres!$A$1:$I$89,3,0)*0.475*44/12</f>
        <v>5.8883712934522174</v>
      </c>
      <c r="AB84" s="21">
        <f>EXP(-LN(2)/2)*AB83+(1-EXP(-LN(2)/2))/(LN(2)/2)*V84*Y84*VLOOKUP('Données projet'!$B$9,Paramètres!$A$1:$I$89,3,0)*0.475*44/12</f>
        <v>2.3753825599891864E-6</v>
      </c>
      <c r="AC84" s="22">
        <f t="shared" si="57"/>
        <v>48.902929978295511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8" t="e">
        <f t="shared" si="59"/>
        <v>#N/A</v>
      </c>
      <c r="AN84" s="58" t="e">
        <f ca="1">AVERAGE(OFFSET($AM$3,0,0,'Données projet'!$E$10+1,1))-AVERAGE(OFFSET($H$3,0,0,'Données projet'!$E$10+1,1))</f>
        <v>#N/A</v>
      </c>
      <c r="AO84" s="58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8" t="e">
        <f t="shared" si="62"/>
        <v>#N/A</v>
      </c>
      <c r="BI84" s="58" t="e">
        <f ca="1">AVERAGE(OFFSET($BH$3,0,0,'Données projet'!$E$11+1,1))-AVERAGE(OFFSET($H$3,0,0,'Données projet'!$E$11+1,1))</f>
        <v>#N/A</v>
      </c>
      <c r="BJ84" s="58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8" t="e">
        <f t="shared" si="65"/>
        <v>#N/A</v>
      </c>
      <c r="CD84" s="58" t="e">
        <f ca="1">AVERAGE(OFFSET($CC$3,0,0,'Données projet'!$E$12+1,1))-AVERAGE(OFFSET($H$3,0,0,'Données projet'!$E$12+1,1))</f>
        <v>#N/A</v>
      </c>
      <c r="CE84" s="58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8" t="e">
        <f t="shared" si="68"/>
        <v>#N/A</v>
      </c>
      <c r="CY84" s="58" t="e">
        <f ca="1">AVERAGE(OFFSET($CX$3,0,0,'Données projet'!$E$13+1,1))-AVERAGE(OFFSET($H$3,0,0,'Données projet'!$E$13+1,1))</f>
        <v>#N/A</v>
      </c>
      <c r="CZ84" s="58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8" t="e">
        <f t="shared" si="71"/>
        <v>#N/A</v>
      </c>
      <c r="DT84" s="58" t="e">
        <f ca="1">AVERAGE(OFFSET($DS$3,0,0,'Données projet'!$E$14+1,1))-AVERAGE(OFFSET($H$3,0,0,'Données projet'!$E$14+1,1))</f>
        <v>#N/A</v>
      </c>
      <c r="DU84" s="58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8" t="e">
        <f t="shared" si="74"/>
        <v>#N/A</v>
      </c>
      <c r="EO84" s="58" t="e">
        <f ca="1">AVERAGE(OFFSET($EN$3,0,0,'Données projet'!$E$15+1,1))-AVERAGE(OFFSET($H$3,0,0,'Données projet'!$E$15+1,1))</f>
        <v>#N/A</v>
      </c>
      <c r="EP84" s="58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8" t="e">
        <f t="shared" si="77"/>
        <v>#N/A</v>
      </c>
      <c r="FJ84" s="58" t="e">
        <f ca="1">AVERAGE(OFFSET($FI$3,0,0,'Données projet'!$E$16+1,1))-AVERAGE(OFFSET($H$3,0,0,'Données projet'!$E$16+1,1))</f>
        <v>#N/A</v>
      </c>
      <c r="FK84" s="58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8" t="e">
        <f t="shared" si="80"/>
        <v>#N/A</v>
      </c>
      <c r="GE84" s="58" t="e">
        <f ca="1">AVERAGE(OFFSET($GD$3,0,0,'Données projet'!$E$17+1,1))-AVERAGE(OFFSET($H$3,0,0,'Données projet'!$E$17+1,1))</f>
        <v>#N/A</v>
      </c>
      <c r="GF84" s="58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8" t="e">
        <f t="shared" si="83"/>
        <v>#N/A</v>
      </c>
      <c r="GZ84" s="58" t="e">
        <f ca="1">AVERAGE(OFFSET($GY$3,0,0,'Données projet'!$E$18+1,1))-AVERAGE(OFFSET($H$3,0,0,'Données projet'!$E$18+1,1))</f>
        <v>#N/A</v>
      </c>
      <c r="HA84" s="58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6">
        <f t="shared" si="56"/>
        <v>394.39711387126425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8" t="e">
        <f t="shared" si="55"/>
        <v>#NUM!</v>
      </c>
      <c r="S85" s="58">
        <f ca="1">AVERAGE(OFFSET($R$3,0,0,'Données projet'!$E$9+1,1))-AVERAGE(OFFSET($H$3,0,0,'Données projet'!$E$9+1,1))</f>
        <v>160.68496934923235</v>
      </c>
      <c r="T85" s="58">
        <f t="shared" si="88"/>
        <v>313.61727210988198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42.171067096520943</v>
      </c>
      <c r="AA85" s="21">
        <f>EXP(-LN(2)/25)*AA84+(1-EXP(-LN(2)/25))/(LN(2)/25)*Calculateur!V85*Calculateur!X85*VLOOKUP('Données projet'!$B$9,Paramètres!$A$1:$I$89,3,0)*0.475*44/12</f>
        <v>5.7273534707767784</v>
      </c>
      <c r="AB85" s="21">
        <f>EXP(-LN(2)/2)*AB84+(1-EXP(-LN(2)/2))/(LN(2)/2)*V85*Y85*VLOOKUP('Données projet'!$B$9,Paramètres!$A$1:$I$89,3,0)*0.475*44/12</f>
        <v>1.6796491160806147E-6</v>
      </c>
      <c r="AC85" s="22">
        <f t="shared" si="57"/>
        <v>47.898422246946836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8" t="e">
        <f t="shared" si="59"/>
        <v>#N/A</v>
      </c>
      <c r="AN85" s="58" t="e">
        <f ca="1">AVERAGE(OFFSET($AM$3,0,0,'Données projet'!$E$10+1,1))-AVERAGE(OFFSET($H$3,0,0,'Données projet'!$E$10+1,1))</f>
        <v>#N/A</v>
      </c>
      <c r="AO85" s="58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8" t="e">
        <f t="shared" si="62"/>
        <v>#N/A</v>
      </c>
      <c r="BI85" s="58" t="e">
        <f ca="1">AVERAGE(OFFSET($BH$3,0,0,'Données projet'!$E$11+1,1))-AVERAGE(OFFSET($H$3,0,0,'Données projet'!$E$11+1,1))</f>
        <v>#N/A</v>
      </c>
      <c r="BJ85" s="58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8" t="e">
        <f t="shared" si="65"/>
        <v>#N/A</v>
      </c>
      <c r="CD85" s="58" t="e">
        <f ca="1">AVERAGE(OFFSET($CC$3,0,0,'Données projet'!$E$12+1,1))-AVERAGE(OFFSET($H$3,0,0,'Données projet'!$E$12+1,1))</f>
        <v>#N/A</v>
      </c>
      <c r="CE85" s="58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8" t="e">
        <f t="shared" si="68"/>
        <v>#N/A</v>
      </c>
      <c r="CY85" s="58" t="e">
        <f ca="1">AVERAGE(OFFSET($CX$3,0,0,'Données projet'!$E$13+1,1))-AVERAGE(OFFSET($H$3,0,0,'Données projet'!$E$13+1,1))</f>
        <v>#N/A</v>
      </c>
      <c r="CZ85" s="58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8" t="e">
        <f t="shared" si="71"/>
        <v>#N/A</v>
      </c>
      <c r="DT85" s="58" t="e">
        <f ca="1">AVERAGE(OFFSET($DS$3,0,0,'Données projet'!$E$14+1,1))-AVERAGE(OFFSET($H$3,0,0,'Données projet'!$E$14+1,1))</f>
        <v>#N/A</v>
      </c>
      <c r="DU85" s="58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8" t="e">
        <f t="shared" si="74"/>
        <v>#N/A</v>
      </c>
      <c r="EO85" s="58" t="e">
        <f ca="1">AVERAGE(OFFSET($EN$3,0,0,'Données projet'!$E$15+1,1))-AVERAGE(OFFSET($H$3,0,0,'Données projet'!$E$15+1,1))</f>
        <v>#N/A</v>
      </c>
      <c r="EP85" s="58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8" t="e">
        <f t="shared" si="77"/>
        <v>#N/A</v>
      </c>
      <c r="FJ85" s="58" t="e">
        <f ca="1">AVERAGE(OFFSET($FI$3,0,0,'Données projet'!$E$16+1,1))-AVERAGE(OFFSET($H$3,0,0,'Données projet'!$E$16+1,1))</f>
        <v>#N/A</v>
      </c>
      <c r="FK85" s="58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8" t="e">
        <f t="shared" si="80"/>
        <v>#N/A</v>
      </c>
      <c r="GE85" s="58" t="e">
        <f ca="1">AVERAGE(OFFSET($GD$3,0,0,'Données projet'!$E$17+1,1))-AVERAGE(OFFSET($H$3,0,0,'Données projet'!$E$17+1,1))</f>
        <v>#N/A</v>
      </c>
      <c r="GF85" s="58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8" t="e">
        <f t="shared" si="83"/>
        <v>#N/A</v>
      </c>
      <c r="GZ85" s="58" t="e">
        <f ca="1">AVERAGE(OFFSET($GY$3,0,0,'Données projet'!$E$18+1,1))-AVERAGE(OFFSET($H$3,0,0,'Données projet'!$E$18+1,1))</f>
        <v>#N/A</v>
      </c>
      <c r="HA85" s="58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6">
        <f t="shared" si="56"/>
        <v>395.59665254488391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8" t="e">
        <f t="shared" si="55"/>
        <v>#NUM!</v>
      </c>
      <c r="S86" s="58">
        <f ca="1">AVERAGE(OFFSET($R$3,0,0,'Données projet'!$E$9+1,1))-AVERAGE(OFFSET($H$3,0,0,'Données projet'!$E$9+1,1))</f>
        <v>160.68496934923235</v>
      </c>
      <c r="T86" s="58">
        <f t="shared" si="88"/>
        <v>313.61727210988198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41.344118192569276</v>
      </c>
      <c r="AA86" s="21">
        <f>EXP(-LN(2)/25)*AA85+(1-EXP(-LN(2)/25))/(LN(2)/25)*Calculateur!V86*Calculateur!X86*VLOOKUP('Données projet'!$B$9,Paramètres!$A$1:$I$89,3,0)*0.475*44/12</f>
        <v>5.5707386889299579</v>
      </c>
      <c r="AB86" s="21">
        <f>EXP(-LN(2)/2)*AB85+(1-EXP(-LN(2)/2))/(LN(2)/2)*V86*Y86*VLOOKUP('Données projet'!$B$9,Paramètres!$A$1:$I$89,3,0)*0.475*44/12</f>
        <v>1.1876912799945932E-6</v>
      </c>
      <c r="AC86" s="22">
        <f t="shared" si="57"/>
        <v>46.914858069190515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8" t="e">
        <f t="shared" si="59"/>
        <v>#N/A</v>
      </c>
      <c r="AN86" s="58" t="e">
        <f ca="1">AVERAGE(OFFSET($AM$3,0,0,'Données projet'!$E$10+1,1))-AVERAGE(OFFSET($H$3,0,0,'Données projet'!$E$10+1,1))</f>
        <v>#N/A</v>
      </c>
      <c r="AO86" s="58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8" t="e">
        <f t="shared" si="62"/>
        <v>#N/A</v>
      </c>
      <c r="BI86" s="58" t="e">
        <f ca="1">AVERAGE(OFFSET($BH$3,0,0,'Données projet'!$E$11+1,1))-AVERAGE(OFFSET($H$3,0,0,'Données projet'!$E$11+1,1))</f>
        <v>#N/A</v>
      </c>
      <c r="BJ86" s="58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8" t="e">
        <f t="shared" si="65"/>
        <v>#N/A</v>
      </c>
      <c r="CD86" s="58" t="e">
        <f ca="1">AVERAGE(OFFSET($CC$3,0,0,'Données projet'!$E$12+1,1))-AVERAGE(OFFSET($H$3,0,0,'Données projet'!$E$12+1,1))</f>
        <v>#N/A</v>
      </c>
      <c r="CE86" s="58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8" t="e">
        <f t="shared" si="68"/>
        <v>#N/A</v>
      </c>
      <c r="CY86" s="58" t="e">
        <f ca="1">AVERAGE(OFFSET($CX$3,0,0,'Données projet'!$E$13+1,1))-AVERAGE(OFFSET($H$3,0,0,'Données projet'!$E$13+1,1))</f>
        <v>#N/A</v>
      </c>
      <c r="CZ86" s="58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8" t="e">
        <f t="shared" si="71"/>
        <v>#N/A</v>
      </c>
      <c r="DT86" s="58" t="e">
        <f ca="1">AVERAGE(OFFSET($DS$3,0,0,'Données projet'!$E$14+1,1))-AVERAGE(OFFSET($H$3,0,0,'Données projet'!$E$14+1,1))</f>
        <v>#N/A</v>
      </c>
      <c r="DU86" s="58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8" t="e">
        <f t="shared" si="74"/>
        <v>#N/A</v>
      </c>
      <c r="EO86" s="58" t="e">
        <f ca="1">AVERAGE(OFFSET($EN$3,0,0,'Données projet'!$E$15+1,1))-AVERAGE(OFFSET($H$3,0,0,'Données projet'!$E$15+1,1))</f>
        <v>#N/A</v>
      </c>
      <c r="EP86" s="58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8" t="e">
        <f t="shared" si="77"/>
        <v>#N/A</v>
      </c>
      <c r="FJ86" s="58" t="e">
        <f ca="1">AVERAGE(OFFSET($FI$3,0,0,'Données projet'!$E$16+1,1))-AVERAGE(OFFSET($H$3,0,0,'Données projet'!$E$16+1,1))</f>
        <v>#N/A</v>
      </c>
      <c r="FK86" s="58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8" t="e">
        <f t="shared" si="80"/>
        <v>#N/A</v>
      </c>
      <c r="GE86" s="58" t="e">
        <f ca="1">AVERAGE(OFFSET($GD$3,0,0,'Données projet'!$E$17+1,1))-AVERAGE(OFFSET($H$3,0,0,'Données projet'!$E$17+1,1))</f>
        <v>#N/A</v>
      </c>
      <c r="GF86" s="58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8" t="e">
        <f t="shared" si="83"/>
        <v>#N/A</v>
      </c>
      <c r="GZ86" s="58" t="e">
        <f ca="1">AVERAGE(OFFSET($GY$3,0,0,'Données projet'!$E$18+1,1))-AVERAGE(OFFSET($H$3,0,0,'Données projet'!$E$18+1,1))</f>
        <v>#N/A</v>
      </c>
      <c r="HA86" s="58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6">
        <f t="shared" si="56"/>
        <v>396.79584283078037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8" t="e">
        <f t="shared" si="55"/>
        <v>#NUM!</v>
      </c>
      <c r="S87" s="58">
        <f ca="1">AVERAGE(OFFSET($R$3,0,0,'Données projet'!$E$9+1,1))-AVERAGE(OFFSET($H$3,0,0,'Données projet'!$E$9+1,1))</f>
        <v>160.68496934923235</v>
      </c>
      <c r="T87" s="58">
        <f t="shared" si="88"/>
        <v>313.61727210988198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40.533385252235078</v>
      </c>
      <c r="AA87" s="21">
        <f>EXP(-LN(2)/25)*AA86+(1-EXP(-LN(2)/25))/(LN(2)/25)*Calculateur!V87*Calculateur!X87*VLOOKUP('Données projet'!$B$9,Paramètres!$A$1:$I$89,3,0)*0.475*44/12</f>
        <v>5.418406546528753</v>
      </c>
      <c r="AB87" s="21">
        <f>EXP(-LN(2)/2)*AB86+(1-EXP(-LN(2)/2))/(LN(2)/2)*V87*Y87*VLOOKUP('Données projet'!$B$9,Paramètres!$A$1:$I$89,3,0)*0.475*44/12</f>
        <v>8.3982455804030736E-7</v>
      </c>
      <c r="AC87" s="22">
        <f t="shared" si="57"/>
        <v>45.951792638588387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8" t="e">
        <f t="shared" si="59"/>
        <v>#N/A</v>
      </c>
      <c r="AN87" s="58" t="e">
        <f ca="1">AVERAGE(OFFSET($AM$3,0,0,'Données projet'!$E$10+1,1))-AVERAGE(OFFSET($H$3,0,0,'Données projet'!$E$10+1,1))</f>
        <v>#N/A</v>
      </c>
      <c r="AO87" s="58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8" t="e">
        <f t="shared" si="62"/>
        <v>#N/A</v>
      </c>
      <c r="BI87" s="58" t="e">
        <f ca="1">AVERAGE(OFFSET($BH$3,0,0,'Données projet'!$E$11+1,1))-AVERAGE(OFFSET($H$3,0,0,'Données projet'!$E$11+1,1))</f>
        <v>#N/A</v>
      </c>
      <c r="BJ87" s="58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8" t="e">
        <f t="shared" si="65"/>
        <v>#N/A</v>
      </c>
      <c r="CD87" s="58" t="e">
        <f ca="1">AVERAGE(OFFSET($CC$3,0,0,'Données projet'!$E$12+1,1))-AVERAGE(OFFSET($H$3,0,0,'Données projet'!$E$12+1,1))</f>
        <v>#N/A</v>
      </c>
      <c r="CE87" s="58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8" t="e">
        <f t="shared" si="68"/>
        <v>#N/A</v>
      </c>
      <c r="CY87" s="58" t="e">
        <f ca="1">AVERAGE(OFFSET($CX$3,0,0,'Données projet'!$E$13+1,1))-AVERAGE(OFFSET($H$3,0,0,'Données projet'!$E$13+1,1))</f>
        <v>#N/A</v>
      </c>
      <c r="CZ87" s="58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8" t="e">
        <f t="shared" si="71"/>
        <v>#N/A</v>
      </c>
      <c r="DT87" s="58" t="e">
        <f ca="1">AVERAGE(OFFSET($DS$3,0,0,'Données projet'!$E$14+1,1))-AVERAGE(OFFSET($H$3,0,0,'Données projet'!$E$14+1,1))</f>
        <v>#N/A</v>
      </c>
      <c r="DU87" s="58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8" t="e">
        <f t="shared" si="74"/>
        <v>#N/A</v>
      </c>
      <c r="EO87" s="58" t="e">
        <f ca="1">AVERAGE(OFFSET($EN$3,0,0,'Données projet'!$E$15+1,1))-AVERAGE(OFFSET($H$3,0,0,'Données projet'!$E$15+1,1))</f>
        <v>#N/A</v>
      </c>
      <c r="EP87" s="58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8" t="e">
        <f t="shared" si="77"/>
        <v>#N/A</v>
      </c>
      <c r="FJ87" s="58" t="e">
        <f ca="1">AVERAGE(OFFSET($FI$3,0,0,'Données projet'!$E$16+1,1))-AVERAGE(OFFSET($H$3,0,0,'Données projet'!$E$16+1,1))</f>
        <v>#N/A</v>
      </c>
      <c r="FK87" s="58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8" t="e">
        <f t="shared" si="80"/>
        <v>#N/A</v>
      </c>
      <c r="GE87" s="58" t="e">
        <f ca="1">AVERAGE(OFFSET($GD$3,0,0,'Données projet'!$E$17+1,1))-AVERAGE(OFFSET($H$3,0,0,'Données projet'!$E$17+1,1))</f>
        <v>#N/A</v>
      </c>
      <c r="GF87" s="58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8" t="e">
        <f t="shared" si="83"/>
        <v>#N/A</v>
      </c>
      <c r="GZ87" s="58" t="e">
        <f ca="1">AVERAGE(OFFSET($GY$3,0,0,'Données projet'!$E$18+1,1))-AVERAGE(OFFSET($H$3,0,0,'Données projet'!$E$18+1,1))</f>
        <v>#N/A</v>
      </c>
      <c r="HA87" s="58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6">
        <f t="shared" si="56"/>
        <v>397.99468935620564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8" t="e">
        <f t="shared" si="55"/>
        <v>#NUM!</v>
      </c>
      <c r="S88" s="58">
        <f ca="1">AVERAGE(OFFSET($R$3,0,0,'Données projet'!$E$9+1,1))-AVERAGE(OFFSET($H$3,0,0,'Données projet'!$E$9+1,1))</f>
        <v>160.68496934923235</v>
      </c>
      <c r="T88" s="58">
        <f t="shared" si="88"/>
        <v>313.61727210988198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39.738550290362568</v>
      </c>
      <c r="AA88" s="21">
        <f>EXP(-LN(2)/25)*AA87+(1-EXP(-LN(2)/25))/(LN(2)/25)*Calculateur!V88*Calculateur!X88*VLOOKUP('Données projet'!$B$9,Paramètres!$A$1:$I$89,3,0)*0.475*44/12</f>
        <v>5.2702399345723077</v>
      </c>
      <c r="AB88" s="21">
        <f>EXP(-LN(2)/2)*AB87+(1-EXP(-LN(2)/2))/(LN(2)/2)*V88*Y88*VLOOKUP('Données projet'!$B$9,Paramètres!$A$1:$I$89,3,0)*0.475*44/12</f>
        <v>5.9384563999729659E-7</v>
      </c>
      <c r="AC88" s="22">
        <f t="shared" si="57"/>
        <v>45.008790818780518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8" t="e">
        <f t="shared" si="59"/>
        <v>#N/A</v>
      </c>
      <c r="AN88" s="58" t="e">
        <f ca="1">AVERAGE(OFFSET($AM$3,0,0,'Données projet'!$E$10+1,1))-AVERAGE(OFFSET($H$3,0,0,'Données projet'!$E$10+1,1))</f>
        <v>#N/A</v>
      </c>
      <c r="AO88" s="58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8" t="e">
        <f t="shared" si="62"/>
        <v>#N/A</v>
      </c>
      <c r="BI88" s="58" t="e">
        <f ca="1">AVERAGE(OFFSET($BH$3,0,0,'Données projet'!$E$11+1,1))-AVERAGE(OFFSET($H$3,0,0,'Données projet'!$E$11+1,1))</f>
        <v>#N/A</v>
      </c>
      <c r="BJ88" s="58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8" t="e">
        <f t="shared" si="65"/>
        <v>#N/A</v>
      </c>
      <c r="CD88" s="58" t="e">
        <f ca="1">AVERAGE(OFFSET($CC$3,0,0,'Données projet'!$E$12+1,1))-AVERAGE(OFFSET($H$3,0,0,'Données projet'!$E$12+1,1))</f>
        <v>#N/A</v>
      </c>
      <c r="CE88" s="58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8" t="e">
        <f t="shared" si="68"/>
        <v>#N/A</v>
      </c>
      <c r="CY88" s="58" t="e">
        <f ca="1">AVERAGE(OFFSET($CX$3,0,0,'Données projet'!$E$13+1,1))-AVERAGE(OFFSET($H$3,0,0,'Données projet'!$E$13+1,1))</f>
        <v>#N/A</v>
      </c>
      <c r="CZ88" s="58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8" t="e">
        <f t="shared" si="71"/>
        <v>#N/A</v>
      </c>
      <c r="DT88" s="58" t="e">
        <f ca="1">AVERAGE(OFFSET($DS$3,0,0,'Données projet'!$E$14+1,1))-AVERAGE(OFFSET($H$3,0,0,'Données projet'!$E$14+1,1))</f>
        <v>#N/A</v>
      </c>
      <c r="DU88" s="58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8" t="e">
        <f t="shared" si="74"/>
        <v>#N/A</v>
      </c>
      <c r="EO88" s="58" t="e">
        <f ca="1">AVERAGE(OFFSET($EN$3,0,0,'Données projet'!$E$15+1,1))-AVERAGE(OFFSET($H$3,0,0,'Données projet'!$E$15+1,1))</f>
        <v>#N/A</v>
      </c>
      <c r="EP88" s="58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8" t="e">
        <f t="shared" si="77"/>
        <v>#N/A</v>
      </c>
      <c r="FJ88" s="58" t="e">
        <f ca="1">AVERAGE(OFFSET($FI$3,0,0,'Données projet'!$E$16+1,1))-AVERAGE(OFFSET($H$3,0,0,'Données projet'!$E$16+1,1))</f>
        <v>#N/A</v>
      </c>
      <c r="FK88" s="58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8" t="e">
        <f t="shared" si="80"/>
        <v>#N/A</v>
      </c>
      <c r="GE88" s="58" t="e">
        <f ca="1">AVERAGE(OFFSET($GD$3,0,0,'Données projet'!$E$17+1,1))-AVERAGE(OFFSET($H$3,0,0,'Données projet'!$E$17+1,1))</f>
        <v>#N/A</v>
      </c>
      <c r="GF88" s="58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8" t="e">
        <f t="shared" si="83"/>
        <v>#N/A</v>
      </c>
      <c r="GZ88" s="58" t="e">
        <f ca="1">AVERAGE(OFFSET($GY$3,0,0,'Données projet'!$E$18+1,1))-AVERAGE(OFFSET($H$3,0,0,'Données projet'!$E$18+1,1))</f>
        <v>#N/A</v>
      </c>
      <c r="HA88" s="58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6">
        <f t="shared" si="56"/>
        <v>399.19319663326939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8" t="e">
        <f t="shared" si="55"/>
        <v>#NUM!</v>
      </c>
      <c r="S89" s="58">
        <f ca="1">AVERAGE(OFFSET($R$3,0,0,'Données projet'!$E$9+1,1))-AVERAGE(OFFSET($H$3,0,0,'Données projet'!$E$9+1,1))</f>
        <v>160.68496934923235</v>
      </c>
      <c r="T89" s="58">
        <f t="shared" si="88"/>
        <v>313.61727210988198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38.959301557290921</v>
      </c>
      <c r="AA89" s="21">
        <f>EXP(-LN(2)/25)*AA88+(1-EXP(-LN(2)/25))/(LN(2)/25)*Calculateur!V89*Calculateur!X89*VLOOKUP('Données projet'!$B$9,Paramètres!$A$1:$I$89,3,0)*0.475*44/12</f>
        <v>5.1261249464115552</v>
      </c>
      <c r="AB89" s="21">
        <f>EXP(-LN(2)/2)*AB88+(1-EXP(-LN(2)/2))/(LN(2)/2)*V89*Y89*VLOOKUP('Données projet'!$B$9,Paramètres!$A$1:$I$89,3,0)*0.475*44/12</f>
        <v>4.1991227902015368E-7</v>
      </c>
      <c r="AC89" s="22">
        <f t="shared" si="57"/>
        <v>44.085426923614754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8" t="e">
        <f t="shared" si="59"/>
        <v>#N/A</v>
      </c>
      <c r="AN89" s="58" t="e">
        <f ca="1">AVERAGE(OFFSET($AM$3,0,0,'Données projet'!$E$10+1,1))-AVERAGE(OFFSET($H$3,0,0,'Données projet'!$E$10+1,1))</f>
        <v>#N/A</v>
      </c>
      <c r="AO89" s="58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8" t="e">
        <f t="shared" si="62"/>
        <v>#N/A</v>
      </c>
      <c r="BI89" s="58" t="e">
        <f ca="1">AVERAGE(OFFSET($BH$3,0,0,'Données projet'!$E$11+1,1))-AVERAGE(OFFSET($H$3,0,0,'Données projet'!$E$11+1,1))</f>
        <v>#N/A</v>
      </c>
      <c r="BJ89" s="58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8" t="e">
        <f t="shared" si="65"/>
        <v>#N/A</v>
      </c>
      <c r="CD89" s="58" t="e">
        <f ca="1">AVERAGE(OFFSET($CC$3,0,0,'Données projet'!$E$12+1,1))-AVERAGE(OFFSET($H$3,0,0,'Données projet'!$E$12+1,1))</f>
        <v>#N/A</v>
      </c>
      <c r="CE89" s="58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8" t="e">
        <f t="shared" si="68"/>
        <v>#N/A</v>
      </c>
      <c r="CY89" s="58" t="e">
        <f ca="1">AVERAGE(OFFSET($CX$3,0,0,'Données projet'!$E$13+1,1))-AVERAGE(OFFSET($H$3,0,0,'Données projet'!$E$13+1,1))</f>
        <v>#N/A</v>
      </c>
      <c r="CZ89" s="58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8" t="e">
        <f t="shared" si="71"/>
        <v>#N/A</v>
      </c>
      <c r="DT89" s="58" t="e">
        <f ca="1">AVERAGE(OFFSET($DS$3,0,0,'Données projet'!$E$14+1,1))-AVERAGE(OFFSET($H$3,0,0,'Données projet'!$E$14+1,1))</f>
        <v>#N/A</v>
      </c>
      <c r="DU89" s="58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8" t="e">
        <f t="shared" si="74"/>
        <v>#N/A</v>
      </c>
      <c r="EO89" s="58" t="e">
        <f ca="1">AVERAGE(OFFSET($EN$3,0,0,'Données projet'!$E$15+1,1))-AVERAGE(OFFSET($H$3,0,0,'Données projet'!$E$15+1,1))</f>
        <v>#N/A</v>
      </c>
      <c r="EP89" s="58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8" t="e">
        <f t="shared" si="77"/>
        <v>#N/A</v>
      </c>
      <c r="FJ89" s="58" t="e">
        <f ca="1">AVERAGE(OFFSET($FI$3,0,0,'Données projet'!$E$16+1,1))-AVERAGE(OFFSET($H$3,0,0,'Données projet'!$E$16+1,1))</f>
        <v>#N/A</v>
      </c>
      <c r="FK89" s="58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8" t="e">
        <f t="shared" si="80"/>
        <v>#N/A</v>
      </c>
      <c r="GE89" s="58" t="e">
        <f ca="1">AVERAGE(OFFSET($GD$3,0,0,'Données projet'!$E$17+1,1))-AVERAGE(OFFSET($H$3,0,0,'Données projet'!$E$17+1,1))</f>
        <v>#N/A</v>
      </c>
      <c r="GF89" s="58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8" t="e">
        <f t="shared" si="83"/>
        <v>#N/A</v>
      </c>
      <c r="GZ89" s="58" t="e">
        <f ca="1">AVERAGE(OFFSET($GY$3,0,0,'Données projet'!$E$18+1,1))-AVERAGE(OFFSET($H$3,0,0,'Données projet'!$E$18+1,1))</f>
        <v>#N/A</v>
      </c>
      <c r="HA89" s="58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6">
        <f t="shared" si="56"/>
        <v>400.39136906310915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8" t="e">
        <f t="shared" si="55"/>
        <v>#NUM!</v>
      </c>
      <c r="S90" s="58">
        <f ca="1">AVERAGE(OFFSET($R$3,0,0,'Données projet'!$E$9+1,1))-AVERAGE(OFFSET($H$3,0,0,'Données projet'!$E$9+1,1))</f>
        <v>160.68496934923235</v>
      </c>
      <c r="T90" s="58">
        <f t="shared" si="88"/>
        <v>313.61727210988198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38.195333416580013</v>
      </c>
      <c r="AA90" s="21">
        <f>EXP(-LN(2)/25)*AA89+(1-EXP(-LN(2)/25))/(LN(2)/25)*Calculateur!V90*Calculateur!X90*VLOOKUP('Données projet'!$B$9,Paramètres!$A$1:$I$89,3,0)*0.475*44/12</f>
        <v>4.9859507901807358</v>
      </c>
      <c r="AB90" s="21">
        <f>EXP(-LN(2)/2)*AB89+(1-EXP(-LN(2)/2))/(LN(2)/2)*V90*Y90*VLOOKUP('Données projet'!$B$9,Paramètres!$A$1:$I$89,3,0)*0.475*44/12</f>
        <v>2.9692281999864829E-7</v>
      </c>
      <c r="AC90" s="22">
        <f t="shared" si="57"/>
        <v>43.181284503683571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8" t="e">
        <f t="shared" si="59"/>
        <v>#N/A</v>
      </c>
      <c r="AN90" s="58" t="e">
        <f ca="1">AVERAGE(OFFSET($AM$3,0,0,'Données projet'!$E$10+1,1))-AVERAGE(OFFSET($H$3,0,0,'Données projet'!$E$10+1,1))</f>
        <v>#N/A</v>
      </c>
      <c r="AO90" s="58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8" t="e">
        <f t="shared" si="62"/>
        <v>#N/A</v>
      </c>
      <c r="BI90" s="58" t="e">
        <f ca="1">AVERAGE(OFFSET($BH$3,0,0,'Données projet'!$E$11+1,1))-AVERAGE(OFFSET($H$3,0,0,'Données projet'!$E$11+1,1))</f>
        <v>#N/A</v>
      </c>
      <c r="BJ90" s="58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8" t="e">
        <f t="shared" si="65"/>
        <v>#N/A</v>
      </c>
      <c r="CD90" s="58" t="e">
        <f ca="1">AVERAGE(OFFSET($CC$3,0,0,'Données projet'!$E$12+1,1))-AVERAGE(OFFSET($H$3,0,0,'Données projet'!$E$12+1,1))</f>
        <v>#N/A</v>
      </c>
      <c r="CE90" s="58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8" t="e">
        <f t="shared" si="68"/>
        <v>#N/A</v>
      </c>
      <c r="CY90" s="58" t="e">
        <f ca="1">AVERAGE(OFFSET($CX$3,0,0,'Données projet'!$E$13+1,1))-AVERAGE(OFFSET($H$3,0,0,'Données projet'!$E$13+1,1))</f>
        <v>#N/A</v>
      </c>
      <c r="CZ90" s="58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8" t="e">
        <f t="shared" si="71"/>
        <v>#N/A</v>
      </c>
      <c r="DT90" s="58" t="e">
        <f ca="1">AVERAGE(OFFSET($DS$3,0,0,'Données projet'!$E$14+1,1))-AVERAGE(OFFSET($H$3,0,0,'Données projet'!$E$14+1,1))</f>
        <v>#N/A</v>
      </c>
      <c r="DU90" s="58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8" t="e">
        <f t="shared" si="74"/>
        <v>#N/A</v>
      </c>
      <c r="EO90" s="58" t="e">
        <f ca="1">AVERAGE(OFFSET($EN$3,0,0,'Données projet'!$E$15+1,1))-AVERAGE(OFFSET($H$3,0,0,'Données projet'!$E$15+1,1))</f>
        <v>#N/A</v>
      </c>
      <c r="EP90" s="58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8" t="e">
        <f t="shared" si="77"/>
        <v>#N/A</v>
      </c>
      <c r="FJ90" s="58" t="e">
        <f ca="1">AVERAGE(OFFSET($FI$3,0,0,'Données projet'!$E$16+1,1))-AVERAGE(OFFSET($H$3,0,0,'Données projet'!$E$16+1,1))</f>
        <v>#N/A</v>
      </c>
      <c r="FK90" s="58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8" t="e">
        <f t="shared" si="80"/>
        <v>#N/A</v>
      </c>
      <c r="GE90" s="58" t="e">
        <f ca="1">AVERAGE(OFFSET($GD$3,0,0,'Données projet'!$E$17+1,1))-AVERAGE(OFFSET($H$3,0,0,'Données projet'!$E$17+1,1))</f>
        <v>#N/A</v>
      </c>
      <c r="GF90" s="58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8" t="e">
        <f t="shared" si="83"/>
        <v>#N/A</v>
      </c>
      <c r="GZ90" s="58" t="e">
        <f ca="1">AVERAGE(OFFSET($GY$3,0,0,'Données projet'!$E$18+1,1))-AVERAGE(OFFSET($H$3,0,0,'Données projet'!$E$18+1,1))</f>
        <v>#N/A</v>
      </c>
      <c r="HA90" s="58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6">
        <f t="shared" si="56"/>
        <v>401.58921093986299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8" t="e">
        <f t="shared" si="55"/>
        <v>#NUM!</v>
      </c>
      <c r="S91" s="58">
        <f ca="1">AVERAGE(OFFSET($R$3,0,0,'Données projet'!$E$9+1,1))-AVERAGE(OFFSET($H$3,0,0,'Données projet'!$E$9+1,1))</f>
        <v>160.68496934923235</v>
      </c>
      <c r="T91" s="58">
        <f t="shared" si="88"/>
        <v>313.61727210988198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37.446346225133887</v>
      </c>
      <c r="AA91" s="21">
        <f>EXP(-LN(2)/25)*AA90+(1-EXP(-LN(2)/25))/(LN(2)/25)*Calculateur!V91*Calculateur!X91*VLOOKUP('Données projet'!$B$9,Paramètres!$A$1:$I$89,3,0)*0.475*44/12</f>
        <v>4.8496097036234875</v>
      </c>
      <c r="AB91" s="21">
        <f>EXP(-LN(2)/2)*AB90+(1-EXP(-LN(2)/2))/(LN(2)/2)*V91*Y91*VLOOKUP('Données projet'!$B$9,Paramètres!$A$1:$I$89,3,0)*0.475*44/12</f>
        <v>2.0995613951007684E-7</v>
      </c>
      <c r="AC91" s="22">
        <f t="shared" si="57"/>
        <v>42.295956138713514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8" t="e">
        <f t="shared" si="59"/>
        <v>#N/A</v>
      </c>
      <c r="AN91" s="58" t="e">
        <f ca="1">AVERAGE(OFFSET($AM$3,0,0,'Données projet'!$E$10+1,1))-AVERAGE(OFFSET($H$3,0,0,'Données projet'!$E$10+1,1))</f>
        <v>#N/A</v>
      </c>
      <c r="AO91" s="58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8" t="e">
        <f t="shared" si="62"/>
        <v>#N/A</v>
      </c>
      <c r="BI91" s="58" t="e">
        <f ca="1">AVERAGE(OFFSET($BH$3,0,0,'Données projet'!$E$11+1,1))-AVERAGE(OFFSET($H$3,0,0,'Données projet'!$E$11+1,1))</f>
        <v>#N/A</v>
      </c>
      <c r="BJ91" s="58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8" t="e">
        <f t="shared" si="65"/>
        <v>#N/A</v>
      </c>
      <c r="CD91" s="58" t="e">
        <f ca="1">AVERAGE(OFFSET($CC$3,0,0,'Données projet'!$E$12+1,1))-AVERAGE(OFFSET($H$3,0,0,'Données projet'!$E$12+1,1))</f>
        <v>#N/A</v>
      </c>
      <c r="CE91" s="58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8" t="e">
        <f t="shared" si="68"/>
        <v>#N/A</v>
      </c>
      <c r="CY91" s="58" t="e">
        <f ca="1">AVERAGE(OFFSET($CX$3,0,0,'Données projet'!$E$13+1,1))-AVERAGE(OFFSET($H$3,0,0,'Données projet'!$E$13+1,1))</f>
        <v>#N/A</v>
      </c>
      <c r="CZ91" s="58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8" t="e">
        <f t="shared" si="71"/>
        <v>#N/A</v>
      </c>
      <c r="DT91" s="58" t="e">
        <f ca="1">AVERAGE(OFFSET($DS$3,0,0,'Données projet'!$E$14+1,1))-AVERAGE(OFFSET($H$3,0,0,'Données projet'!$E$14+1,1))</f>
        <v>#N/A</v>
      </c>
      <c r="DU91" s="58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8" t="e">
        <f t="shared" si="74"/>
        <v>#N/A</v>
      </c>
      <c r="EO91" s="58" t="e">
        <f ca="1">AVERAGE(OFFSET($EN$3,0,0,'Données projet'!$E$15+1,1))-AVERAGE(OFFSET($H$3,0,0,'Données projet'!$E$15+1,1))</f>
        <v>#N/A</v>
      </c>
      <c r="EP91" s="58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8" t="e">
        <f t="shared" si="77"/>
        <v>#N/A</v>
      </c>
      <c r="FJ91" s="58" t="e">
        <f ca="1">AVERAGE(OFFSET($FI$3,0,0,'Données projet'!$E$16+1,1))-AVERAGE(OFFSET($H$3,0,0,'Données projet'!$E$16+1,1))</f>
        <v>#N/A</v>
      </c>
      <c r="FK91" s="58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8" t="e">
        <f t="shared" si="80"/>
        <v>#N/A</v>
      </c>
      <c r="GE91" s="58" t="e">
        <f ca="1">AVERAGE(OFFSET($GD$3,0,0,'Données projet'!$E$17+1,1))-AVERAGE(OFFSET($H$3,0,0,'Données projet'!$E$17+1,1))</f>
        <v>#N/A</v>
      </c>
      <c r="GF91" s="58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8" t="e">
        <f t="shared" si="83"/>
        <v>#N/A</v>
      </c>
      <c r="GZ91" s="58" t="e">
        <f ca="1">AVERAGE(OFFSET($GY$3,0,0,'Données projet'!$E$18+1,1))-AVERAGE(OFFSET($H$3,0,0,'Données projet'!$E$18+1,1))</f>
        <v>#N/A</v>
      </c>
      <c r="HA91" s="58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6">
        <f t="shared" si="56"/>
        <v>402.78672645445664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8" t="e">
        <f t="shared" si="55"/>
        <v>#NUM!</v>
      </c>
      <c r="S92" s="58">
        <f ca="1">AVERAGE(OFFSET($R$3,0,0,'Données projet'!$E$9+1,1))-AVERAGE(OFFSET($H$3,0,0,'Données projet'!$E$9+1,1))</f>
        <v>160.68496934923235</v>
      </c>
      <c r="T92" s="58">
        <f t="shared" si="88"/>
        <v>313.61727210988198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36.712046215674945</v>
      </c>
      <c r="AA92" s="21">
        <f>EXP(-LN(2)/25)*AA91+(1-EXP(-LN(2)/25))/(LN(2)/25)*Calculateur!V92*Calculateur!X92*VLOOKUP('Données projet'!$B$9,Paramètres!$A$1:$I$89,3,0)*0.475*44/12</f>
        <v>4.7169968712480133</v>
      </c>
      <c r="AB92" s="21">
        <f>EXP(-LN(2)/2)*AB91+(1-EXP(-LN(2)/2))/(LN(2)/2)*V92*Y92*VLOOKUP('Données projet'!$B$9,Paramètres!$A$1:$I$89,3,0)*0.475*44/12</f>
        <v>1.4846140999932415E-7</v>
      </c>
      <c r="AC92" s="22">
        <f t="shared" si="57"/>
        <v>41.42904323538437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8" t="e">
        <f t="shared" si="59"/>
        <v>#N/A</v>
      </c>
      <c r="AN92" s="58" t="e">
        <f ca="1">AVERAGE(OFFSET($AM$3,0,0,'Données projet'!$E$10+1,1))-AVERAGE(OFFSET($H$3,0,0,'Données projet'!$E$10+1,1))</f>
        <v>#N/A</v>
      </c>
      <c r="AO92" s="58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8" t="e">
        <f t="shared" si="62"/>
        <v>#N/A</v>
      </c>
      <c r="BI92" s="58" t="e">
        <f ca="1">AVERAGE(OFFSET($BH$3,0,0,'Données projet'!$E$11+1,1))-AVERAGE(OFFSET($H$3,0,0,'Données projet'!$E$11+1,1))</f>
        <v>#N/A</v>
      </c>
      <c r="BJ92" s="58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8" t="e">
        <f t="shared" si="65"/>
        <v>#N/A</v>
      </c>
      <c r="CD92" s="58" t="e">
        <f ca="1">AVERAGE(OFFSET($CC$3,0,0,'Données projet'!$E$12+1,1))-AVERAGE(OFFSET($H$3,0,0,'Données projet'!$E$12+1,1))</f>
        <v>#N/A</v>
      </c>
      <c r="CE92" s="58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8" t="e">
        <f t="shared" si="68"/>
        <v>#N/A</v>
      </c>
      <c r="CY92" s="58" t="e">
        <f ca="1">AVERAGE(OFFSET($CX$3,0,0,'Données projet'!$E$13+1,1))-AVERAGE(OFFSET($H$3,0,0,'Données projet'!$E$13+1,1))</f>
        <v>#N/A</v>
      </c>
      <c r="CZ92" s="58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8" t="e">
        <f t="shared" si="71"/>
        <v>#N/A</v>
      </c>
      <c r="DT92" s="58" t="e">
        <f ca="1">AVERAGE(OFFSET($DS$3,0,0,'Données projet'!$E$14+1,1))-AVERAGE(OFFSET($H$3,0,0,'Données projet'!$E$14+1,1))</f>
        <v>#N/A</v>
      </c>
      <c r="DU92" s="58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8" t="e">
        <f t="shared" si="74"/>
        <v>#N/A</v>
      </c>
      <c r="EO92" s="58" t="e">
        <f ca="1">AVERAGE(OFFSET($EN$3,0,0,'Données projet'!$E$15+1,1))-AVERAGE(OFFSET($H$3,0,0,'Données projet'!$E$15+1,1))</f>
        <v>#N/A</v>
      </c>
      <c r="EP92" s="58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8" t="e">
        <f t="shared" si="77"/>
        <v>#N/A</v>
      </c>
      <c r="FJ92" s="58" t="e">
        <f ca="1">AVERAGE(OFFSET($FI$3,0,0,'Données projet'!$E$16+1,1))-AVERAGE(OFFSET($H$3,0,0,'Données projet'!$E$16+1,1))</f>
        <v>#N/A</v>
      </c>
      <c r="FK92" s="58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8" t="e">
        <f t="shared" si="80"/>
        <v>#N/A</v>
      </c>
      <c r="GE92" s="58" t="e">
        <f ca="1">AVERAGE(OFFSET($GD$3,0,0,'Données projet'!$E$17+1,1))-AVERAGE(OFFSET($H$3,0,0,'Données projet'!$E$17+1,1))</f>
        <v>#N/A</v>
      </c>
      <c r="GF92" s="58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8" t="e">
        <f t="shared" si="83"/>
        <v>#N/A</v>
      </c>
      <c r="GZ92" s="58" t="e">
        <f ca="1">AVERAGE(OFFSET($GY$3,0,0,'Données projet'!$E$18+1,1))-AVERAGE(OFFSET($H$3,0,0,'Données projet'!$E$18+1,1))</f>
        <v>#N/A</v>
      </c>
      <c r="HA92" s="58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6">
        <f t="shared" si="56"/>
        <v>403.98391969821557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8" t="e">
        <f t="shared" si="55"/>
        <v>#NUM!</v>
      </c>
      <c r="S93" s="58">
        <f ca="1">AVERAGE(OFFSET($R$3,0,0,'Données projet'!$E$9+1,1))-AVERAGE(OFFSET($H$3,0,0,'Données projet'!$E$9+1,1))</f>
        <v>160.68496934923235</v>
      </c>
      <c r="T93" s="58">
        <f t="shared" si="88"/>
        <v>313.61727210988198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35.992145381522711</v>
      </c>
      <c r="AA93" s="21">
        <f>EXP(-LN(2)/25)*AA92+(1-EXP(-LN(2)/25))/(LN(2)/25)*Calculateur!V93*Calculateur!X93*VLOOKUP('Données projet'!$B$9,Paramètres!$A$1:$I$89,3,0)*0.475*44/12</f>
        <v>4.5880103437476514</v>
      </c>
      <c r="AB93" s="21">
        <f>EXP(-LN(2)/2)*AB92+(1-EXP(-LN(2)/2))/(LN(2)/2)*V93*Y93*VLOOKUP('Données projet'!$B$9,Paramètres!$A$1:$I$89,3,0)*0.475*44/12</f>
        <v>1.0497806975503842E-7</v>
      </c>
      <c r="AC93" s="22">
        <f t="shared" si="57"/>
        <v>40.58015583024843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8" t="e">
        <f t="shared" si="59"/>
        <v>#N/A</v>
      </c>
      <c r="AN93" s="58" t="e">
        <f ca="1">AVERAGE(OFFSET($AM$3,0,0,'Données projet'!$E$10+1,1))-AVERAGE(OFFSET($H$3,0,0,'Données projet'!$E$10+1,1))</f>
        <v>#N/A</v>
      </c>
      <c r="AO93" s="58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8" t="e">
        <f t="shared" si="62"/>
        <v>#N/A</v>
      </c>
      <c r="BI93" s="58" t="e">
        <f ca="1">AVERAGE(OFFSET($BH$3,0,0,'Données projet'!$E$11+1,1))-AVERAGE(OFFSET($H$3,0,0,'Données projet'!$E$11+1,1))</f>
        <v>#N/A</v>
      </c>
      <c r="BJ93" s="58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8" t="e">
        <f t="shared" si="65"/>
        <v>#N/A</v>
      </c>
      <c r="CD93" s="58" t="e">
        <f ca="1">AVERAGE(OFFSET($CC$3,0,0,'Données projet'!$E$12+1,1))-AVERAGE(OFFSET($H$3,0,0,'Données projet'!$E$12+1,1))</f>
        <v>#N/A</v>
      </c>
      <c r="CE93" s="58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8" t="e">
        <f t="shared" si="68"/>
        <v>#N/A</v>
      </c>
      <c r="CY93" s="58" t="e">
        <f ca="1">AVERAGE(OFFSET($CX$3,0,0,'Données projet'!$E$13+1,1))-AVERAGE(OFFSET($H$3,0,0,'Données projet'!$E$13+1,1))</f>
        <v>#N/A</v>
      </c>
      <c r="CZ93" s="58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8" t="e">
        <f t="shared" si="71"/>
        <v>#N/A</v>
      </c>
      <c r="DT93" s="58" t="e">
        <f ca="1">AVERAGE(OFFSET($DS$3,0,0,'Données projet'!$E$14+1,1))-AVERAGE(OFFSET($H$3,0,0,'Données projet'!$E$14+1,1))</f>
        <v>#N/A</v>
      </c>
      <c r="DU93" s="58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8" t="e">
        <f t="shared" si="74"/>
        <v>#N/A</v>
      </c>
      <c r="EO93" s="58" t="e">
        <f ca="1">AVERAGE(OFFSET($EN$3,0,0,'Données projet'!$E$15+1,1))-AVERAGE(OFFSET($H$3,0,0,'Données projet'!$E$15+1,1))</f>
        <v>#N/A</v>
      </c>
      <c r="EP93" s="58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8" t="e">
        <f t="shared" si="77"/>
        <v>#N/A</v>
      </c>
      <c r="FJ93" s="58" t="e">
        <f ca="1">AVERAGE(OFFSET($FI$3,0,0,'Données projet'!$E$16+1,1))-AVERAGE(OFFSET($H$3,0,0,'Données projet'!$E$16+1,1))</f>
        <v>#N/A</v>
      </c>
      <c r="FK93" s="58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8" t="e">
        <f t="shared" si="80"/>
        <v>#N/A</v>
      </c>
      <c r="GE93" s="58" t="e">
        <f ca="1">AVERAGE(OFFSET($GD$3,0,0,'Données projet'!$E$17+1,1))-AVERAGE(OFFSET($H$3,0,0,'Données projet'!$E$17+1,1))</f>
        <v>#N/A</v>
      </c>
      <c r="GF93" s="58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8" t="e">
        <f t="shared" si="83"/>
        <v>#N/A</v>
      </c>
      <c r="GZ93" s="58" t="e">
        <f ca="1">AVERAGE(OFFSET($GY$3,0,0,'Données projet'!$E$18+1,1))-AVERAGE(OFFSET($H$3,0,0,'Données projet'!$E$18+1,1))</f>
        <v>#N/A</v>
      </c>
      <c r="HA93" s="58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6">
        <f t="shared" si="56"/>
        <v>405.18079466631161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8" t="e">
        <f t="shared" si="55"/>
        <v>#NUM!</v>
      </c>
      <c r="S94" s="58">
        <f ca="1">AVERAGE(OFFSET($R$3,0,0,'Données projet'!$E$9+1,1))-AVERAGE(OFFSET($H$3,0,0,'Données projet'!$E$9+1,1))</f>
        <v>160.68496934923235</v>
      </c>
      <c r="T94" s="58">
        <f t="shared" si="88"/>
        <v>313.61727210988198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35.286361363632054</v>
      </c>
      <c r="AA94" s="21">
        <f>EXP(-LN(2)/25)*AA93+(1-EXP(-LN(2)/25))/(LN(2)/25)*Calculateur!V94*Calculateur!X94*VLOOKUP('Données projet'!$B$9,Paramètres!$A$1:$I$89,3,0)*0.475*44/12</f>
        <v>4.4625509596248936</v>
      </c>
      <c r="AB94" s="21">
        <f>EXP(-LN(2)/2)*AB93+(1-EXP(-LN(2)/2))/(LN(2)/2)*V94*Y94*VLOOKUP('Données projet'!$B$9,Paramètres!$A$1:$I$89,3,0)*0.475*44/12</f>
        <v>7.4230704999662074E-8</v>
      </c>
      <c r="AC94" s="22">
        <f t="shared" si="57"/>
        <v>39.748912397487651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8" t="e">
        <f t="shared" si="59"/>
        <v>#N/A</v>
      </c>
      <c r="AN94" s="58" t="e">
        <f ca="1">AVERAGE(OFFSET($AM$3,0,0,'Données projet'!$E$10+1,1))-AVERAGE(OFFSET($H$3,0,0,'Données projet'!$E$10+1,1))</f>
        <v>#N/A</v>
      </c>
      <c r="AO94" s="58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8" t="e">
        <f t="shared" si="62"/>
        <v>#N/A</v>
      </c>
      <c r="BI94" s="58" t="e">
        <f ca="1">AVERAGE(OFFSET($BH$3,0,0,'Données projet'!$E$11+1,1))-AVERAGE(OFFSET($H$3,0,0,'Données projet'!$E$11+1,1))</f>
        <v>#N/A</v>
      </c>
      <c r="BJ94" s="58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8" t="e">
        <f t="shared" si="65"/>
        <v>#N/A</v>
      </c>
      <c r="CD94" s="58" t="e">
        <f ca="1">AVERAGE(OFFSET($CC$3,0,0,'Données projet'!$E$12+1,1))-AVERAGE(OFFSET($H$3,0,0,'Données projet'!$E$12+1,1))</f>
        <v>#N/A</v>
      </c>
      <c r="CE94" s="58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8" t="e">
        <f t="shared" si="68"/>
        <v>#N/A</v>
      </c>
      <c r="CY94" s="58" t="e">
        <f ca="1">AVERAGE(OFFSET($CX$3,0,0,'Données projet'!$E$13+1,1))-AVERAGE(OFFSET($H$3,0,0,'Données projet'!$E$13+1,1))</f>
        <v>#N/A</v>
      </c>
      <c r="CZ94" s="58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8" t="e">
        <f t="shared" si="71"/>
        <v>#N/A</v>
      </c>
      <c r="DT94" s="58" t="e">
        <f ca="1">AVERAGE(OFFSET($DS$3,0,0,'Données projet'!$E$14+1,1))-AVERAGE(OFFSET($H$3,0,0,'Données projet'!$E$14+1,1))</f>
        <v>#N/A</v>
      </c>
      <c r="DU94" s="58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8" t="e">
        <f t="shared" si="74"/>
        <v>#N/A</v>
      </c>
      <c r="EO94" s="58" t="e">
        <f ca="1">AVERAGE(OFFSET($EN$3,0,0,'Données projet'!$E$15+1,1))-AVERAGE(OFFSET($H$3,0,0,'Données projet'!$E$15+1,1))</f>
        <v>#N/A</v>
      </c>
      <c r="EP94" s="58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8" t="e">
        <f t="shared" si="77"/>
        <v>#N/A</v>
      </c>
      <c r="FJ94" s="58" t="e">
        <f ca="1">AVERAGE(OFFSET($FI$3,0,0,'Données projet'!$E$16+1,1))-AVERAGE(OFFSET($H$3,0,0,'Données projet'!$E$16+1,1))</f>
        <v>#N/A</v>
      </c>
      <c r="FK94" s="58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8" t="e">
        <f t="shared" si="80"/>
        <v>#N/A</v>
      </c>
      <c r="GE94" s="58" t="e">
        <f ca="1">AVERAGE(OFFSET($GD$3,0,0,'Données projet'!$E$17+1,1))-AVERAGE(OFFSET($H$3,0,0,'Données projet'!$E$17+1,1))</f>
        <v>#N/A</v>
      </c>
      <c r="GF94" s="58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8" t="e">
        <f t="shared" si="83"/>
        <v>#N/A</v>
      </c>
      <c r="GZ94" s="58" t="e">
        <f ca="1">AVERAGE(OFFSET($GY$3,0,0,'Données projet'!$E$18+1,1))-AVERAGE(OFFSET($H$3,0,0,'Données projet'!$E$18+1,1))</f>
        <v>#N/A</v>
      </c>
      <c r="HA94" s="58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6">
        <f t="shared" si="56"/>
        <v>406.37735526105428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8" t="e">
        <f t="shared" si="55"/>
        <v>#NUM!</v>
      </c>
      <c r="S95" s="58">
        <f ca="1">AVERAGE(OFFSET($R$3,0,0,'Données projet'!$E$9+1,1))-AVERAGE(OFFSET($H$3,0,0,'Données projet'!$E$9+1,1))</f>
        <v>160.68496934923235</v>
      </c>
      <c r="T95" s="58">
        <f t="shared" si="88"/>
        <v>313.61727210988198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34.594417339846487</v>
      </c>
      <c r="AA95" s="21">
        <f>EXP(-LN(2)/25)*AA94+(1-EXP(-LN(2)/25))/(LN(2)/25)*Calculateur!V95*Calculateur!X95*VLOOKUP('Données projet'!$B$9,Paramètres!$A$1:$I$89,3,0)*0.475*44/12</f>
        <v>4.3405222689585949</v>
      </c>
      <c r="AB95" s="21">
        <f>EXP(-LN(2)/2)*AB94+(1-EXP(-LN(2)/2))/(LN(2)/2)*V95*Y95*VLOOKUP('Données projet'!$B$9,Paramètres!$A$1:$I$89,3,0)*0.475*44/12</f>
        <v>5.248903487751921E-8</v>
      </c>
      <c r="AC95" s="22">
        <f t="shared" si="57"/>
        <v>38.934939661294116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8" t="e">
        <f t="shared" si="59"/>
        <v>#N/A</v>
      </c>
      <c r="AN95" s="58" t="e">
        <f ca="1">AVERAGE(OFFSET($AM$3,0,0,'Données projet'!$E$10+1,1))-AVERAGE(OFFSET($H$3,0,0,'Données projet'!$E$10+1,1))</f>
        <v>#N/A</v>
      </c>
      <c r="AO95" s="58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8" t="e">
        <f t="shared" si="62"/>
        <v>#N/A</v>
      </c>
      <c r="BI95" s="58" t="e">
        <f ca="1">AVERAGE(OFFSET($BH$3,0,0,'Données projet'!$E$11+1,1))-AVERAGE(OFFSET($H$3,0,0,'Données projet'!$E$11+1,1))</f>
        <v>#N/A</v>
      </c>
      <c r="BJ95" s="58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8" t="e">
        <f t="shared" si="65"/>
        <v>#N/A</v>
      </c>
      <c r="CD95" s="58" t="e">
        <f ca="1">AVERAGE(OFFSET($CC$3,0,0,'Données projet'!$E$12+1,1))-AVERAGE(OFFSET($H$3,0,0,'Données projet'!$E$12+1,1))</f>
        <v>#N/A</v>
      </c>
      <c r="CE95" s="58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8" t="e">
        <f t="shared" si="68"/>
        <v>#N/A</v>
      </c>
      <c r="CY95" s="58" t="e">
        <f ca="1">AVERAGE(OFFSET($CX$3,0,0,'Données projet'!$E$13+1,1))-AVERAGE(OFFSET($H$3,0,0,'Données projet'!$E$13+1,1))</f>
        <v>#N/A</v>
      </c>
      <c r="CZ95" s="58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8" t="e">
        <f t="shared" si="71"/>
        <v>#N/A</v>
      </c>
      <c r="DT95" s="58" t="e">
        <f ca="1">AVERAGE(OFFSET($DS$3,0,0,'Données projet'!$E$14+1,1))-AVERAGE(OFFSET($H$3,0,0,'Données projet'!$E$14+1,1))</f>
        <v>#N/A</v>
      </c>
      <c r="DU95" s="58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8" t="e">
        <f t="shared" si="74"/>
        <v>#N/A</v>
      </c>
      <c r="EO95" s="58" t="e">
        <f ca="1">AVERAGE(OFFSET($EN$3,0,0,'Données projet'!$E$15+1,1))-AVERAGE(OFFSET($H$3,0,0,'Données projet'!$E$15+1,1))</f>
        <v>#N/A</v>
      </c>
      <c r="EP95" s="58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8" t="e">
        <f t="shared" si="77"/>
        <v>#N/A</v>
      </c>
      <c r="FJ95" s="58" t="e">
        <f ca="1">AVERAGE(OFFSET($FI$3,0,0,'Données projet'!$E$16+1,1))-AVERAGE(OFFSET($H$3,0,0,'Données projet'!$E$16+1,1))</f>
        <v>#N/A</v>
      </c>
      <c r="FK95" s="58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8" t="e">
        <f t="shared" si="80"/>
        <v>#N/A</v>
      </c>
      <c r="GE95" s="58" t="e">
        <f ca="1">AVERAGE(OFFSET($GD$3,0,0,'Données projet'!$E$17+1,1))-AVERAGE(OFFSET($H$3,0,0,'Données projet'!$E$17+1,1))</f>
        <v>#N/A</v>
      </c>
      <c r="GF95" s="58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8" t="e">
        <f t="shared" si="83"/>
        <v>#N/A</v>
      </c>
      <c r="GZ95" s="58" t="e">
        <f ca="1">AVERAGE(OFFSET($GY$3,0,0,'Données projet'!$E$18+1,1))-AVERAGE(OFFSET($H$3,0,0,'Données projet'!$E$18+1,1))</f>
        <v>#N/A</v>
      </c>
      <c r="HA95" s="58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6">
        <f t="shared" si="56"/>
        <v>407.57360529503438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8" t="e">
        <f t="shared" si="55"/>
        <v>#NUM!</v>
      </c>
      <c r="S96" s="58">
        <f ca="1">AVERAGE(OFFSET($R$3,0,0,'Données projet'!$E$9+1,1))-AVERAGE(OFFSET($H$3,0,0,'Données projet'!$E$9+1,1))</f>
        <v>160.68496934923235</v>
      </c>
      <c r="T96" s="58">
        <f t="shared" si="88"/>
        <v>313.61727210988198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33.916041916323174</v>
      </c>
      <c r="AA96" s="21">
        <f>EXP(-LN(2)/25)*AA95+(1-EXP(-LN(2)/25))/(LN(2)/25)*Calculateur!V96*Calculateur!X96*VLOOKUP('Données projet'!$B$9,Paramètres!$A$1:$I$89,3,0)*0.475*44/12</f>
        <v>4.2218304592557763</v>
      </c>
      <c r="AB96" s="21">
        <f>EXP(-LN(2)/2)*AB95+(1-EXP(-LN(2)/2))/(LN(2)/2)*V96*Y96*VLOOKUP('Données projet'!$B$9,Paramètres!$A$1:$I$89,3,0)*0.475*44/12</f>
        <v>3.7115352499831037E-8</v>
      </c>
      <c r="AC96" s="22">
        <f t="shared" si="57"/>
        <v>38.1378724126943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8" t="e">
        <f t="shared" si="59"/>
        <v>#N/A</v>
      </c>
      <c r="AN96" s="58" t="e">
        <f ca="1">AVERAGE(OFFSET($AM$3,0,0,'Données projet'!$E$10+1,1))-AVERAGE(OFFSET($H$3,0,0,'Données projet'!$E$10+1,1))</f>
        <v>#N/A</v>
      </c>
      <c r="AO96" s="58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8" t="e">
        <f t="shared" si="62"/>
        <v>#N/A</v>
      </c>
      <c r="BI96" s="58" t="e">
        <f ca="1">AVERAGE(OFFSET($BH$3,0,0,'Données projet'!$E$11+1,1))-AVERAGE(OFFSET($H$3,0,0,'Données projet'!$E$11+1,1))</f>
        <v>#N/A</v>
      </c>
      <c r="BJ96" s="58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8" t="e">
        <f t="shared" si="65"/>
        <v>#N/A</v>
      </c>
      <c r="CD96" s="58" t="e">
        <f ca="1">AVERAGE(OFFSET($CC$3,0,0,'Données projet'!$E$12+1,1))-AVERAGE(OFFSET($H$3,0,0,'Données projet'!$E$12+1,1))</f>
        <v>#N/A</v>
      </c>
      <c r="CE96" s="58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8" t="e">
        <f t="shared" si="68"/>
        <v>#N/A</v>
      </c>
      <c r="CY96" s="58" t="e">
        <f ca="1">AVERAGE(OFFSET($CX$3,0,0,'Données projet'!$E$13+1,1))-AVERAGE(OFFSET($H$3,0,0,'Données projet'!$E$13+1,1))</f>
        <v>#N/A</v>
      </c>
      <c r="CZ96" s="58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8" t="e">
        <f t="shared" si="71"/>
        <v>#N/A</v>
      </c>
      <c r="DT96" s="58" t="e">
        <f ca="1">AVERAGE(OFFSET($DS$3,0,0,'Données projet'!$E$14+1,1))-AVERAGE(OFFSET($H$3,0,0,'Données projet'!$E$14+1,1))</f>
        <v>#N/A</v>
      </c>
      <c r="DU96" s="58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8" t="e">
        <f t="shared" si="74"/>
        <v>#N/A</v>
      </c>
      <c r="EO96" s="58" t="e">
        <f ca="1">AVERAGE(OFFSET($EN$3,0,0,'Données projet'!$E$15+1,1))-AVERAGE(OFFSET($H$3,0,0,'Données projet'!$E$15+1,1))</f>
        <v>#N/A</v>
      </c>
      <c r="EP96" s="58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8" t="e">
        <f t="shared" si="77"/>
        <v>#N/A</v>
      </c>
      <c r="FJ96" s="58" t="e">
        <f ca="1">AVERAGE(OFFSET($FI$3,0,0,'Données projet'!$E$16+1,1))-AVERAGE(OFFSET($H$3,0,0,'Données projet'!$E$16+1,1))</f>
        <v>#N/A</v>
      </c>
      <c r="FK96" s="58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8" t="e">
        <f t="shared" si="80"/>
        <v>#N/A</v>
      </c>
      <c r="GE96" s="58" t="e">
        <f ca="1">AVERAGE(OFFSET($GD$3,0,0,'Données projet'!$E$17+1,1))-AVERAGE(OFFSET($H$3,0,0,'Données projet'!$E$17+1,1))</f>
        <v>#N/A</v>
      </c>
      <c r="GF96" s="58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8" t="e">
        <f t="shared" si="83"/>
        <v>#N/A</v>
      </c>
      <c r="GZ96" s="58" t="e">
        <f ca="1">AVERAGE(OFFSET($GY$3,0,0,'Données projet'!$E$18+1,1))-AVERAGE(OFFSET($H$3,0,0,'Données projet'!$E$18+1,1))</f>
        <v>#N/A</v>
      </c>
      <c r="HA96" s="58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6">
        <f t="shared" si="56"/>
        <v>408.76954849412908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8" t="e">
        <f t="shared" si="55"/>
        <v>#NUM!</v>
      </c>
      <c r="S97" s="58">
        <f ca="1">AVERAGE(OFFSET($R$3,0,0,'Données projet'!$E$9+1,1))-AVERAGE(OFFSET($H$3,0,0,'Données projet'!$E$9+1,1))</f>
        <v>160.68496934923235</v>
      </c>
      <c r="T97" s="58">
        <f t="shared" si="88"/>
        <v>313.61727210988198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33.250969021087002</v>
      </c>
      <c r="AA97" s="21">
        <f>EXP(-LN(2)/25)*AA96+(1-EXP(-LN(2)/25))/(LN(2)/25)*Calculateur!V97*Calculateur!X97*VLOOKUP('Données projet'!$B$9,Paramètres!$A$1:$I$89,3,0)*0.475*44/12</f>
        <v>4.1063842833310122</v>
      </c>
      <c r="AB97" s="21">
        <f>EXP(-LN(2)/2)*AB96+(1-EXP(-LN(2)/2))/(LN(2)/2)*V97*Y97*VLOOKUP('Données projet'!$B$9,Paramètres!$A$1:$I$89,3,0)*0.475*44/12</f>
        <v>2.6244517438759605E-8</v>
      </c>
      <c r="AC97" s="22">
        <f t="shared" si="57"/>
        <v>37.357353330662527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8" t="e">
        <f t="shared" si="59"/>
        <v>#N/A</v>
      </c>
      <c r="AN97" s="58" t="e">
        <f ca="1">AVERAGE(OFFSET($AM$3,0,0,'Données projet'!$E$10+1,1))-AVERAGE(OFFSET($H$3,0,0,'Données projet'!$E$10+1,1))</f>
        <v>#N/A</v>
      </c>
      <c r="AO97" s="58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8" t="e">
        <f t="shared" si="62"/>
        <v>#N/A</v>
      </c>
      <c r="BI97" s="58" t="e">
        <f ca="1">AVERAGE(OFFSET($BH$3,0,0,'Données projet'!$E$11+1,1))-AVERAGE(OFFSET($H$3,0,0,'Données projet'!$E$11+1,1))</f>
        <v>#N/A</v>
      </c>
      <c r="BJ97" s="58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8" t="e">
        <f t="shared" si="65"/>
        <v>#N/A</v>
      </c>
      <c r="CD97" s="58" t="e">
        <f ca="1">AVERAGE(OFFSET($CC$3,0,0,'Données projet'!$E$12+1,1))-AVERAGE(OFFSET($H$3,0,0,'Données projet'!$E$12+1,1))</f>
        <v>#N/A</v>
      </c>
      <c r="CE97" s="58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8" t="e">
        <f t="shared" si="68"/>
        <v>#N/A</v>
      </c>
      <c r="CY97" s="58" t="e">
        <f ca="1">AVERAGE(OFFSET($CX$3,0,0,'Données projet'!$E$13+1,1))-AVERAGE(OFFSET($H$3,0,0,'Données projet'!$E$13+1,1))</f>
        <v>#N/A</v>
      </c>
      <c r="CZ97" s="58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8" t="e">
        <f t="shared" si="71"/>
        <v>#N/A</v>
      </c>
      <c r="DT97" s="58" t="e">
        <f ca="1">AVERAGE(OFFSET($DS$3,0,0,'Données projet'!$E$14+1,1))-AVERAGE(OFFSET($H$3,0,0,'Données projet'!$E$14+1,1))</f>
        <v>#N/A</v>
      </c>
      <c r="DU97" s="58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8" t="e">
        <f t="shared" si="74"/>
        <v>#N/A</v>
      </c>
      <c r="EO97" s="58" t="e">
        <f ca="1">AVERAGE(OFFSET($EN$3,0,0,'Données projet'!$E$15+1,1))-AVERAGE(OFFSET($H$3,0,0,'Données projet'!$E$15+1,1))</f>
        <v>#N/A</v>
      </c>
      <c r="EP97" s="58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8" t="e">
        <f t="shared" si="77"/>
        <v>#N/A</v>
      </c>
      <c r="FJ97" s="58" t="e">
        <f ca="1">AVERAGE(OFFSET($FI$3,0,0,'Données projet'!$E$16+1,1))-AVERAGE(OFFSET($H$3,0,0,'Données projet'!$E$16+1,1))</f>
        <v>#N/A</v>
      </c>
      <c r="FK97" s="58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8" t="e">
        <f t="shared" si="80"/>
        <v>#N/A</v>
      </c>
      <c r="GE97" s="58" t="e">
        <f ca="1">AVERAGE(OFFSET($GD$3,0,0,'Données projet'!$E$17+1,1))-AVERAGE(OFFSET($H$3,0,0,'Données projet'!$E$17+1,1))</f>
        <v>#N/A</v>
      </c>
      <c r="GF97" s="58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8" t="e">
        <f t="shared" si="83"/>
        <v>#N/A</v>
      </c>
      <c r="GZ97" s="58" t="e">
        <f ca="1">AVERAGE(OFFSET($GY$3,0,0,'Données projet'!$E$18+1,1))-AVERAGE(OFFSET($H$3,0,0,'Données projet'!$E$18+1,1))</f>
        <v>#N/A</v>
      </c>
      <c r="HA97" s="58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6">
        <f t="shared" si="56"/>
        <v>409.96518850037501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8" t="e">
        <f t="shared" si="55"/>
        <v>#NUM!</v>
      </c>
      <c r="S98" s="58">
        <f ca="1">AVERAGE(OFFSET($R$3,0,0,'Données projet'!$E$9+1,1))-AVERAGE(OFFSET($H$3,0,0,'Données projet'!$E$9+1,1))</f>
        <v>160.68496934923235</v>
      </c>
      <c r="T98" s="58">
        <f t="shared" si="88"/>
        <v>313.61727210988198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32.598937799672001</v>
      </c>
      <c r="AA98" s="21">
        <f>EXP(-LN(2)/25)*AA97+(1-EXP(-LN(2)/25))/(LN(2)/25)*Calculateur!V98*Calculateur!X98*VLOOKUP('Données projet'!$B$9,Paramètres!$A$1:$I$89,3,0)*0.475*44/12</f>
        <v>3.9940949891579614</v>
      </c>
      <c r="AB98" s="21">
        <f>EXP(-LN(2)/2)*AB97+(1-EXP(-LN(2)/2))/(LN(2)/2)*V98*Y98*VLOOKUP('Données projet'!$B$9,Paramètres!$A$1:$I$89,3,0)*0.475*44/12</f>
        <v>1.8557676249915518E-8</v>
      </c>
      <c r="AC98" s="22">
        <f t="shared" si="57"/>
        <v>36.593032807387637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8" t="e">
        <f t="shared" si="59"/>
        <v>#N/A</v>
      </c>
      <c r="AN98" s="58" t="e">
        <f ca="1">AVERAGE(OFFSET($AM$3,0,0,'Données projet'!$E$10+1,1))-AVERAGE(OFFSET($H$3,0,0,'Données projet'!$E$10+1,1))</f>
        <v>#N/A</v>
      </c>
      <c r="AO98" s="58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8" t="e">
        <f t="shared" si="62"/>
        <v>#N/A</v>
      </c>
      <c r="BI98" s="58" t="e">
        <f ca="1">AVERAGE(OFFSET($BH$3,0,0,'Données projet'!$E$11+1,1))-AVERAGE(OFFSET($H$3,0,0,'Données projet'!$E$11+1,1))</f>
        <v>#N/A</v>
      </c>
      <c r="BJ98" s="58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8" t="e">
        <f t="shared" si="65"/>
        <v>#N/A</v>
      </c>
      <c r="CD98" s="58" t="e">
        <f ca="1">AVERAGE(OFFSET($CC$3,0,0,'Données projet'!$E$12+1,1))-AVERAGE(OFFSET($H$3,0,0,'Données projet'!$E$12+1,1))</f>
        <v>#N/A</v>
      </c>
      <c r="CE98" s="58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8" t="e">
        <f t="shared" si="68"/>
        <v>#N/A</v>
      </c>
      <c r="CY98" s="58" t="e">
        <f ca="1">AVERAGE(OFFSET($CX$3,0,0,'Données projet'!$E$13+1,1))-AVERAGE(OFFSET($H$3,0,0,'Données projet'!$E$13+1,1))</f>
        <v>#N/A</v>
      </c>
      <c r="CZ98" s="58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8" t="e">
        <f t="shared" si="71"/>
        <v>#N/A</v>
      </c>
      <c r="DT98" s="58" t="e">
        <f ca="1">AVERAGE(OFFSET($DS$3,0,0,'Données projet'!$E$14+1,1))-AVERAGE(OFFSET($H$3,0,0,'Données projet'!$E$14+1,1))</f>
        <v>#N/A</v>
      </c>
      <c r="DU98" s="58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8" t="e">
        <f t="shared" si="74"/>
        <v>#N/A</v>
      </c>
      <c r="EO98" s="58" t="e">
        <f ca="1">AVERAGE(OFFSET($EN$3,0,0,'Données projet'!$E$15+1,1))-AVERAGE(OFFSET($H$3,0,0,'Données projet'!$E$15+1,1))</f>
        <v>#N/A</v>
      </c>
      <c r="EP98" s="58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8" t="e">
        <f t="shared" si="77"/>
        <v>#N/A</v>
      </c>
      <c r="FJ98" s="58" t="e">
        <f ca="1">AVERAGE(OFFSET($FI$3,0,0,'Données projet'!$E$16+1,1))-AVERAGE(OFFSET($H$3,0,0,'Données projet'!$E$16+1,1))</f>
        <v>#N/A</v>
      </c>
      <c r="FK98" s="58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8" t="e">
        <f t="shared" si="80"/>
        <v>#N/A</v>
      </c>
      <c r="GE98" s="58" t="e">
        <f ca="1">AVERAGE(OFFSET($GD$3,0,0,'Données projet'!$E$17+1,1))-AVERAGE(OFFSET($H$3,0,0,'Données projet'!$E$17+1,1))</f>
        <v>#N/A</v>
      </c>
      <c r="GF98" s="58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8" t="e">
        <f t="shared" si="83"/>
        <v>#N/A</v>
      </c>
      <c r="GZ98" s="58" t="e">
        <f ca="1">AVERAGE(OFFSET($GY$3,0,0,'Données projet'!$E$18+1,1))-AVERAGE(OFFSET($H$3,0,0,'Données projet'!$E$18+1,1))</f>
        <v>#N/A</v>
      </c>
      <c r="HA98" s="58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6">
        <f t="shared" si="56"/>
        <v>411.1605288747171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8" t="e">
        <f t="shared" si="55"/>
        <v>#NUM!</v>
      </c>
      <c r="S99" s="58">
        <f ca="1">AVERAGE(OFFSET($R$3,0,0,'Données projet'!$E$9+1,1))-AVERAGE(OFFSET($H$3,0,0,'Données projet'!$E$9+1,1))</f>
        <v>160.68496934923235</v>
      </c>
      <c r="T99" s="58">
        <f t="shared" si="88"/>
        <v>313.61727210988198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31.95969251280917</v>
      </c>
      <c r="AA99" s="21">
        <f>EXP(-LN(2)/25)*AA98+(1-EXP(-LN(2)/25))/(LN(2)/25)*Calculateur!V99*Calculateur!X99*VLOOKUP('Données projet'!$B$9,Paramètres!$A$1:$I$89,3,0)*0.475*44/12</f>
        <v>3.8848762516391102</v>
      </c>
      <c r="AB99" s="21">
        <f>EXP(-LN(2)/2)*AB98+(1-EXP(-LN(2)/2))/(LN(2)/2)*V99*Y99*VLOOKUP('Données projet'!$B$9,Paramètres!$A$1:$I$89,3,0)*0.475*44/12</f>
        <v>1.3122258719379803E-8</v>
      </c>
      <c r="AC99" s="22">
        <f t="shared" si="57"/>
        <v>35.844568777570544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8" t="e">
        <f t="shared" si="59"/>
        <v>#N/A</v>
      </c>
      <c r="AN99" s="58" t="e">
        <f ca="1">AVERAGE(OFFSET($AM$3,0,0,'Données projet'!$E$10+1,1))-AVERAGE(OFFSET($H$3,0,0,'Données projet'!$E$10+1,1))</f>
        <v>#N/A</v>
      </c>
      <c r="AO99" s="58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8" t="e">
        <f t="shared" si="62"/>
        <v>#N/A</v>
      </c>
      <c r="BI99" s="58" t="e">
        <f ca="1">AVERAGE(OFFSET($BH$3,0,0,'Données projet'!$E$11+1,1))-AVERAGE(OFFSET($H$3,0,0,'Données projet'!$E$11+1,1))</f>
        <v>#N/A</v>
      </c>
      <c r="BJ99" s="58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8" t="e">
        <f t="shared" si="65"/>
        <v>#N/A</v>
      </c>
      <c r="CD99" s="58" t="e">
        <f ca="1">AVERAGE(OFFSET($CC$3,0,0,'Données projet'!$E$12+1,1))-AVERAGE(OFFSET($H$3,0,0,'Données projet'!$E$12+1,1))</f>
        <v>#N/A</v>
      </c>
      <c r="CE99" s="58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8" t="e">
        <f t="shared" si="68"/>
        <v>#N/A</v>
      </c>
      <c r="CY99" s="58" t="e">
        <f ca="1">AVERAGE(OFFSET($CX$3,0,0,'Données projet'!$E$13+1,1))-AVERAGE(OFFSET($H$3,0,0,'Données projet'!$E$13+1,1))</f>
        <v>#N/A</v>
      </c>
      <c r="CZ99" s="58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8" t="e">
        <f t="shared" si="71"/>
        <v>#N/A</v>
      </c>
      <c r="DT99" s="58" t="e">
        <f ca="1">AVERAGE(OFFSET($DS$3,0,0,'Données projet'!$E$14+1,1))-AVERAGE(OFFSET($H$3,0,0,'Données projet'!$E$14+1,1))</f>
        <v>#N/A</v>
      </c>
      <c r="DU99" s="58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8" t="e">
        <f t="shared" si="74"/>
        <v>#N/A</v>
      </c>
      <c r="EO99" s="58" t="e">
        <f ca="1">AVERAGE(OFFSET($EN$3,0,0,'Données projet'!$E$15+1,1))-AVERAGE(OFFSET($H$3,0,0,'Données projet'!$E$15+1,1))</f>
        <v>#N/A</v>
      </c>
      <c r="EP99" s="58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8" t="e">
        <f t="shared" si="77"/>
        <v>#N/A</v>
      </c>
      <c r="FJ99" s="58" t="e">
        <f ca="1">AVERAGE(OFFSET($FI$3,0,0,'Données projet'!$E$16+1,1))-AVERAGE(OFFSET($H$3,0,0,'Données projet'!$E$16+1,1))</f>
        <v>#N/A</v>
      </c>
      <c r="FK99" s="58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8" t="e">
        <f t="shared" si="80"/>
        <v>#N/A</v>
      </c>
      <c r="GE99" s="58" t="e">
        <f ca="1">AVERAGE(OFFSET($GD$3,0,0,'Données projet'!$E$17+1,1))-AVERAGE(OFFSET($H$3,0,0,'Données projet'!$E$17+1,1))</f>
        <v>#N/A</v>
      </c>
      <c r="GF99" s="58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8" t="e">
        <f t="shared" si="83"/>
        <v>#N/A</v>
      </c>
      <c r="GZ99" s="58" t="e">
        <f ca="1">AVERAGE(OFFSET($GY$3,0,0,'Données projet'!$E$18+1,1))-AVERAGE(OFFSET($H$3,0,0,'Données projet'!$E$18+1,1))</f>
        <v>#N/A</v>
      </c>
      <c r="HA99" s="58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6">
        <f t="shared" si="56"/>
        <v>412.35557309963951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8" t="e">
        <f t="shared" si="55"/>
        <v>#NUM!</v>
      </c>
      <c r="S100" s="58">
        <f ca="1">AVERAGE(OFFSET($R$3,0,0,'Données projet'!$E$9+1,1))-AVERAGE(OFFSET($H$3,0,0,'Données projet'!$E$9+1,1))</f>
        <v>160.68496934923235</v>
      </c>
      <c r="T100" s="58">
        <f t="shared" si="88"/>
        <v>313.61727210988198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31.332982436120592</v>
      </c>
      <c r="AA100" s="21">
        <f>EXP(-LN(2)/25)*AA99+(1-EXP(-LN(2)/25))/(LN(2)/25)*Calculateur!V100*Calculateur!X100*VLOOKUP('Données projet'!$B$9,Paramètres!$A$1:$I$89,3,0)*0.475*44/12</f>
        <v>3.7786441062412757</v>
      </c>
      <c r="AB100" s="21">
        <f>EXP(-LN(2)/2)*AB99+(1-EXP(-LN(2)/2))/(LN(2)/2)*V100*Y100*VLOOKUP('Données projet'!$B$9,Paramètres!$A$1:$I$89,3,0)*0.475*44/12</f>
        <v>9.2788381249577592E-9</v>
      </c>
      <c r="AC100" s="22">
        <f t="shared" si="57"/>
        <v>35.111626551640704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8" t="e">
        <f t="shared" si="59"/>
        <v>#N/A</v>
      </c>
      <c r="AN100" s="58" t="e">
        <f ca="1">AVERAGE(OFFSET($AM$3,0,0,'Données projet'!$E$10+1,1))-AVERAGE(OFFSET($H$3,0,0,'Données projet'!$E$10+1,1))</f>
        <v>#N/A</v>
      </c>
      <c r="AO100" s="58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8" t="e">
        <f t="shared" si="62"/>
        <v>#N/A</v>
      </c>
      <c r="BI100" s="58" t="e">
        <f ca="1">AVERAGE(OFFSET($BH$3,0,0,'Données projet'!$E$11+1,1))-AVERAGE(OFFSET($H$3,0,0,'Données projet'!$E$11+1,1))</f>
        <v>#N/A</v>
      </c>
      <c r="BJ100" s="58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8" t="e">
        <f t="shared" si="65"/>
        <v>#N/A</v>
      </c>
      <c r="CD100" s="58" t="e">
        <f ca="1">AVERAGE(OFFSET($CC$3,0,0,'Données projet'!$E$12+1,1))-AVERAGE(OFFSET($H$3,0,0,'Données projet'!$E$12+1,1))</f>
        <v>#N/A</v>
      </c>
      <c r="CE100" s="58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8" t="e">
        <f t="shared" si="68"/>
        <v>#N/A</v>
      </c>
      <c r="CY100" s="58" t="e">
        <f ca="1">AVERAGE(OFFSET($CX$3,0,0,'Données projet'!$E$13+1,1))-AVERAGE(OFFSET($H$3,0,0,'Données projet'!$E$13+1,1))</f>
        <v>#N/A</v>
      </c>
      <c r="CZ100" s="58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8" t="e">
        <f t="shared" si="71"/>
        <v>#N/A</v>
      </c>
      <c r="DT100" s="58" t="e">
        <f ca="1">AVERAGE(OFFSET($DS$3,0,0,'Données projet'!$E$14+1,1))-AVERAGE(OFFSET($H$3,0,0,'Données projet'!$E$14+1,1))</f>
        <v>#N/A</v>
      </c>
      <c r="DU100" s="58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8" t="e">
        <f t="shared" si="74"/>
        <v>#N/A</v>
      </c>
      <c r="EO100" s="58" t="e">
        <f ca="1">AVERAGE(OFFSET($EN$3,0,0,'Données projet'!$E$15+1,1))-AVERAGE(OFFSET($H$3,0,0,'Données projet'!$E$15+1,1))</f>
        <v>#N/A</v>
      </c>
      <c r="EP100" s="58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8" t="e">
        <f t="shared" si="77"/>
        <v>#N/A</v>
      </c>
      <c r="FJ100" s="58" t="e">
        <f ca="1">AVERAGE(OFFSET($FI$3,0,0,'Données projet'!$E$16+1,1))-AVERAGE(OFFSET($H$3,0,0,'Données projet'!$E$16+1,1))</f>
        <v>#N/A</v>
      </c>
      <c r="FK100" s="58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8" t="e">
        <f t="shared" si="80"/>
        <v>#N/A</v>
      </c>
      <c r="GE100" s="58" t="e">
        <f ca="1">AVERAGE(OFFSET($GD$3,0,0,'Données projet'!$E$17+1,1))-AVERAGE(OFFSET($H$3,0,0,'Données projet'!$E$17+1,1))</f>
        <v>#N/A</v>
      </c>
      <c r="GF100" s="58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8" t="e">
        <f t="shared" si="83"/>
        <v>#N/A</v>
      </c>
      <c r="GZ100" s="58" t="e">
        <f ca="1">AVERAGE(OFFSET($GY$3,0,0,'Données projet'!$E$18+1,1))-AVERAGE(OFFSET($H$3,0,0,'Données projet'!$E$18+1,1))</f>
        <v>#N/A</v>
      </c>
      <c r="HA100" s="58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6">
        <f t="shared" si="56"/>
        <v>413.55032458168552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8" t="e">
        <f t="shared" si="55"/>
        <v>#NUM!</v>
      </c>
      <c r="S101" s="58">
        <f ca="1">AVERAGE(OFFSET($R$3,0,0,'Données projet'!$E$9+1,1))-AVERAGE(OFFSET($H$3,0,0,'Données projet'!$E$9+1,1))</f>
        <v>160.68496934923235</v>
      </c>
      <c r="T101" s="58">
        <f t="shared" si="88"/>
        <v>313.61727210988198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30.718561761780474</v>
      </c>
      <c r="AA101" s="21">
        <f>EXP(-LN(2)/25)*AA100+(1-EXP(-LN(2)/25))/(LN(2)/25)*Calculateur!V101*Calculateur!X101*VLOOKUP('Données projet'!$B$9,Paramètres!$A$1:$I$89,3,0)*0.475*44/12</f>
        <v>3.6753168844458508</v>
      </c>
      <c r="AB101" s="21">
        <f>EXP(-LN(2)/2)*AB100+(1-EXP(-LN(2)/2))/(LN(2)/2)*V101*Y101*VLOOKUP('Données projet'!$B$9,Paramètres!$A$1:$I$89,3,0)*0.475*44/12</f>
        <v>6.5611293596899013E-9</v>
      </c>
      <c r="AC101" s="22">
        <f t="shared" si="57"/>
        <v>34.393878652787457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8" t="e">
        <f t="shared" si="59"/>
        <v>#N/A</v>
      </c>
      <c r="AN101" s="58" t="e">
        <f ca="1">AVERAGE(OFFSET($AM$3,0,0,'Données projet'!$E$10+1,1))-AVERAGE(OFFSET($H$3,0,0,'Données projet'!$E$10+1,1))</f>
        <v>#N/A</v>
      </c>
      <c r="AO101" s="58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8" t="e">
        <f t="shared" si="62"/>
        <v>#N/A</v>
      </c>
      <c r="BI101" s="58" t="e">
        <f ca="1">AVERAGE(OFFSET($BH$3,0,0,'Données projet'!$E$11+1,1))-AVERAGE(OFFSET($H$3,0,0,'Données projet'!$E$11+1,1))</f>
        <v>#N/A</v>
      </c>
      <c r="BJ101" s="58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8" t="e">
        <f t="shared" si="65"/>
        <v>#N/A</v>
      </c>
      <c r="CD101" s="58" t="e">
        <f ca="1">AVERAGE(OFFSET($CC$3,0,0,'Données projet'!$E$12+1,1))-AVERAGE(OFFSET($H$3,0,0,'Données projet'!$E$12+1,1))</f>
        <v>#N/A</v>
      </c>
      <c r="CE101" s="58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8" t="e">
        <f t="shared" si="68"/>
        <v>#N/A</v>
      </c>
      <c r="CY101" s="58" t="e">
        <f ca="1">AVERAGE(OFFSET($CX$3,0,0,'Données projet'!$E$13+1,1))-AVERAGE(OFFSET($H$3,0,0,'Données projet'!$E$13+1,1))</f>
        <v>#N/A</v>
      </c>
      <c r="CZ101" s="58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8" t="e">
        <f t="shared" si="71"/>
        <v>#N/A</v>
      </c>
      <c r="DT101" s="58" t="e">
        <f ca="1">AVERAGE(OFFSET($DS$3,0,0,'Données projet'!$E$14+1,1))-AVERAGE(OFFSET($H$3,0,0,'Données projet'!$E$14+1,1))</f>
        <v>#N/A</v>
      </c>
      <c r="DU101" s="58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8" t="e">
        <f t="shared" si="74"/>
        <v>#N/A</v>
      </c>
      <c r="EO101" s="58" t="e">
        <f ca="1">AVERAGE(OFFSET($EN$3,0,0,'Données projet'!$E$15+1,1))-AVERAGE(OFFSET($H$3,0,0,'Données projet'!$E$15+1,1))</f>
        <v>#N/A</v>
      </c>
      <c r="EP101" s="58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8" t="e">
        <f t="shared" si="77"/>
        <v>#N/A</v>
      </c>
      <c r="FJ101" s="58" t="e">
        <f ca="1">AVERAGE(OFFSET($FI$3,0,0,'Données projet'!$E$16+1,1))-AVERAGE(OFFSET($H$3,0,0,'Données projet'!$E$16+1,1))</f>
        <v>#N/A</v>
      </c>
      <c r="FK101" s="58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8" t="e">
        <f t="shared" si="80"/>
        <v>#N/A</v>
      </c>
      <c r="GE101" s="58" t="e">
        <f ca="1">AVERAGE(OFFSET($GD$3,0,0,'Données projet'!$E$17+1,1))-AVERAGE(OFFSET($H$3,0,0,'Données projet'!$E$17+1,1))</f>
        <v>#N/A</v>
      </c>
      <c r="GF101" s="58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8" t="e">
        <f t="shared" si="83"/>
        <v>#N/A</v>
      </c>
      <c r="GZ101" s="58" t="e">
        <f ca="1">AVERAGE(OFFSET($GY$3,0,0,'Données projet'!$E$18+1,1))-AVERAGE(OFFSET($H$3,0,0,'Données projet'!$E$18+1,1))</f>
        <v>#N/A</v>
      </c>
      <c r="HA101" s="58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6">
        <f t="shared" si="56"/>
        <v>414.74478665387051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8" t="e">
        <f t="shared" si="55"/>
        <v>#NUM!</v>
      </c>
      <c r="S102" s="58">
        <f ca="1">AVERAGE(OFFSET($R$3,0,0,'Données projet'!$E$9+1,1))-AVERAGE(OFFSET($H$3,0,0,'Données projet'!$E$9+1,1))</f>
        <v>160.68496934923235</v>
      </c>
      <c r="T102" s="58">
        <f t="shared" si="88"/>
        <v>313.61727210988198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30.116189502104561</v>
      </c>
      <c r="AA102" s="21">
        <f>EXP(-LN(2)/25)*AA101+(1-EXP(-LN(2)/25))/(LN(2)/25)*Calculateur!V102*Calculateur!X102*VLOOKUP('Données projet'!$B$9,Paramètres!$A$1:$I$89,3,0)*0.475*44/12</f>
        <v>3.5748151509641639</v>
      </c>
      <c r="AB102" s="21">
        <f>EXP(-LN(2)/2)*AB101+(1-EXP(-LN(2)/2))/(LN(2)/2)*V102*Y102*VLOOKUP('Données projet'!$B$9,Paramètres!$A$1:$I$89,3,0)*0.475*44/12</f>
        <v>4.6394190624788796E-9</v>
      </c>
      <c r="AC102" s="22">
        <f t="shared" si="57"/>
        <v>33.691004657708142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8" t="e">
        <f t="shared" si="59"/>
        <v>#N/A</v>
      </c>
      <c r="AN102" s="58" t="e">
        <f ca="1">AVERAGE(OFFSET($AM$3,0,0,'Données projet'!$E$10+1,1))-AVERAGE(OFFSET($H$3,0,0,'Données projet'!$E$10+1,1))</f>
        <v>#N/A</v>
      </c>
      <c r="AO102" s="58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8" t="e">
        <f t="shared" si="62"/>
        <v>#N/A</v>
      </c>
      <c r="BI102" s="58" t="e">
        <f ca="1">AVERAGE(OFFSET($BH$3,0,0,'Données projet'!$E$11+1,1))-AVERAGE(OFFSET($H$3,0,0,'Données projet'!$E$11+1,1))</f>
        <v>#N/A</v>
      </c>
      <c r="BJ102" s="58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8" t="e">
        <f t="shared" si="65"/>
        <v>#N/A</v>
      </c>
      <c r="CD102" s="58" t="e">
        <f ca="1">AVERAGE(OFFSET($CC$3,0,0,'Données projet'!$E$12+1,1))-AVERAGE(OFFSET($H$3,0,0,'Données projet'!$E$12+1,1))</f>
        <v>#N/A</v>
      </c>
      <c r="CE102" s="58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8" t="e">
        <f t="shared" si="68"/>
        <v>#N/A</v>
      </c>
      <c r="CY102" s="58" t="e">
        <f ca="1">AVERAGE(OFFSET($CX$3,0,0,'Données projet'!$E$13+1,1))-AVERAGE(OFFSET($H$3,0,0,'Données projet'!$E$13+1,1))</f>
        <v>#N/A</v>
      </c>
      <c r="CZ102" s="58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8" t="e">
        <f t="shared" si="71"/>
        <v>#N/A</v>
      </c>
      <c r="DT102" s="58" t="e">
        <f ca="1">AVERAGE(OFFSET($DS$3,0,0,'Données projet'!$E$14+1,1))-AVERAGE(OFFSET($H$3,0,0,'Données projet'!$E$14+1,1))</f>
        <v>#N/A</v>
      </c>
      <c r="DU102" s="58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8" t="e">
        <f t="shared" si="74"/>
        <v>#N/A</v>
      </c>
      <c r="EO102" s="58" t="e">
        <f ca="1">AVERAGE(OFFSET($EN$3,0,0,'Données projet'!$E$15+1,1))-AVERAGE(OFFSET($H$3,0,0,'Données projet'!$E$15+1,1))</f>
        <v>#N/A</v>
      </c>
      <c r="EP102" s="58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8" t="e">
        <f t="shared" si="77"/>
        <v>#N/A</v>
      </c>
      <c r="FJ102" s="58" t="e">
        <f ca="1">AVERAGE(OFFSET($FI$3,0,0,'Données projet'!$E$16+1,1))-AVERAGE(OFFSET($H$3,0,0,'Données projet'!$E$16+1,1))</f>
        <v>#N/A</v>
      </c>
      <c r="FK102" s="58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8" t="e">
        <f t="shared" si="80"/>
        <v>#N/A</v>
      </c>
      <c r="GE102" s="58" t="e">
        <f ca="1">AVERAGE(OFFSET($GD$3,0,0,'Données projet'!$E$17+1,1))-AVERAGE(OFFSET($H$3,0,0,'Données projet'!$E$17+1,1))</f>
        <v>#N/A</v>
      </c>
      <c r="GF102" s="58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8" t="e">
        <f t="shared" si="83"/>
        <v>#N/A</v>
      </c>
      <c r="GZ102" s="58" t="e">
        <f ca="1">AVERAGE(OFFSET($GY$3,0,0,'Données projet'!$E$18+1,1))-AVERAGE(OFFSET($H$3,0,0,'Données projet'!$E$18+1,1))</f>
        <v>#N/A</v>
      </c>
      <c r="HA102" s="58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6">
        <f t="shared" si="56"/>
        <v>415.93896257799588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8" t="e">
        <f t="shared" si="55"/>
        <v>#NUM!</v>
      </c>
      <c r="S103" s="58">
        <f ca="1">AVERAGE(OFFSET($R$3,0,0,'Données projet'!$E$9+1,1))-AVERAGE(OFFSET($H$3,0,0,'Données projet'!$E$9+1,1))</f>
        <v>160.68496934923235</v>
      </c>
      <c r="T103" s="58">
        <f t="shared" si="88"/>
        <v>313.61727210988198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29.525629395030094</v>
      </c>
      <c r="AA103" s="21">
        <f>EXP(-LN(2)/25)*AA102+(1-EXP(-LN(2)/25))/(LN(2)/25)*Calculateur!V103*Calculateur!X103*VLOOKUP('Données projet'!$B$9,Paramètres!$A$1:$I$89,3,0)*0.475*44/12</f>
        <v>3.4770616426696903</v>
      </c>
      <c r="AB103" s="21">
        <f>EXP(-LN(2)/2)*AB102+(1-EXP(-LN(2)/2))/(LN(2)/2)*V103*Y103*VLOOKUP('Données projet'!$B$9,Paramètres!$A$1:$I$89,3,0)*0.475*44/12</f>
        <v>3.2805646798449506E-9</v>
      </c>
      <c r="AC103" s="22">
        <f t="shared" si="57"/>
        <v>33.002691040980345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8" t="e">
        <f t="shared" si="59"/>
        <v>#N/A</v>
      </c>
      <c r="AN103" s="58" t="e">
        <f ca="1">AVERAGE(OFFSET($AM$3,0,0,'Données projet'!$E$10+1,1))-AVERAGE(OFFSET($H$3,0,0,'Données projet'!$E$10+1,1))</f>
        <v>#N/A</v>
      </c>
      <c r="AO103" s="58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8" t="e">
        <f t="shared" si="62"/>
        <v>#N/A</v>
      </c>
      <c r="BI103" s="58" t="e">
        <f ca="1">AVERAGE(OFFSET($BH$3,0,0,'Données projet'!$E$11+1,1))-AVERAGE(OFFSET($H$3,0,0,'Données projet'!$E$11+1,1))</f>
        <v>#N/A</v>
      </c>
      <c r="BJ103" s="58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8" t="e">
        <f t="shared" si="65"/>
        <v>#N/A</v>
      </c>
      <c r="CD103" s="58" t="e">
        <f ca="1">AVERAGE(OFFSET($CC$3,0,0,'Données projet'!$E$12+1,1))-AVERAGE(OFFSET($H$3,0,0,'Données projet'!$E$12+1,1))</f>
        <v>#N/A</v>
      </c>
      <c r="CE103" s="58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8" t="e">
        <f t="shared" si="68"/>
        <v>#N/A</v>
      </c>
      <c r="CY103" s="58" t="e">
        <f ca="1">AVERAGE(OFFSET($CX$3,0,0,'Données projet'!$E$13+1,1))-AVERAGE(OFFSET($H$3,0,0,'Données projet'!$E$13+1,1))</f>
        <v>#N/A</v>
      </c>
      <c r="CZ103" s="58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8" t="e">
        <f t="shared" si="71"/>
        <v>#N/A</v>
      </c>
      <c r="DT103" s="58" t="e">
        <f ca="1">AVERAGE(OFFSET($DS$3,0,0,'Données projet'!$E$14+1,1))-AVERAGE(OFFSET($H$3,0,0,'Données projet'!$E$14+1,1))</f>
        <v>#N/A</v>
      </c>
      <c r="DU103" s="58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8" t="e">
        <f t="shared" si="74"/>
        <v>#N/A</v>
      </c>
      <c r="EO103" s="58" t="e">
        <f ca="1">AVERAGE(OFFSET($EN$3,0,0,'Données projet'!$E$15+1,1))-AVERAGE(OFFSET($H$3,0,0,'Données projet'!$E$15+1,1))</f>
        <v>#N/A</v>
      </c>
      <c r="EP103" s="58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8" t="e">
        <f t="shared" si="77"/>
        <v>#N/A</v>
      </c>
      <c r="FJ103" s="58" t="e">
        <f ca="1">AVERAGE(OFFSET($FI$3,0,0,'Données projet'!$E$16+1,1))-AVERAGE(OFFSET($H$3,0,0,'Données projet'!$E$16+1,1))</f>
        <v>#N/A</v>
      </c>
      <c r="FK103" s="58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8" t="e">
        <f t="shared" si="80"/>
        <v>#N/A</v>
      </c>
      <c r="GE103" s="58" t="e">
        <f ca="1">AVERAGE(OFFSET($GD$3,0,0,'Données projet'!$E$17+1,1))-AVERAGE(OFFSET($H$3,0,0,'Données projet'!$E$17+1,1))</f>
        <v>#N/A</v>
      </c>
      <c r="GF103" s="58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8" t="e">
        <f t="shared" si="83"/>
        <v>#N/A</v>
      </c>
      <c r="GZ103" s="58" t="e">
        <f ca="1">AVERAGE(OFFSET($GY$3,0,0,'Données projet'!$E$18+1,1))-AVERAGE(OFFSET($H$3,0,0,'Données projet'!$E$18+1,1))</f>
        <v>#N/A</v>
      </c>
      <c r="HA103" s="58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6">
        <f t="shared" si="56"/>
        <v>417.13285554686695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8" t="e">
        <f t="shared" si="55"/>
        <v>#NUM!</v>
      </c>
      <c r="S104" s="58">
        <f ca="1">AVERAGE(OFFSET($R$3,0,0,'Données projet'!$E$9+1,1))-AVERAGE(OFFSET($H$3,0,0,'Données projet'!$E$9+1,1))</f>
        <v>160.68496934923235</v>
      </c>
      <c r="T104" s="58">
        <f t="shared" si="88"/>
        <v>313.61727210988198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28.946649811449259</v>
      </c>
      <c r="AA104" s="21">
        <f>EXP(-LN(2)/25)*AA103+(1-EXP(-LN(2)/25))/(LN(2)/25)*Calculateur!V104*Calculateur!X104*VLOOKUP('Données projet'!$B$9,Paramètres!$A$1:$I$89,3,0)*0.475*44/12</f>
        <v>3.3819812092001627</v>
      </c>
      <c r="AB104" s="21">
        <f>EXP(-LN(2)/2)*AB103+(1-EXP(-LN(2)/2))/(LN(2)/2)*V104*Y104*VLOOKUP('Données projet'!$B$9,Paramètres!$A$1:$I$89,3,0)*0.475*44/12</f>
        <v>2.3197095312394398E-9</v>
      </c>
      <c r="AC104" s="22">
        <f t="shared" si="57"/>
        <v>32.328631022969134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8" t="e">
        <f t="shared" si="59"/>
        <v>#N/A</v>
      </c>
      <c r="AN104" s="58" t="e">
        <f ca="1">AVERAGE(OFFSET($AM$3,0,0,'Données projet'!$E$10+1,1))-AVERAGE(OFFSET($H$3,0,0,'Données projet'!$E$10+1,1))</f>
        <v>#N/A</v>
      </c>
      <c r="AO104" s="58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8" t="e">
        <f t="shared" si="62"/>
        <v>#N/A</v>
      </c>
      <c r="BI104" s="58" t="e">
        <f ca="1">AVERAGE(OFFSET($BH$3,0,0,'Données projet'!$E$11+1,1))-AVERAGE(OFFSET($H$3,0,0,'Données projet'!$E$11+1,1))</f>
        <v>#N/A</v>
      </c>
      <c r="BJ104" s="58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8" t="e">
        <f t="shared" si="65"/>
        <v>#N/A</v>
      </c>
      <c r="CD104" s="58" t="e">
        <f ca="1">AVERAGE(OFFSET($CC$3,0,0,'Données projet'!$E$12+1,1))-AVERAGE(OFFSET($H$3,0,0,'Données projet'!$E$12+1,1))</f>
        <v>#N/A</v>
      </c>
      <c r="CE104" s="58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8" t="e">
        <f t="shared" si="68"/>
        <v>#N/A</v>
      </c>
      <c r="CY104" s="58" t="e">
        <f ca="1">AVERAGE(OFFSET($CX$3,0,0,'Données projet'!$E$13+1,1))-AVERAGE(OFFSET($H$3,0,0,'Données projet'!$E$13+1,1))</f>
        <v>#N/A</v>
      </c>
      <c r="CZ104" s="58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8" t="e">
        <f t="shared" si="71"/>
        <v>#N/A</v>
      </c>
      <c r="DT104" s="58" t="e">
        <f ca="1">AVERAGE(OFFSET($DS$3,0,0,'Données projet'!$E$14+1,1))-AVERAGE(OFFSET($H$3,0,0,'Données projet'!$E$14+1,1))</f>
        <v>#N/A</v>
      </c>
      <c r="DU104" s="58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8" t="e">
        <f t="shared" si="74"/>
        <v>#N/A</v>
      </c>
      <c r="EO104" s="58" t="e">
        <f ca="1">AVERAGE(OFFSET($EN$3,0,0,'Données projet'!$E$15+1,1))-AVERAGE(OFFSET($H$3,0,0,'Données projet'!$E$15+1,1))</f>
        <v>#N/A</v>
      </c>
      <c r="EP104" s="58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8" t="e">
        <f t="shared" si="77"/>
        <v>#N/A</v>
      </c>
      <c r="FJ104" s="58" t="e">
        <f ca="1">AVERAGE(OFFSET($FI$3,0,0,'Données projet'!$E$16+1,1))-AVERAGE(OFFSET($H$3,0,0,'Données projet'!$E$16+1,1))</f>
        <v>#N/A</v>
      </c>
      <c r="FK104" s="58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8" t="e">
        <f t="shared" si="80"/>
        <v>#N/A</v>
      </c>
      <c r="GE104" s="58" t="e">
        <f ca="1">AVERAGE(OFFSET($GD$3,0,0,'Données projet'!$E$17+1,1))-AVERAGE(OFFSET($H$3,0,0,'Données projet'!$E$17+1,1))</f>
        <v>#N/A</v>
      </c>
      <c r="GF104" s="58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8" t="e">
        <f t="shared" si="83"/>
        <v>#N/A</v>
      </c>
      <c r="GZ104" s="58" t="e">
        <f ca="1">AVERAGE(OFFSET($GY$3,0,0,'Données projet'!$E$18+1,1))-AVERAGE(OFFSET($H$3,0,0,'Données projet'!$E$18+1,1))</f>
        <v>#N/A</v>
      </c>
      <c r="HA104" s="58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6">
        <f t="shared" si="56"/>
        <v>418.32646868642092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8" t="e">
        <f t="shared" si="55"/>
        <v>#NUM!</v>
      </c>
      <c r="S105" s="58">
        <f ca="1">AVERAGE(OFFSET($R$3,0,0,'Données projet'!$E$9+1,1))-AVERAGE(OFFSET($H$3,0,0,'Données projet'!$E$9+1,1))</f>
        <v>160.68496934923235</v>
      </c>
      <c r="T105" s="58">
        <f t="shared" si="88"/>
        <v>313.61727210988198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28.379023664359767</v>
      </c>
      <c r="AA105" s="21">
        <f>EXP(-LN(2)/25)*AA104+(1-EXP(-LN(2)/25))/(LN(2)/25)*Calculateur!V105*Calculateur!X105*VLOOKUP('Données projet'!$B$9,Paramètres!$A$1:$I$89,3,0)*0.475*44/12</f>
        <v>3.2895007551839219</v>
      </c>
      <c r="AB105" s="21">
        <f>EXP(-LN(2)/2)*AB104+(1-EXP(-LN(2)/2))/(LN(2)/2)*V105*Y105*VLOOKUP('Données projet'!$B$9,Paramètres!$A$1:$I$89,3,0)*0.475*44/12</f>
        <v>1.6402823399224753E-9</v>
      </c>
      <c r="AC105" s="22">
        <f t="shared" si="57"/>
        <v>31.668524421183971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8" t="e">
        <f t="shared" si="59"/>
        <v>#N/A</v>
      </c>
      <c r="AN105" s="58" t="e">
        <f ca="1">AVERAGE(OFFSET($AM$3,0,0,'Données projet'!$E$10+1,1))-AVERAGE(OFFSET($H$3,0,0,'Données projet'!$E$10+1,1))</f>
        <v>#N/A</v>
      </c>
      <c r="AO105" s="58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8" t="e">
        <f t="shared" si="62"/>
        <v>#N/A</v>
      </c>
      <c r="BI105" s="58" t="e">
        <f ca="1">AVERAGE(OFFSET($BH$3,0,0,'Données projet'!$E$11+1,1))-AVERAGE(OFFSET($H$3,0,0,'Données projet'!$E$11+1,1))</f>
        <v>#N/A</v>
      </c>
      <c r="BJ105" s="58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8" t="e">
        <f t="shared" si="65"/>
        <v>#N/A</v>
      </c>
      <c r="CD105" s="58" t="e">
        <f ca="1">AVERAGE(OFFSET($CC$3,0,0,'Données projet'!$E$12+1,1))-AVERAGE(OFFSET($H$3,0,0,'Données projet'!$E$12+1,1))</f>
        <v>#N/A</v>
      </c>
      <c r="CE105" s="58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8" t="e">
        <f t="shared" si="68"/>
        <v>#N/A</v>
      </c>
      <c r="CY105" s="58" t="e">
        <f ca="1">AVERAGE(OFFSET($CX$3,0,0,'Données projet'!$E$13+1,1))-AVERAGE(OFFSET($H$3,0,0,'Données projet'!$E$13+1,1))</f>
        <v>#N/A</v>
      </c>
      <c r="CZ105" s="58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8" t="e">
        <f t="shared" si="71"/>
        <v>#N/A</v>
      </c>
      <c r="DT105" s="58" t="e">
        <f ca="1">AVERAGE(OFFSET($DS$3,0,0,'Données projet'!$E$14+1,1))-AVERAGE(OFFSET($H$3,0,0,'Données projet'!$E$14+1,1))</f>
        <v>#N/A</v>
      </c>
      <c r="DU105" s="58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8" t="e">
        <f t="shared" si="74"/>
        <v>#N/A</v>
      </c>
      <c r="EO105" s="58" t="e">
        <f ca="1">AVERAGE(OFFSET($EN$3,0,0,'Données projet'!$E$15+1,1))-AVERAGE(OFFSET($H$3,0,0,'Données projet'!$E$15+1,1))</f>
        <v>#N/A</v>
      </c>
      <c r="EP105" s="58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8" t="e">
        <f t="shared" si="77"/>
        <v>#N/A</v>
      </c>
      <c r="FJ105" s="58" t="e">
        <f ca="1">AVERAGE(OFFSET($FI$3,0,0,'Données projet'!$E$16+1,1))-AVERAGE(OFFSET($H$3,0,0,'Données projet'!$E$16+1,1))</f>
        <v>#N/A</v>
      </c>
      <c r="FK105" s="58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8" t="e">
        <f t="shared" si="80"/>
        <v>#N/A</v>
      </c>
      <c r="GE105" s="58" t="e">
        <f ca="1">AVERAGE(OFFSET($GD$3,0,0,'Données projet'!$E$17+1,1))-AVERAGE(OFFSET($H$3,0,0,'Données projet'!$E$17+1,1))</f>
        <v>#N/A</v>
      </c>
      <c r="GF105" s="58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8" t="e">
        <f t="shared" si="83"/>
        <v>#N/A</v>
      </c>
      <c r="GZ105" s="58" t="e">
        <f ca="1">AVERAGE(OFFSET($GY$3,0,0,'Données projet'!$E$18+1,1))-AVERAGE(OFFSET($H$3,0,0,'Données projet'!$E$18+1,1))</f>
        <v>#N/A</v>
      </c>
      <c r="HA105" s="58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6">
        <f t="shared" si="56"/>
        <v>419.51980505776862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8" t="e">
        <f t="shared" si="55"/>
        <v>#NUM!</v>
      </c>
      <c r="S106" s="58">
        <f ca="1">AVERAGE(OFFSET($R$3,0,0,'Données projet'!$E$9+1,1))-AVERAGE(OFFSET($H$3,0,0,'Données projet'!$E$9+1,1))</f>
        <v>160.68496934923235</v>
      </c>
      <c r="T106" s="58">
        <f t="shared" si="88"/>
        <v>313.61727210988198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27.822528319796938</v>
      </c>
      <c r="AA106" s="21">
        <f>EXP(-LN(2)/25)*AA105+(1-EXP(-LN(2)/25))/(LN(2)/25)*Calculateur!V106*Calculateur!X106*VLOOKUP('Données projet'!$B$9,Paramètres!$A$1:$I$89,3,0)*0.475*44/12</f>
        <v>3.199549184046091</v>
      </c>
      <c r="AB106" s="21">
        <f>EXP(-LN(2)/2)*AB105+(1-EXP(-LN(2)/2))/(LN(2)/2)*V106*Y106*VLOOKUP('Données projet'!$B$9,Paramètres!$A$1:$I$89,3,0)*0.475*44/12</f>
        <v>1.1598547656197199E-9</v>
      </c>
      <c r="AC106" s="22">
        <f t="shared" si="57"/>
        <v>31.022077505002883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8" t="e">
        <f t="shared" si="59"/>
        <v>#N/A</v>
      </c>
      <c r="AN106" s="58" t="e">
        <f ca="1">AVERAGE(OFFSET($AM$3,0,0,'Données projet'!$E$10+1,1))-AVERAGE(OFFSET($H$3,0,0,'Données projet'!$E$10+1,1))</f>
        <v>#N/A</v>
      </c>
      <c r="AO106" s="58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8" t="e">
        <f t="shared" si="62"/>
        <v>#N/A</v>
      </c>
      <c r="BI106" s="58" t="e">
        <f ca="1">AVERAGE(OFFSET($BH$3,0,0,'Données projet'!$E$11+1,1))-AVERAGE(OFFSET($H$3,0,0,'Données projet'!$E$11+1,1))</f>
        <v>#N/A</v>
      </c>
      <c r="BJ106" s="58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8" t="e">
        <f t="shared" si="65"/>
        <v>#N/A</v>
      </c>
      <c r="CD106" s="58" t="e">
        <f ca="1">AVERAGE(OFFSET($CC$3,0,0,'Données projet'!$E$12+1,1))-AVERAGE(OFFSET($H$3,0,0,'Données projet'!$E$12+1,1))</f>
        <v>#N/A</v>
      </c>
      <c r="CE106" s="58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8" t="e">
        <f t="shared" si="68"/>
        <v>#N/A</v>
      </c>
      <c r="CY106" s="58" t="e">
        <f ca="1">AVERAGE(OFFSET($CX$3,0,0,'Données projet'!$E$13+1,1))-AVERAGE(OFFSET($H$3,0,0,'Données projet'!$E$13+1,1))</f>
        <v>#N/A</v>
      </c>
      <c r="CZ106" s="58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8" t="e">
        <f t="shared" si="71"/>
        <v>#N/A</v>
      </c>
      <c r="DT106" s="58" t="e">
        <f ca="1">AVERAGE(OFFSET($DS$3,0,0,'Données projet'!$E$14+1,1))-AVERAGE(OFFSET($H$3,0,0,'Données projet'!$E$14+1,1))</f>
        <v>#N/A</v>
      </c>
      <c r="DU106" s="58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8" t="e">
        <f t="shared" si="74"/>
        <v>#N/A</v>
      </c>
      <c r="EO106" s="58" t="e">
        <f ca="1">AVERAGE(OFFSET($EN$3,0,0,'Données projet'!$E$15+1,1))-AVERAGE(OFFSET($H$3,0,0,'Données projet'!$E$15+1,1))</f>
        <v>#N/A</v>
      </c>
      <c r="EP106" s="58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8" t="e">
        <f t="shared" si="77"/>
        <v>#N/A</v>
      </c>
      <c r="FJ106" s="58" t="e">
        <f ca="1">AVERAGE(OFFSET($FI$3,0,0,'Données projet'!$E$16+1,1))-AVERAGE(OFFSET($H$3,0,0,'Données projet'!$E$16+1,1))</f>
        <v>#N/A</v>
      </c>
      <c r="FK106" s="58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8" t="e">
        <f t="shared" si="80"/>
        <v>#N/A</v>
      </c>
      <c r="GE106" s="58" t="e">
        <f ca="1">AVERAGE(OFFSET($GD$3,0,0,'Données projet'!$E$17+1,1))-AVERAGE(OFFSET($H$3,0,0,'Données projet'!$E$17+1,1))</f>
        <v>#N/A</v>
      </c>
      <c r="GF106" s="58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8" t="e">
        <f t="shared" si="83"/>
        <v>#N/A</v>
      </c>
      <c r="GZ106" s="58" t="e">
        <f ca="1">AVERAGE(OFFSET($GY$3,0,0,'Données projet'!$E$18+1,1))-AVERAGE(OFFSET($H$3,0,0,'Données projet'!$E$18+1,1))</f>
        <v>#N/A</v>
      </c>
      <c r="HA106" s="58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6">
        <f t="shared" si="56"/>
        <v>420.71286765915517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8" t="e">
        <f t="shared" si="55"/>
        <v>#NUM!</v>
      </c>
      <c r="S107" s="58">
        <f ca="1">AVERAGE(OFFSET($R$3,0,0,'Données projet'!$E$9+1,1))-AVERAGE(OFFSET($H$3,0,0,'Données projet'!$E$9+1,1))</f>
        <v>160.68496934923235</v>
      </c>
      <c r="T107" s="58">
        <f t="shared" si="88"/>
        <v>313.61727210988198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27.276945509512341</v>
      </c>
      <c r="AA107" s="21">
        <f>EXP(-LN(2)/25)*AA106+(1-EXP(-LN(2)/25))/(LN(2)/25)*Calculateur!V107*Calculateur!X107*VLOOKUP('Données projet'!$B$9,Paramètres!$A$1:$I$89,3,0)*0.475*44/12</f>
        <v>3.1120573433513719</v>
      </c>
      <c r="AB107" s="21">
        <f>EXP(-LN(2)/2)*AB106+(1-EXP(-LN(2)/2))/(LN(2)/2)*V107*Y107*VLOOKUP('Données projet'!$B$9,Paramètres!$A$1:$I$89,3,0)*0.475*44/12</f>
        <v>8.2014116996123766E-10</v>
      </c>
      <c r="AC107" s="22">
        <f t="shared" si="57"/>
        <v>30.389002853683852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8" t="e">
        <f t="shared" si="59"/>
        <v>#N/A</v>
      </c>
      <c r="AN107" s="58" t="e">
        <f ca="1">AVERAGE(OFFSET($AM$3,0,0,'Données projet'!$E$10+1,1))-AVERAGE(OFFSET($H$3,0,0,'Données projet'!$E$10+1,1))</f>
        <v>#N/A</v>
      </c>
      <c r="AO107" s="58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8" t="e">
        <f t="shared" si="62"/>
        <v>#N/A</v>
      </c>
      <c r="BI107" s="58" t="e">
        <f ca="1">AVERAGE(OFFSET($BH$3,0,0,'Données projet'!$E$11+1,1))-AVERAGE(OFFSET($H$3,0,0,'Données projet'!$E$11+1,1))</f>
        <v>#N/A</v>
      </c>
      <c r="BJ107" s="58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8" t="e">
        <f t="shared" si="65"/>
        <v>#N/A</v>
      </c>
      <c r="CD107" s="58" t="e">
        <f ca="1">AVERAGE(OFFSET($CC$3,0,0,'Données projet'!$E$12+1,1))-AVERAGE(OFFSET($H$3,0,0,'Données projet'!$E$12+1,1))</f>
        <v>#N/A</v>
      </c>
      <c r="CE107" s="58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8" t="e">
        <f t="shared" si="68"/>
        <v>#N/A</v>
      </c>
      <c r="CY107" s="58" t="e">
        <f ca="1">AVERAGE(OFFSET($CX$3,0,0,'Données projet'!$E$13+1,1))-AVERAGE(OFFSET($H$3,0,0,'Données projet'!$E$13+1,1))</f>
        <v>#N/A</v>
      </c>
      <c r="CZ107" s="58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8" t="e">
        <f t="shared" si="71"/>
        <v>#N/A</v>
      </c>
      <c r="DT107" s="58" t="e">
        <f ca="1">AVERAGE(OFFSET($DS$3,0,0,'Données projet'!$E$14+1,1))-AVERAGE(OFFSET($H$3,0,0,'Données projet'!$E$14+1,1))</f>
        <v>#N/A</v>
      </c>
      <c r="DU107" s="58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8" t="e">
        <f t="shared" si="74"/>
        <v>#N/A</v>
      </c>
      <c r="EO107" s="58" t="e">
        <f ca="1">AVERAGE(OFFSET($EN$3,0,0,'Données projet'!$E$15+1,1))-AVERAGE(OFFSET($H$3,0,0,'Données projet'!$E$15+1,1))</f>
        <v>#N/A</v>
      </c>
      <c r="EP107" s="58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8" t="e">
        <f t="shared" si="77"/>
        <v>#N/A</v>
      </c>
      <c r="FJ107" s="58" t="e">
        <f ca="1">AVERAGE(OFFSET($FI$3,0,0,'Données projet'!$E$16+1,1))-AVERAGE(OFFSET($H$3,0,0,'Données projet'!$E$16+1,1))</f>
        <v>#N/A</v>
      </c>
      <c r="FK107" s="58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8" t="e">
        <f t="shared" si="80"/>
        <v>#N/A</v>
      </c>
      <c r="GE107" s="58" t="e">
        <f ca="1">AVERAGE(OFFSET($GD$3,0,0,'Données projet'!$E$17+1,1))-AVERAGE(OFFSET($H$3,0,0,'Données projet'!$E$17+1,1))</f>
        <v>#N/A</v>
      </c>
      <c r="GF107" s="58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8" t="e">
        <f t="shared" si="83"/>
        <v>#N/A</v>
      </c>
      <c r="GZ107" s="58" t="e">
        <f ca="1">AVERAGE(OFFSET($GY$3,0,0,'Données projet'!$E$18+1,1))-AVERAGE(OFFSET($H$3,0,0,'Données projet'!$E$18+1,1))</f>
        <v>#N/A</v>
      </c>
      <c r="HA107" s="58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6">
        <f t="shared" si="56"/>
        <v>421.90565942784269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8" t="e">
        <f t="shared" si="55"/>
        <v>#NUM!</v>
      </c>
      <c r="S108" s="58">
        <f ca="1">AVERAGE(OFFSET($R$3,0,0,'Données projet'!$E$9+1,1))-AVERAGE(OFFSET($H$3,0,0,'Données projet'!$E$9+1,1))</f>
        <v>160.68496934923235</v>
      </c>
      <c r="T108" s="58">
        <f t="shared" si="88"/>
        <v>313.61727210988198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26.74206124536477</v>
      </c>
      <c r="AA108" s="21">
        <f>EXP(-LN(2)/25)*AA107+(1-EXP(-LN(2)/25))/(LN(2)/25)*Calculateur!V108*Calculateur!X108*VLOOKUP('Données projet'!$B$9,Paramètres!$A$1:$I$89,3,0)*0.475*44/12</f>
        <v>3.0269579716414454</v>
      </c>
      <c r="AB108" s="21">
        <f>EXP(-LN(2)/2)*AB107+(1-EXP(-LN(2)/2))/(LN(2)/2)*V108*Y108*VLOOKUP('Données projet'!$B$9,Paramètres!$A$1:$I$89,3,0)*0.475*44/12</f>
        <v>5.7992738280985995E-10</v>
      </c>
      <c r="AC108" s="22">
        <f t="shared" si="57"/>
        <v>29.769019217586141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8" t="e">
        <f t="shared" si="59"/>
        <v>#N/A</v>
      </c>
      <c r="AN108" s="58" t="e">
        <f ca="1">AVERAGE(OFFSET($AM$3,0,0,'Données projet'!$E$10+1,1))-AVERAGE(OFFSET($H$3,0,0,'Données projet'!$E$10+1,1))</f>
        <v>#N/A</v>
      </c>
      <c r="AO108" s="58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8" t="e">
        <f t="shared" si="62"/>
        <v>#N/A</v>
      </c>
      <c r="BI108" s="58" t="e">
        <f ca="1">AVERAGE(OFFSET($BH$3,0,0,'Données projet'!$E$11+1,1))-AVERAGE(OFFSET($H$3,0,0,'Données projet'!$E$11+1,1))</f>
        <v>#N/A</v>
      </c>
      <c r="BJ108" s="58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8" t="e">
        <f t="shared" si="65"/>
        <v>#N/A</v>
      </c>
      <c r="CD108" s="58" t="e">
        <f ca="1">AVERAGE(OFFSET($CC$3,0,0,'Données projet'!$E$12+1,1))-AVERAGE(OFFSET($H$3,0,0,'Données projet'!$E$12+1,1))</f>
        <v>#N/A</v>
      </c>
      <c r="CE108" s="58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8" t="e">
        <f t="shared" si="68"/>
        <v>#N/A</v>
      </c>
      <c r="CY108" s="58" t="e">
        <f ca="1">AVERAGE(OFFSET($CX$3,0,0,'Données projet'!$E$13+1,1))-AVERAGE(OFFSET($H$3,0,0,'Données projet'!$E$13+1,1))</f>
        <v>#N/A</v>
      </c>
      <c r="CZ108" s="58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8" t="e">
        <f t="shared" si="71"/>
        <v>#N/A</v>
      </c>
      <c r="DT108" s="58" t="e">
        <f ca="1">AVERAGE(OFFSET($DS$3,0,0,'Données projet'!$E$14+1,1))-AVERAGE(OFFSET($H$3,0,0,'Données projet'!$E$14+1,1))</f>
        <v>#N/A</v>
      </c>
      <c r="DU108" s="58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8" t="e">
        <f t="shared" si="74"/>
        <v>#N/A</v>
      </c>
      <c r="EO108" s="58" t="e">
        <f ca="1">AVERAGE(OFFSET($EN$3,0,0,'Données projet'!$E$15+1,1))-AVERAGE(OFFSET($H$3,0,0,'Données projet'!$E$15+1,1))</f>
        <v>#N/A</v>
      </c>
      <c r="EP108" s="58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8" t="e">
        <f t="shared" si="77"/>
        <v>#N/A</v>
      </c>
      <c r="FJ108" s="58" t="e">
        <f ca="1">AVERAGE(OFFSET($FI$3,0,0,'Données projet'!$E$16+1,1))-AVERAGE(OFFSET($H$3,0,0,'Données projet'!$E$16+1,1))</f>
        <v>#N/A</v>
      </c>
      <c r="FK108" s="58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8" t="e">
        <f t="shared" si="80"/>
        <v>#N/A</v>
      </c>
      <c r="GE108" s="58" t="e">
        <f ca="1">AVERAGE(OFFSET($GD$3,0,0,'Données projet'!$E$17+1,1))-AVERAGE(OFFSET($H$3,0,0,'Données projet'!$E$17+1,1))</f>
        <v>#N/A</v>
      </c>
      <c r="GF108" s="58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8" t="e">
        <f t="shared" si="83"/>
        <v>#N/A</v>
      </c>
      <c r="GZ108" s="58" t="e">
        <f ca="1">AVERAGE(OFFSET($GY$3,0,0,'Données projet'!$E$18+1,1))-AVERAGE(OFFSET($H$3,0,0,'Données projet'!$E$18+1,1))</f>
        <v>#N/A</v>
      </c>
      <c r="HA108" s="58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6">
        <f t="shared" si="56"/>
        <v>423.09818324191957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8" t="e">
        <f t="shared" si="55"/>
        <v>#NUM!</v>
      </c>
      <c r="S109" s="58">
        <f ca="1">AVERAGE(OFFSET($R$3,0,0,'Données projet'!$E$9+1,1))-AVERAGE(OFFSET($H$3,0,0,'Données projet'!$E$9+1,1))</f>
        <v>160.68496934923235</v>
      </c>
      <c r="T109" s="58">
        <f t="shared" si="88"/>
        <v>313.61727210988198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26.217665735389943</v>
      </c>
      <c r="AA109" s="21">
        <f>EXP(-LN(2)/25)*AA108+(1-EXP(-LN(2)/25))/(LN(2)/25)*Calculateur!V109*Calculateur!X109*VLOOKUP('Données projet'!$B$9,Paramètres!$A$1:$I$89,3,0)*0.475*44/12</f>
        <v>2.9441856467261087</v>
      </c>
      <c r="AB109" s="21">
        <f>EXP(-LN(2)/2)*AB108+(1-EXP(-LN(2)/2))/(LN(2)/2)*V109*Y109*VLOOKUP('Données projet'!$B$9,Paramètres!$A$1:$I$89,3,0)*0.475*44/12</f>
        <v>4.1007058498061883E-10</v>
      </c>
      <c r="AC109" s="22">
        <f t="shared" si="57"/>
        <v>29.161851382526123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8" t="e">
        <f t="shared" si="59"/>
        <v>#N/A</v>
      </c>
      <c r="AN109" s="58" t="e">
        <f ca="1">AVERAGE(OFFSET($AM$3,0,0,'Données projet'!$E$10+1,1))-AVERAGE(OFFSET($H$3,0,0,'Données projet'!$E$10+1,1))</f>
        <v>#N/A</v>
      </c>
      <c r="AO109" s="58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8" t="e">
        <f t="shared" si="62"/>
        <v>#N/A</v>
      </c>
      <c r="BI109" s="58" t="e">
        <f ca="1">AVERAGE(OFFSET($BH$3,0,0,'Données projet'!$E$11+1,1))-AVERAGE(OFFSET($H$3,0,0,'Données projet'!$E$11+1,1))</f>
        <v>#N/A</v>
      </c>
      <c r="BJ109" s="58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8" t="e">
        <f t="shared" si="65"/>
        <v>#N/A</v>
      </c>
      <c r="CD109" s="58" t="e">
        <f ca="1">AVERAGE(OFFSET($CC$3,0,0,'Données projet'!$E$12+1,1))-AVERAGE(OFFSET($H$3,0,0,'Données projet'!$E$12+1,1))</f>
        <v>#N/A</v>
      </c>
      <c r="CE109" s="58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8" t="e">
        <f t="shared" si="68"/>
        <v>#N/A</v>
      </c>
      <c r="CY109" s="58" t="e">
        <f ca="1">AVERAGE(OFFSET($CX$3,0,0,'Données projet'!$E$13+1,1))-AVERAGE(OFFSET($H$3,0,0,'Données projet'!$E$13+1,1))</f>
        <v>#N/A</v>
      </c>
      <c r="CZ109" s="58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8" t="e">
        <f t="shared" si="71"/>
        <v>#N/A</v>
      </c>
      <c r="DT109" s="58" t="e">
        <f ca="1">AVERAGE(OFFSET($DS$3,0,0,'Données projet'!$E$14+1,1))-AVERAGE(OFFSET($H$3,0,0,'Données projet'!$E$14+1,1))</f>
        <v>#N/A</v>
      </c>
      <c r="DU109" s="58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8" t="e">
        <f t="shared" si="74"/>
        <v>#N/A</v>
      </c>
      <c r="EO109" s="58" t="e">
        <f ca="1">AVERAGE(OFFSET($EN$3,0,0,'Données projet'!$E$15+1,1))-AVERAGE(OFFSET($H$3,0,0,'Données projet'!$E$15+1,1))</f>
        <v>#N/A</v>
      </c>
      <c r="EP109" s="58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8" t="e">
        <f t="shared" si="77"/>
        <v>#N/A</v>
      </c>
      <c r="FJ109" s="58" t="e">
        <f ca="1">AVERAGE(OFFSET($FI$3,0,0,'Données projet'!$E$16+1,1))-AVERAGE(OFFSET($H$3,0,0,'Données projet'!$E$16+1,1))</f>
        <v>#N/A</v>
      </c>
      <c r="FK109" s="58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8" t="e">
        <f t="shared" si="80"/>
        <v>#N/A</v>
      </c>
      <c r="GE109" s="58" t="e">
        <f ca="1">AVERAGE(OFFSET($GD$3,0,0,'Données projet'!$E$17+1,1))-AVERAGE(OFFSET($H$3,0,0,'Données projet'!$E$17+1,1))</f>
        <v>#N/A</v>
      </c>
      <c r="GF109" s="58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8" t="e">
        <f t="shared" si="83"/>
        <v>#N/A</v>
      </c>
      <c r="GZ109" s="58" t="e">
        <f ca="1">AVERAGE(OFFSET($GY$3,0,0,'Données projet'!$E$18+1,1))-AVERAGE(OFFSET($H$3,0,0,'Données projet'!$E$18+1,1))</f>
        <v>#N/A</v>
      </c>
      <c r="HA109" s="58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6">
        <f t="shared" si="56"/>
        <v>424.29044192203901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8" t="e">
        <f t="shared" si="55"/>
        <v>#NUM!</v>
      </c>
      <c r="S110" s="58">
        <f ca="1">AVERAGE(OFFSET($R$3,0,0,'Données projet'!$E$9+1,1))-AVERAGE(OFFSET($H$3,0,0,'Données projet'!$E$9+1,1))</f>
        <v>160.68496934923235</v>
      </c>
      <c r="T110" s="58">
        <f t="shared" si="88"/>
        <v>313.61727210988198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25.703553301516045</v>
      </c>
      <c r="AA110" s="21">
        <f>EXP(-LN(2)/25)*AA109+(1-EXP(-LN(2)/25))/(LN(2)/25)*Calculateur!V110*Calculateur!X110*VLOOKUP('Données projet'!$B$9,Paramètres!$A$1:$I$89,3,0)*0.475*44/12</f>
        <v>2.8636767353883892</v>
      </c>
      <c r="AB110" s="21">
        <f>EXP(-LN(2)/2)*AB109+(1-EXP(-LN(2)/2))/(LN(2)/2)*V110*Y110*VLOOKUP('Données projet'!$B$9,Paramètres!$A$1:$I$89,3,0)*0.475*44/12</f>
        <v>2.8996369140492997E-10</v>
      </c>
      <c r="AC110" s="22">
        <f t="shared" si="57"/>
        <v>28.567230037194399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8" t="e">
        <f t="shared" si="59"/>
        <v>#N/A</v>
      </c>
      <c r="AN110" s="58" t="e">
        <f ca="1">AVERAGE(OFFSET($AM$3,0,0,'Données projet'!$E$10+1,1))-AVERAGE(OFFSET($H$3,0,0,'Données projet'!$E$10+1,1))</f>
        <v>#N/A</v>
      </c>
      <c r="AO110" s="58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8" t="e">
        <f t="shared" si="62"/>
        <v>#N/A</v>
      </c>
      <c r="BI110" s="58" t="e">
        <f ca="1">AVERAGE(OFFSET($BH$3,0,0,'Données projet'!$E$11+1,1))-AVERAGE(OFFSET($H$3,0,0,'Données projet'!$E$11+1,1))</f>
        <v>#N/A</v>
      </c>
      <c r="BJ110" s="58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8" t="e">
        <f t="shared" si="65"/>
        <v>#N/A</v>
      </c>
      <c r="CD110" s="58" t="e">
        <f ca="1">AVERAGE(OFFSET($CC$3,0,0,'Données projet'!$E$12+1,1))-AVERAGE(OFFSET($H$3,0,0,'Données projet'!$E$12+1,1))</f>
        <v>#N/A</v>
      </c>
      <c r="CE110" s="58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8" t="e">
        <f t="shared" si="68"/>
        <v>#N/A</v>
      </c>
      <c r="CY110" s="58" t="e">
        <f ca="1">AVERAGE(OFFSET($CX$3,0,0,'Données projet'!$E$13+1,1))-AVERAGE(OFFSET($H$3,0,0,'Données projet'!$E$13+1,1))</f>
        <v>#N/A</v>
      </c>
      <c r="CZ110" s="58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8" t="e">
        <f t="shared" si="71"/>
        <v>#N/A</v>
      </c>
      <c r="DT110" s="58" t="e">
        <f ca="1">AVERAGE(OFFSET($DS$3,0,0,'Données projet'!$E$14+1,1))-AVERAGE(OFFSET($H$3,0,0,'Données projet'!$E$14+1,1))</f>
        <v>#N/A</v>
      </c>
      <c r="DU110" s="58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8" t="e">
        <f t="shared" si="74"/>
        <v>#N/A</v>
      </c>
      <c r="EO110" s="58" t="e">
        <f ca="1">AVERAGE(OFFSET($EN$3,0,0,'Données projet'!$E$15+1,1))-AVERAGE(OFFSET($H$3,0,0,'Données projet'!$E$15+1,1))</f>
        <v>#N/A</v>
      </c>
      <c r="EP110" s="58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8" t="e">
        <f t="shared" si="77"/>
        <v>#N/A</v>
      </c>
      <c r="FJ110" s="58" t="e">
        <f ca="1">AVERAGE(OFFSET($FI$3,0,0,'Données projet'!$E$16+1,1))-AVERAGE(OFFSET($H$3,0,0,'Données projet'!$E$16+1,1))</f>
        <v>#N/A</v>
      </c>
      <c r="FK110" s="58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8" t="e">
        <f t="shared" si="80"/>
        <v>#N/A</v>
      </c>
      <c r="GE110" s="58" t="e">
        <f ca="1">AVERAGE(OFFSET($GD$3,0,0,'Données projet'!$E$17+1,1))-AVERAGE(OFFSET($H$3,0,0,'Données projet'!$E$17+1,1))</f>
        <v>#N/A</v>
      </c>
      <c r="GF110" s="58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8" t="e">
        <f t="shared" si="83"/>
        <v>#N/A</v>
      </c>
      <c r="GZ110" s="58" t="e">
        <f ca="1">AVERAGE(OFFSET($GY$3,0,0,'Données projet'!$E$18+1,1))-AVERAGE(OFFSET($H$3,0,0,'Données projet'!$E$18+1,1))</f>
        <v>#N/A</v>
      </c>
      <c r="HA110" s="58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6">
        <f t="shared" si="56"/>
        <v>425.48243823309122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8" t="e">
        <f t="shared" si="55"/>
        <v>#NUM!</v>
      </c>
      <c r="S111" s="58">
        <f ca="1">AVERAGE(OFFSET($R$3,0,0,'Données projet'!$E$9+1,1))-AVERAGE(OFFSET($H$3,0,0,'Données projet'!$E$9+1,1))</f>
        <v>160.68496934923235</v>
      </c>
      <c r="T111" s="58">
        <f t="shared" si="88"/>
        <v>313.61727210988198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25.199522298892795</v>
      </c>
      <c r="AA111" s="21">
        <f>EXP(-LN(2)/25)*AA110+(1-EXP(-LN(2)/25))/(LN(2)/25)*Calculateur!V111*Calculateur!X111*VLOOKUP('Données projet'!$B$9,Paramètres!$A$1:$I$89,3,0)*0.475*44/12</f>
        <v>2.785369344464979</v>
      </c>
      <c r="AB111" s="21">
        <f>EXP(-LN(2)/2)*AB110+(1-EXP(-LN(2)/2))/(LN(2)/2)*V111*Y111*VLOOKUP('Données projet'!$B$9,Paramètres!$A$1:$I$89,3,0)*0.475*44/12</f>
        <v>2.0503529249030941E-10</v>
      </c>
      <c r="AC111" s="22">
        <f t="shared" si="57"/>
        <v>27.984891643562808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8" t="e">
        <f t="shared" si="59"/>
        <v>#N/A</v>
      </c>
      <c r="AN111" s="58" t="e">
        <f ca="1">AVERAGE(OFFSET($AM$3,0,0,'Données projet'!$E$10+1,1))-AVERAGE(OFFSET($H$3,0,0,'Données projet'!$E$10+1,1))</f>
        <v>#N/A</v>
      </c>
      <c r="AO111" s="58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8" t="e">
        <f t="shared" si="62"/>
        <v>#N/A</v>
      </c>
      <c r="BI111" s="58" t="e">
        <f ca="1">AVERAGE(OFFSET($BH$3,0,0,'Données projet'!$E$11+1,1))-AVERAGE(OFFSET($H$3,0,0,'Données projet'!$E$11+1,1))</f>
        <v>#N/A</v>
      </c>
      <c r="BJ111" s="58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8" t="e">
        <f t="shared" si="65"/>
        <v>#N/A</v>
      </c>
      <c r="CD111" s="58" t="e">
        <f ca="1">AVERAGE(OFFSET($CC$3,0,0,'Données projet'!$E$12+1,1))-AVERAGE(OFFSET($H$3,0,0,'Données projet'!$E$12+1,1))</f>
        <v>#N/A</v>
      </c>
      <c r="CE111" s="58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8" t="e">
        <f t="shared" si="68"/>
        <v>#N/A</v>
      </c>
      <c r="CY111" s="58" t="e">
        <f ca="1">AVERAGE(OFFSET($CX$3,0,0,'Données projet'!$E$13+1,1))-AVERAGE(OFFSET($H$3,0,0,'Données projet'!$E$13+1,1))</f>
        <v>#N/A</v>
      </c>
      <c r="CZ111" s="58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8" t="e">
        <f t="shared" si="71"/>
        <v>#N/A</v>
      </c>
      <c r="DT111" s="58" t="e">
        <f ca="1">AVERAGE(OFFSET($DS$3,0,0,'Données projet'!$E$14+1,1))-AVERAGE(OFFSET($H$3,0,0,'Données projet'!$E$14+1,1))</f>
        <v>#N/A</v>
      </c>
      <c r="DU111" s="58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8" t="e">
        <f t="shared" si="74"/>
        <v>#N/A</v>
      </c>
      <c r="EO111" s="58" t="e">
        <f ca="1">AVERAGE(OFFSET($EN$3,0,0,'Données projet'!$E$15+1,1))-AVERAGE(OFFSET($H$3,0,0,'Données projet'!$E$15+1,1))</f>
        <v>#N/A</v>
      </c>
      <c r="EP111" s="58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8" t="e">
        <f t="shared" si="77"/>
        <v>#N/A</v>
      </c>
      <c r="FJ111" s="58" t="e">
        <f ca="1">AVERAGE(OFFSET($FI$3,0,0,'Données projet'!$E$16+1,1))-AVERAGE(OFFSET($H$3,0,0,'Données projet'!$E$16+1,1))</f>
        <v>#N/A</v>
      </c>
      <c r="FK111" s="58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8" t="e">
        <f t="shared" si="80"/>
        <v>#N/A</v>
      </c>
      <c r="GE111" s="58" t="e">
        <f ca="1">AVERAGE(OFFSET($GD$3,0,0,'Données projet'!$E$17+1,1))-AVERAGE(OFFSET($H$3,0,0,'Données projet'!$E$17+1,1))</f>
        <v>#N/A</v>
      </c>
      <c r="GF111" s="58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8" t="e">
        <f t="shared" si="83"/>
        <v>#N/A</v>
      </c>
      <c r="GZ111" s="58" t="e">
        <f ca="1">AVERAGE(OFFSET($GY$3,0,0,'Données projet'!$E$18+1,1))-AVERAGE(OFFSET($H$3,0,0,'Données projet'!$E$18+1,1))</f>
        <v>#N/A</v>
      </c>
      <c r="HA111" s="58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6">
        <f t="shared" si="56"/>
        <v>426.67417488581191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8" t="e">
        <f t="shared" si="55"/>
        <v>#NUM!</v>
      </c>
      <c r="S112" s="58">
        <f ca="1">AVERAGE(OFFSET($R$3,0,0,'Données projet'!$E$9+1,1))-AVERAGE(OFFSET($H$3,0,0,'Données projet'!$E$9+1,1))</f>
        <v>160.68496934923235</v>
      </c>
      <c r="T112" s="58">
        <f t="shared" si="88"/>
        <v>313.61727210988198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24.70537503680243</v>
      </c>
      <c r="AA112" s="21">
        <f>EXP(-LN(2)/25)*AA111+(1-EXP(-LN(2)/25))/(LN(2)/25)*Calculateur!V112*Calculateur!X112*VLOOKUP('Données projet'!$B$9,Paramètres!$A$1:$I$89,3,0)*0.475*44/12</f>
        <v>2.7092032732643765</v>
      </c>
      <c r="AB112" s="21">
        <f>EXP(-LN(2)/2)*AB111+(1-EXP(-LN(2)/2))/(LN(2)/2)*V112*Y112*VLOOKUP('Données projet'!$B$9,Paramètres!$A$1:$I$89,3,0)*0.475*44/12</f>
        <v>1.4498184570246499E-10</v>
      </c>
      <c r="AC112" s="22">
        <f t="shared" si="57"/>
        <v>27.414578310211787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8" t="e">
        <f t="shared" si="59"/>
        <v>#N/A</v>
      </c>
      <c r="AN112" s="58" t="e">
        <f ca="1">AVERAGE(OFFSET($AM$3,0,0,'Données projet'!$E$10+1,1))-AVERAGE(OFFSET($H$3,0,0,'Données projet'!$E$10+1,1))</f>
        <v>#N/A</v>
      </c>
      <c r="AO112" s="58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8" t="e">
        <f t="shared" si="62"/>
        <v>#N/A</v>
      </c>
      <c r="BI112" s="58" t="e">
        <f ca="1">AVERAGE(OFFSET($BH$3,0,0,'Données projet'!$E$11+1,1))-AVERAGE(OFFSET($H$3,0,0,'Données projet'!$E$11+1,1))</f>
        <v>#N/A</v>
      </c>
      <c r="BJ112" s="58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8" t="e">
        <f t="shared" si="65"/>
        <v>#N/A</v>
      </c>
      <c r="CD112" s="58" t="e">
        <f ca="1">AVERAGE(OFFSET($CC$3,0,0,'Données projet'!$E$12+1,1))-AVERAGE(OFFSET($H$3,0,0,'Données projet'!$E$12+1,1))</f>
        <v>#N/A</v>
      </c>
      <c r="CE112" s="58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8" t="e">
        <f t="shared" si="68"/>
        <v>#N/A</v>
      </c>
      <c r="CY112" s="58" t="e">
        <f ca="1">AVERAGE(OFFSET($CX$3,0,0,'Données projet'!$E$13+1,1))-AVERAGE(OFFSET($H$3,0,0,'Données projet'!$E$13+1,1))</f>
        <v>#N/A</v>
      </c>
      <c r="CZ112" s="58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8" t="e">
        <f t="shared" si="71"/>
        <v>#N/A</v>
      </c>
      <c r="DT112" s="58" t="e">
        <f ca="1">AVERAGE(OFFSET($DS$3,0,0,'Données projet'!$E$14+1,1))-AVERAGE(OFFSET($H$3,0,0,'Données projet'!$E$14+1,1))</f>
        <v>#N/A</v>
      </c>
      <c r="DU112" s="58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8" t="e">
        <f t="shared" si="74"/>
        <v>#N/A</v>
      </c>
      <c r="EO112" s="58" t="e">
        <f ca="1">AVERAGE(OFFSET($EN$3,0,0,'Données projet'!$E$15+1,1))-AVERAGE(OFFSET($H$3,0,0,'Données projet'!$E$15+1,1))</f>
        <v>#N/A</v>
      </c>
      <c r="EP112" s="58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8" t="e">
        <f t="shared" si="77"/>
        <v>#N/A</v>
      </c>
      <c r="FJ112" s="58" t="e">
        <f ca="1">AVERAGE(OFFSET($FI$3,0,0,'Données projet'!$E$16+1,1))-AVERAGE(OFFSET($H$3,0,0,'Données projet'!$E$16+1,1))</f>
        <v>#N/A</v>
      </c>
      <c r="FK112" s="58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8" t="e">
        <f t="shared" si="80"/>
        <v>#N/A</v>
      </c>
      <c r="GE112" s="58" t="e">
        <f ca="1">AVERAGE(OFFSET($GD$3,0,0,'Données projet'!$E$17+1,1))-AVERAGE(OFFSET($H$3,0,0,'Données projet'!$E$17+1,1))</f>
        <v>#N/A</v>
      </c>
      <c r="GF112" s="58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8" t="e">
        <f t="shared" si="83"/>
        <v>#N/A</v>
      </c>
      <c r="GZ112" s="58" t="e">
        <f ca="1">AVERAGE(OFFSET($GY$3,0,0,'Données projet'!$E$18+1,1))-AVERAGE(OFFSET($H$3,0,0,'Données projet'!$E$18+1,1))</f>
        <v>#N/A</v>
      </c>
      <c r="HA112" s="58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6">
        <f t="shared" si="56"/>
        <v>427.8656545383293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8" t="e">
        <f t="shared" si="55"/>
        <v>#NUM!</v>
      </c>
      <c r="S113" s="58">
        <f ca="1">AVERAGE(OFFSET($R$3,0,0,'Données projet'!$E$9+1,1))-AVERAGE(OFFSET($H$3,0,0,'Données projet'!$E$9+1,1))</f>
        <v>160.68496934923235</v>
      </c>
      <c r="T113" s="58">
        <f t="shared" si="88"/>
        <v>313.61727210988198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24.220917701121586</v>
      </c>
      <c r="AA113" s="21">
        <f>EXP(-LN(2)/25)*AA112+(1-EXP(-LN(2)/25))/(LN(2)/25)*Calculateur!V113*Calculateur!X113*VLOOKUP('Données projet'!$B$9,Paramètres!$A$1:$I$89,3,0)*0.475*44/12</f>
        <v>2.6351199672861538</v>
      </c>
      <c r="AB113" s="21">
        <f>EXP(-LN(2)/2)*AB112+(1-EXP(-LN(2)/2))/(LN(2)/2)*V113*Y113*VLOOKUP('Données projet'!$B$9,Paramètres!$A$1:$I$89,3,0)*0.475*44/12</f>
        <v>1.0251764624515471E-10</v>
      </c>
      <c r="AC113" s="22">
        <f t="shared" si="57"/>
        <v>26.856037668510258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8" t="e">
        <f t="shared" si="59"/>
        <v>#N/A</v>
      </c>
      <c r="AN113" s="58" t="e">
        <f ca="1">AVERAGE(OFFSET($AM$3,0,0,'Données projet'!$E$10+1,1))-AVERAGE(OFFSET($H$3,0,0,'Données projet'!$E$10+1,1))</f>
        <v>#N/A</v>
      </c>
      <c r="AO113" s="58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8" t="e">
        <f t="shared" si="62"/>
        <v>#N/A</v>
      </c>
      <c r="BI113" s="58" t="e">
        <f ca="1">AVERAGE(OFFSET($BH$3,0,0,'Données projet'!$E$11+1,1))-AVERAGE(OFFSET($H$3,0,0,'Données projet'!$E$11+1,1))</f>
        <v>#N/A</v>
      </c>
      <c r="BJ113" s="58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8" t="e">
        <f t="shared" si="65"/>
        <v>#N/A</v>
      </c>
      <c r="CD113" s="58" t="e">
        <f ca="1">AVERAGE(OFFSET($CC$3,0,0,'Données projet'!$E$12+1,1))-AVERAGE(OFFSET($H$3,0,0,'Données projet'!$E$12+1,1))</f>
        <v>#N/A</v>
      </c>
      <c r="CE113" s="58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8" t="e">
        <f t="shared" si="68"/>
        <v>#N/A</v>
      </c>
      <c r="CY113" s="58" t="e">
        <f ca="1">AVERAGE(OFFSET($CX$3,0,0,'Données projet'!$E$13+1,1))-AVERAGE(OFFSET($H$3,0,0,'Données projet'!$E$13+1,1))</f>
        <v>#N/A</v>
      </c>
      <c r="CZ113" s="58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8" t="e">
        <f t="shared" si="71"/>
        <v>#N/A</v>
      </c>
      <c r="DT113" s="58" t="e">
        <f ca="1">AVERAGE(OFFSET($DS$3,0,0,'Données projet'!$E$14+1,1))-AVERAGE(OFFSET($H$3,0,0,'Données projet'!$E$14+1,1))</f>
        <v>#N/A</v>
      </c>
      <c r="DU113" s="58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8" t="e">
        <f t="shared" si="74"/>
        <v>#N/A</v>
      </c>
      <c r="EO113" s="58" t="e">
        <f ca="1">AVERAGE(OFFSET($EN$3,0,0,'Données projet'!$E$15+1,1))-AVERAGE(OFFSET($H$3,0,0,'Données projet'!$E$15+1,1))</f>
        <v>#N/A</v>
      </c>
      <c r="EP113" s="58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8" t="e">
        <f t="shared" si="77"/>
        <v>#N/A</v>
      </c>
      <c r="FJ113" s="58" t="e">
        <f ca="1">AVERAGE(OFFSET($FI$3,0,0,'Données projet'!$E$16+1,1))-AVERAGE(OFFSET($H$3,0,0,'Données projet'!$E$16+1,1))</f>
        <v>#N/A</v>
      </c>
      <c r="FK113" s="58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8" t="e">
        <f t="shared" si="80"/>
        <v>#N/A</v>
      </c>
      <c r="GE113" s="58" t="e">
        <f ca="1">AVERAGE(OFFSET($GD$3,0,0,'Données projet'!$E$17+1,1))-AVERAGE(OFFSET($H$3,0,0,'Données projet'!$E$17+1,1))</f>
        <v>#N/A</v>
      </c>
      <c r="GF113" s="58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8" t="e">
        <f t="shared" si="83"/>
        <v>#N/A</v>
      </c>
      <c r="GZ113" s="58" t="e">
        <f ca="1">AVERAGE(OFFSET($GY$3,0,0,'Données projet'!$E$18+1,1))-AVERAGE(OFFSET($H$3,0,0,'Données projet'!$E$18+1,1))</f>
        <v>#N/A</v>
      </c>
      <c r="HA113" s="58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6">
        <f t="shared" si="56"/>
        <v>429.05687979765457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8" t="e">
        <f t="shared" si="55"/>
        <v>#NUM!</v>
      </c>
      <c r="S114" s="58">
        <f ca="1">AVERAGE(OFFSET($R$3,0,0,'Données projet'!$E$9+1,1))-AVERAGE(OFFSET($H$3,0,0,'Données projet'!$E$9+1,1))</f>
        <v>160.68496934923235</v>
      </c>
      <c r="T114" s="58">
        <f t="shared" si="88"/>
        <v>313.61727210988198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23.745960278303645</v>
      </c>
      <c r="AA114" s="21">
        <f>EXP(-LN(2)/25)*AA113+(1-EXP(-LN(2)/25))/(LN(2)/25)*Calculateur!V114*Calculateur!X114*VLOOKUP('Données projet'!$B$9,Paramètres!$A$1:$I$89,3,0)*0.475*44/12</f>
        <v>2.5630624732057776</v>
      </c>
      <c r="AB114" s="21">
        <f>EXP(-LN(2)/2)*AB113+(1-EXP(-LN(2)/2))/(LN(2)/2)*V114*Y114*VLOOKUP('Données projet'!$B$9,Paramètres!$A$1:$I$89,3,0)*0.475*44/12</f>
        <v>7.2490922851232494E-11</v>
      </c>
      <c r="AC114" s="22">
        <f t="shared" si="57"/>
        <v>26.309022751581914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8" t="e">
        <f t="shared" si="59"/>
        <v>#N/A</v>
      </c>
      <c r="AN114" s="58" t="e">
        <f ca="1">AVERAGE(OFFSET($AM$3,0,0,'Données projet'!$E$10+1,1))-AVERAGE(OFFSET($H$3,0,0,'Données projet'!$E$10+1,1))</f>
        <v>#N/A</v>
      </c>
      <c r="AO114" s="58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8" t="e">
        <f t="shared" si="62"/>
        <v>#N/A</v>
      </c>
      <c r="BI114" s="58" t="e">
        <f ca="1">AVERAGE(OFFSET($BH$3,0,0,'Données projet'!$E$11+1,1))-AVERAGE(OFFSET($H$3,0,0,'Données projet'!$E$11+1,1))</f>
        <v>#N/A</v>
      </c>
      <c r="BJ114" s="58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8" t="e">
        <f t="shared" si="65"/>
        <v>#N/A</v>
      </c>
      <c r="CD114" s="58" t="e">
        <f ca="1">AVERAGE(OFFSET($CC$3,0,0,'Données projet'!$E$12+1,1))-AVERAGE(OFFSET($H$3,0,0,'Données projet'!$E$12+1,1))</f>
        <v>#N/A</v>
      </c>
      <c r="CE114" s="58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8" t="e">
        <f t="shared" si="68"/>
        <v>#N/A</v>
      </c>
      <c r="CY114" s="58" t="e">
        <f ca="1">AVERAGE(OFFSET($CX$3,0,0,'Données projet'!$E$13+1,1))-AVERAGE(OFFSET($H$3,0,0,'Données projet'!$E$13+1,1))</f>
        <v>#N/A</v>
      </c>
      <c r="CZ114" s="58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8" t="e">
        <f t="shared" si="71"/>
        <v>#N/A</v>
      </c>
      <c r="DT114" s="58" t="e">
        <f ca="1">AVERAGE(OFFSET($DS$3,0,0,'Données projet'!$E$14+1,1))-AVERAGE(OFFSET($H$3,0,0,'Données projet'!$E$14+1,1))</f>
        <v>#N/A</v>
      </c>
      <c r="DU114" s="58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8" t="e">
        <f t="shared" si="74"/>
        <v>#N/A</v>
      </c>
      <c r="EO114" s="58" t="e">
        <f ca="1">AVERAGE(OFFSET($EN$3,0,0,'Données projet'!$E$15+1,1))-AVERAGE(OFFSET($H$3,0,0,'Données projet'!$E$15+1,1))</f>
        <v>#N/A</v>
      </c>
      <c r="EP114" s="58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8" t="e">
        <f t="shared" si="77"/>
        <v>#N/A</v>
      </c>
      <c r="FJ114" s="58" t="e">
        <f ca="1">AVERAGE(OFFSET($FI$3,0,0,'Données projet'!$E$16+1,1))-AVERAGE(OFFSET($H$3,0,0,'Données projet'!$E$16+1,1))</f>
        <v>#N/A</v>
      </c>
      <c r="FK114" s="58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8" t="e">
        <f t="shared" si="80"/>
        <v>#N/A</v>
      </c>
      <c r="GE114" s="58" t="e">
        <f ca="1">AVERAGE(OFFSET($GD$3,0,0,'Données projet'!$E$17+1,1))-AVERAGE(OFFSET($H$3,0,0,'Données projet'!$E$17+1,1))</f>
        <v>#N/A</v>
      </c>
      <c r="GF114" s="58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8" t="e">
        <f t="shared" si="83"/>
        <v>#N/A</v>
      </c>
      <c r="GZ114" s="58" t="e">
        <f ca="1">AVERAGE(OFFSET($GY$3,0,0,'Données projet'!$E$18+1,1))-AVERAGE(OFFSET($H$3,0,0,'Données projet'!$E$18+1,1))</f>
        <v>#N/A</v>
      </c>
      <c r="HA114" s="58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6">
        <f t="shared" si="56"/>
        <v>430.24785322111563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8" t="e">
        <f t="shared" si="55"/>
        <v>#NUM!</v>
      </c>
      <c r="S115" s="58">
        <f ca="1">AVERAGE(OFFSET($R$3,0,0,'Données projet'!$E$9+1,1))-AVERAGE(OFFSET($H$3,0,0,'Données projet'!$E$9+1,1))</f>
        <v>160.68496934923235</v>
      </c>
      <c r="T115" s="58">
        <f t="shared" si="88"/>
        <v>313.61727210988198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23.280316480851742</v>
      </c>
      <c r="AA115" s="21">
        <f>EXP(-LN(2)/25)*AA114+(1-EXP(-LN(2)/25))/(LN(2)/25)*Calculateur!V115*Calculateur!X115*VLOOKUP('Données projet'!$B$9,Paramètres!$A$1:$I$89,3,0)*0.475*44/12</f>
        <v>2.4929753950903679</v>
      </c>
      <c r="AB115" s="21">
        <f>EXP(-LN(2)/2)*AB114+(1-EXP(-LN(2)/2))/(LN(2)/2)*V115*Y115*VLOOKUP('Données projet'!$B$9,Paramètres!$A$1:$I$89,3,0)*0.475*44/12</f>
        <v>5.1258823122577354E-11</v>
      </c>
      <c r="AC115" s="22">
        <f t="shared" si="57"/>
        <v>25.773291875993369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8" t="e">
        <f t="shared" si="59"/>
        <v>#N/A</v>
      </c>
      <c r="AN115" s="58" t="e">
        <f ca="1">AVERAGE(OFFSET($AM$3,0,0,'Données projet'!$E$10+1,1))-AVERAGE(OFFSET($H$3,0,0,'Données projet'!$E$10+1,1))</f>
        <v>#N/A</v>
      </c>
      <c r="AO115" s="58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8" t="e">
        <f t="shared" si="62"/>
        <v>#N/A</v>
      </c>
      <c r="BI115" s="58" t="e">
        <f ca="1">AVERAGE(OFFSET($BH$3,0,0,'Données projet'!$E$11+1,1))-AVERAGE(OFFSET($H$3,0,0,'Données projet'!$E$11+1,1))</f>
        <v>#N/A</v>
      </c>
      <c r="BJ115" s="58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8" t="e">
        <f t="shared" si="65"/>
        <v>#N/A</v>
      </c>
      <c r="CD115" s="58" t="e">
        <f ca="1">AVERAGE(OFFSET($CC$3,0,0,'Données projet'!$E$12+1,1))-AVERAGE(OFFSET($H$3,0,0,'Données projet'!$E$12+1,1))</f>
        <v>#N/A</v>
      </c>
      <c r="CE115" s="58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8" t="e">
        <f t="shared" si="68"/>
        <v>#N/A</v>
      </c>
      <c r="CY115" s="58" t="e">
        <f ca="1">AVERAGE(OFFSET($CX$3,0,0,'Données projet'!$E$13+1,1))-AVERAGE(OFFSET($H$3,0,0,'Données projet'!$E$13+1,1))</f>
        <v>#N/A</v>
      </c>
      <c r="CZ115" s="58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8" t="e">
        <f t="shared" si="71"/>
        <v>#N/A</v>
      </c>
      <c r="DT115" s="58" t="e">
        <f ca="1">AVERAGE(OFFSET($DS$3,0,0,'Données projet'!$E$14+1,1))-AVERAGE(OFFSET($H$3,0,0,'Données projet'!$E$14+1,1))</f>
        <v>#N/A</v>
      </c>
      <c r="DU115" s="58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8" t="e">
        <f t="shared" si="74"/>
        <v>#N/A</v>
      </c>
      <c r="EO115" s="58" t="e">
        <f ca="1">AVERAGE(OFFSET($EN$3,0,0,'Données projet'!$E$15+1,1))-AVERAGE(OFFSET($H$3,0,0,'Données projet'!$E$15+1,1))</f>
        <v>#N/A</v>
      </c>
      <c r="EP115" s="58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8" t="e">
        <f t="shared" si="77"/>
        <v>#N/A</v>
      </c>
      <c r="FJ115" s="58" t="e">
        <f ca="1">AVERAGE(OFFSET($FI$3,0,0,'Données projet'!$E$16+1,1))-AVERAGE(OFFSET($H$3,0,0,'Données projet'!$E$16+1,1))</f>
        <v>#N/A</v>
      </c>
      <c r="FK115" s="58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8" t="e">
        <f t="shared" si="80"/>
        <v>#N/A</v>
      </c>
      <c r="GE115" s="58" t="e">
        <f ca="1">AVERAGE(OFFSET($GD$3,0,0,'Données projet'!$E$17+1,1))-AVERAGE(OFFSET($H$3,0,0,'Données projet'!$E$17+1,1))</f>
        <v>#N/A</v>
      </c>
      <c r="GF115" s="58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8" t="e">
        <f t="shared" si="83"/>
        <v>#N/A</v>
      </c>
      <c r="GZ115" s="58" t="e">
        <f ca="1">AVERAGE(OFFSET($GY$3,0,0,'Données projet'!$E$18+1,1))-AVERAGE(OFFSET($H$3,0,0,'Données projet'!$E$18+1,1))</f>
        <v>#N/A</v>
      </c>
      <c r="HA115" s="58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6">
        <f t="shared" si="56"/>
        <v>431.43857731773937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8" t="e">
        <f t="shared" si="55"/>
        <v>#NUM!</v>
      </c>
      <c r="S116" s="58">
        <f ca="1">AVERAGE(OFFSET($R$3,0,0,'Données projet'!$E$9+1,1))-AVERAGE(OFFSET($H$3,0,0,'Données projet'!$E$9+1,1))</f>
        <v>160.68496934923235</v>
      </c>
      <c r="T116" s="58">
        <f t="shared" si="88"/>
        <v>313.61727210988198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22.823803674253199</v>
      </c>
      <c r="AA116" s="21">
        <f>EXP(-LN(2)/25)*AA115+(1-EXP(-LN(2)/25))/(LN(2)/25)*Calculateur!V116*Calculateur!X116*VLOOKUP('Données projet'!$B$9,Paramètres!$A$1:$I$89,3,0)*0.475*44/12</f>
        <v>2.4248048518117438</v>
      </c>
      <c r="AB116" s="21">
        <f>EXP(-LN(2)/2)*AB115+(1-EXP(-LN(2)/2))/(LN(2)/2)*V116*Y116*VLOOKUP('Données projet'!$B$9,Paramètres!$A$1:$I$89,3,0)*0.475*44/12</f>
        <v>3.6245461425616247E-11</v>
      </c>
      <c r="AC116" s="22">
        <f t="shared" si="57"/>
        <v>25.248608526101187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8" t="e">
        <f t="shared" si="59"/>
        <v>#N/A</v>
      </c>
      <c r="AN116" s="58" t="e">
        <f ca="1">AVERAGE(OFFSET($AM$3,0,0,'Données projet'!$E$10+1,1))-AVERAGE(OFFSET($H$3,0,0,'Données projet'!$E$10+1,1))</f>
        <v>#N/A</v>
      </c>
      <c r="AO116" s="58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8" t="e">
        <f t="shared" si="62"/>
        <v>#N/A</v>
      </c>
      <c r="BI116" s="58" t="e">
        <f ca="1">AVERAGE(OFFSET($BH$3,0,0,'Données projet'!$E$11+1,1))-AVERAGE(OFFSET($H$3,0,0,'Données projet'!$E$11+1,1))</f>
        <v>#N/A</v>
      </c>
      <c r="BJ116" s="58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8" t="e">
        <f t="shared" si="65"/>
        <v>#N/A</v>
      </c>
      <c r="CD116" s="58" t="e">
        <f ca="1">AVERAGE(OFFSET($CC$3,0,0,'Données projet'!$E$12+1,1))-AVERAGE(OFFSET($H$3,0,0,'Données projet'!$E$12+1,1))</f>
        <v>#N/A</v>
      </c>
      <c r="CE116" s="58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8" t="e">
        <f t="shared" si="68"/>
        <v>#N/A</v>
      </c>
      <c r="CY116" s="58" t="e">
        <f ca="1">AVERAGE(OFFSET($CX$3,0,0,'Données projet'!$E$13+1,1))-AVERAGE(OFFSET($H$3,0,0,'Données projet'!$E$13+1,1))</f>
        <v>#N/A</v>
      </c>
      <c r="CZ116" s="58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8" t="e">
        <f t="shared" si="71"/>
        <v>#N/A</v>
      </c>
      <c r="DT116" s="58" t="e">
        <f ca="1">AVERAGE(OFFSET($DS$3,0,0,'Données projet'!$E$14+1,1))-AVERAGE(OFFSET($H$3,0,0,'Données projet'!$E$14+1,1))</f>
        <v>#N/A</v>
      </c>
      <c r="DU116" s="58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8" t="e">
        <f t="shared" si="74"/>
        <v>#N/A</v>
      </c>
      <c r="EO116" s="58" t="e">
        <f ca="1">AVERAGE(OFFSET($EN$3,0,0,'Données projet'!$E$15+1,1))-AVERAGE(OFFSET($H$3,0,0,'Données projet'!$E$15+1,1))</f>
        <v>#N/A</v>
      </c>
      <c r="EP116" s="58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8" t="e">
        <f t="shared" si="77"/>
        <v>#N/A</v>
      </c>
      <c r="FJ116" s="58" t="e">
        <f ca="1">AVERAGE(OFFSET($FI$3,0,0,'Données projet'!$E$16+1,1))-AVERAGE(OFFSET($H$3,0,0,'Données projet'!$E$16+1,1))</f>
        <v>#N/A</v>
      </c>
      <c r="FK116" s="58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8" t="e">
        <f t="shared" si="80"/>
        <v>#N/A</v>
      </c>
      <c r="GE116" s="58" t="e">
        <f ca="1">AVERAGE(OFFSET($GD$3,0,0,'Données projet'!$E$17+1,1))-AVERAGE(OFFSET($H$3,0,0,'Données projet'!$E$17+1,1))</f>
        <v>#N/A</v>
      </c>
      <c r="GF116" s="58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8" t="e">
        <f t="shared" si="83"/>
        <v>#N/A</v>
      </c>
      <c r="GZ116" s="58" t="e">
        <f ca="1">AVERAGE(OFFSET($GY$3,0,0,'Données projet'!$E$18+1,1))-AVERAGE(OFFSET($H$3,0,0,'Données projet'!$E$18+1,1))</f>
        <v>#N/A</v>
      </c>
      <c r="HA116" s="58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6">
        <f t="shared" si="56"/>
        <v>432.62905454958297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8" t="e">
        <f t="shared" si="55"/>
        <v>#NUM!</v>
      </c>
      <c r="S117" s="58">
        <f ca="1">AVERAGE(OFFSET($R$3,0,0,'Données projet'!$E$9+1,1))-AVERAGE(OFFSET($H$3,0,0,'Données projet'!$E$9+1,1))</f>
        <v>160.68496934923235</v>
      </c>
      <c r="T117" s="58">
        <f t="shared" si="88"/>
        <v>313.61727210988198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22.376242805346735</v>
      </c>
      <c r="AA117" s="21">
        <f>EXP(-LN(2)/25)*AA116+(1-EXP(-LN(2)/25))/(LN(2)/25)*Calculateur!V117*Calculateur!X117*VLOOKUP('Données projet'!$B$9,Paramètres!$A$1:$I$89,3,0)*0.475*44/12</f>
        <v>2.3584984356240066</v>
      </c>
      <c r="AB117" s="21">
        <f>EXP(-LN(2)/2)*AB116+(1-EXP(-LN(2)/2))/(LN(2)/2)*V117*Y117*VLOOKUP('Données projet'!$B$9,Paramètres!$A$1:$I$89,3,0)*0.475*44/12</f>
        <v>2.5629411561288677E-11</v>
      </c>
      <c r="AC117" s="22">
        <f t="shared" si="57"/>
        <v>24.734741240996371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8" t="e">
        <f t="shared" si="59"/>
        <v>#N/A</v>
      </c>
      <c r="AN117" s="58" t="e">
        <f ca="1">AVERAGE(OFFSET($AM$3,0,0,'Données projet'!$E$10+1,1))-AVERAGE(OFFSET($H$3,0,0,'Données projet'!$E$10+1,1))</f>
        <v>#N/A</v>
      </c>
      <c r="AO117" s="58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8" t="e">
        <f t="shared" si="62"/>
        <v>#N/A</v>
      </c>
      <c r="BI117" s="58" t="e">
        <f ca="1">AVERAGE(OFFSET($BH$3,0,0,'Données projet'!$E$11+1,1))-AVERAGE(OFFSET($H$3,0,0,'Données projet'!$E$11+1,1))</f>
        <v>#N/A</v>
      </c>
      <c r="BJ117" s="58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8" t="e">
        <f t="shared" si="65"/>
        <v>#N/A</v>
      </c>
      <c r="CD117" s="58" t="e">
        <f ca="1">AVERAGE(OFFSET($CC$3,0,0,'Données projet'!$E$12+1,1))-AVERAGE(OFFSET($H$3,0,0,'Données projet'!$E$12+1,1))</f>
        <v>#N/A</v>
      </c>
      <c r="CE117" s="58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8" t="e">
        <f t="shared" si="68"/>
        <v>#N/A</v>
      </c>
      <c r="CY117" s="58" t="e">
        <f ca="1">AVERAGE(OFFSET($CX$3,0,0,'Données projet'!$E$13+1,1))-AVERAGE(OFFSET($H$3,0,0,'Données projet'!$E$13+1,1))</f>
        <v>#N/A</v>
      </c>
      <c r="CZ117" s="58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8" t="e">
        <f t="shared" si="71"/>
        <v>#N/A</v>
      </c>
      <c r="DT117" s="58" t="e">
        <f ca="1">AVERAGE(OFFSET($DS$3,0,0,'Données projet'!$E$14+1,1))-AVERAGE(OFFSET($H$3,0,0,'Données projet'!$E$14+1,1))</f>
        <v>#N/A</v>
      </c>
      <c r="DU117" s="58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8" t="e">
        <f t="shared" si="74"/>
        <v>#N/A</v>
      </c>
      <c r="EO117" s="58" t="e">
        <f ca="1">AVERAGE(OFFSET($EN$3,0,0,'Données projet'!$E$15+1,1))-AVERAGE(OFFSET($H$3,0,0,'Données projet'!$E$15+1,1))</f>
        <v>#N/A</v>
      </c>
      <c r="EP117" s="58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8" t="e">
        <f t="shared" si="77"/>
        <v>#N/A</v>
      </c>
      <c r="FJ117" s="58" t="e">
        <f ca="1">AVERAGE(OFFSET($FI$3,0,0,'Données projet'!$E$16+1,1))-AVERAGE(OFFSET($H$3,0,0,'Données projet'!$E$16+1,1))</f>
        <v>#N/A</v>
      </c>
      <c r="FK117" s="58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8" t="e">
        <f t="shared" si="80"/>
        <v>#N/A</v>
      </c>
      <c r="GE117" s="58" t="e">
        <f ca="1">AVERAGE(OFFSET($GD$3,0,0,'Données projet'!$E$17+1,1))-AVERAGE(OFFSET($H$3,0,0,'Données projet'!$E$17+1,1))</f>
        <v>#N/A</v>
      </c>
      <c r="GF117" s="58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8" t="e">
        <f t="shared" si="83"/>
        <v>#N/A</v>
      </c>
      <c r="GZ117" s="58" t="e">
        <f ca="1">AVERAGE(OFFSET($GY$3,0,0,'Données projet'!$E$18+1,1))-AVERAGE(OFFSET($H$3,0,0,'Données projet'!$E$18+1,1))</f>
        <v>#N/A</v>
      </c>
      <c r="HA117" s="58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6">
        <f t="shared" si="56"/>
        <v>433.81928733301731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8" t="e">
        <f t="shared" si="55"/>
        <v>#NUM!</v>
      </c>
      <c r="S118" s="58">
        <f ca="1">AVERAGE(OFFSET($R$3,0,0,'Données projet'!$E$9+1,1))-AVERAGE(OFFSET($H$3,0,0,'Données projet'!$E$9+1,1))</f>
        <v>160.68496934923235</v>
      </c>
      <c r="T118" s="58">
        <f t="shared" si="88"/>
        <v>313.61727210988198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21.937458332094351</v>
      </c>
      <c r="AA118" s="21">
        <f>EXP(-LN(2)/25)*AA117+(1-EXP(-LN(2)/25))/(LN(2)/25)*Calculateur!V118*Calculateur!X118*VLOOKUP('Données projet'!$B$9,Paramètres!$A$1:$I$89,3,0)*0.475*44/12</f>
        <v>2.2940051718738257</v>
      </c>
      <c r="AB118" s="21">
        <f>EXP(-LN(2)/2)*AB117+(1-EXP(-LN(2)/2))/(LN(2)/2)*V118*Y118*VLOOKUP('Données projet'!$B$9,Paramètres!$A$1:$I$89,3,0)*0.475*44/12</f>
        <v>1.8122730712808123E-11</v>
      </c>
      <c r="AC118" s="22">
        <f t="shared" si="57"/>
        <v>24.231463503986301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8" t="e">
        <f t="shared" si="59"/>
        <v>#N/A</v>
      </c>
      <c r="AN118" s="58" t="e">
        <f ca="1">AVERAGE(OFFSET($AM$3,0,0,'Données projet'!$E$10+1,1))-AVERAGE(OFFSET($H$3,0,0,'Données projet'!$E$10+1,1))</f>
        <v>#N/A</v>
      </c>
      <c r="AO118" s="58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8" t="e">
        <f t="shared" si="62"/>
        <v>#N/A</v>
      </c>
      <c r="BI118" s="58" t="e">
        <f ca="1">AVERAGE(OFFSET($BH$3,0,0,'Données projet'!$E$11+1,1))-AVERAGE(OFFSET($H$3,0,0,'Données projet'!$E$11+1,1))</f>
        <v>#N/A</v>
      </c>
      <c r="BJ118" s="58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8" t="e">
        <f t="shared" si="65"/>
        <v>#N/A</v>
      </c>
      <c r="CD118" s="58" t="e">
        <f ca="1">AVERAGE(OFFSET($CC$3,0,0,'Données projet'!$E$12+1,1))-AVERAGE(OFFSET($H$3,0,0,'Données projet'!$E$12+1,1))</f>
        <v>#N/A</v>
      </c>
      <c r="CE118" s="58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8" t="e">
        <f t="shared" si="68"/>
        <v>#N/A</v>
      </c>
      <c r="CY118" s="58" t="e">
        <f ca="1">AVERAGE(OFFSET($CX$3,0,0,'Données projet'!$E$13+1,1))-AVERAGE(OFFSET($H$3,0,0,'Données projet'!$E$13+1,1))</f>
        <v>#N/A</v>
      </c>
      <c r="CZ118" s="58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8" t="e">
        <f t="shared" si="71"/>
        <v>#N/A</v>
      </c>
      <c r="DT118" s="58" t="e">
        <f ca="1">AVERAGE(OFFSET($DS$3,0,0,'Données projet'!$E$14+1,1))-AVERAGE(OFFSET($H$3,0,0,'Données projet'!$E$14+1,1))</f>
        <v>#N/A</v>
      </c>
      <c r="DU118" s="58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8" t="e">
        <f t="shared" si="74"/>
        <v>#N/A</v>
      </c>
      <c r="EO118" s="58" t="e">
        <f ca="1">AVERAGE(OFFSET($EN$3,0,0,'Données projet'!$E$15+1,1))-AVERAGE(OFFSET($H$3,0,0,'Données projet'!$E$15+1,1))</f>
        <v>#N/A</v>
      </c>
      <c r="EP118" s="58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8" t="e">
        <f t="shared" si="77"/>
        <v>#N/A</v>
      </c>
      <c r="FJ118" s="58" t="e">
        <f ca="1">AVERAGE(OFFSET($FI$3,0,0,'Données projet'!$E$16+1,1))-AVERAGE(OFFSET($H$3,0,0,'Données projet'!$E$16+1,1))</f>
        <v>#N/A</v>
      </c>
      <c r="FK118" s="58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8" t="e">
        <f t="shared" si="80"/>
        <v>#N/A</v>
      </c>
      <c r="GE118" s="58" t="e">
        <f ca="1">AVERAGE(OFFSET($GD$3,0,0,'Données projet'!$E$17+1,1))-AVERAGE(OFFSET($H$3,0,0,'Données projet'!$E$17+1,1))</f>
        <v>#N/A</v>
      </c>
      <c r="GF118" s="58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8" t="e">
        <f t="shared" si="83"/>
        <v>#N/A</v>
      </c>
      <c r="GZ118" s="58" t="e">
        <f ca="1">AVERAGE(OFFSET($GY$3,0,0,'Données projet'!$E$18+1,1))-AVERAGE(OFFSET($H$3,0,0,'Données projet'!$E$18+1,1))</f>
        <v>#N/A</v>
      </c>
      <c r="HA118" s="58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6">
        <f t="shared" si="56"/>
        <v>435.00927803996456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8" t="e">
        <f t="shared" si="55"/>
        <v>#NUM!</v>
      </c>
      <c r="S119" s="58">
        <f ca="1">AVERAGE(OFFSET($R$3,0,0,'Données projet'!$E$9+1,1))-AVERAGE(OFFSET($H$3,0,0,'Données projet'!$E$9+1,1))</f>
        <v>160.68496934923235</v>
      </c>
      <c r="T119" s="58">
        <f t="shared" si="88"/>
        <v>313.61727210988198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21.507278154730347</v>
      </c>
      <c r="AA119" s="21">
        <f>EXP(-LN(2)/25)*AA118+(1-EXP(-LN(2)/25))/(LN(2)/25)*Calculateur!V119*Calculateur!X119*VLOOKUP('Données projet'!$B$9,Paramètres!$A$1:$I$89,3,0)*0.475*44/12</f>
        <v>2.2312754798124468</v>
      </c>
      <c r="AB119" s="21">
        <f>EXP(-LN(2)/2)*AB118+(1-EXP(-LN(2)/2))/(LN(2)/2)*V119*Y119*VLOOKUP('Données projet'!$B$9,Paramètres!$A$1:$I$89,3,0)*0.475*44/12</f>
        <v>1.2814705780644338E-11</v>
      </c>
      <c r="AC119" s="22">
        <f t="shared" si="57"/>
        <v>23.738553634555608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8" t="e">
        <f t="shared" si="59"/>
        <v>#N/A</v>
      </c>
      <c r="AN119" s="58" t="e">
        <f ca="1">AVERAGE(OFFSET($AM$3,0,0,'Données projet'!$E$10+1,1))-AVERAGE(OFFSET($H$3,0,0,'Données projet'!$E$10+1,1))</f>
        <v>#N/A</v>
      </c>
      <c r="AO119" s="58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8" t="e">
        <f t="shared" si="62"/>
        <v>#N/A</v>
      </c>
      <c r="BI119" s="58" t="e">
        <f ca="1">AVERAGE(OFFSET($BH$3,0,0,'Données projet'!$E$11+1,1))-AVERAGE(OFFSET($H$3,0,0,'Données projet'!$E$11+1,1))</f>
        <v>#N/A</v>
      </c>
      <c r="BJ119" s="58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8" t="e">
        <f t="shared" si="65"/>
        <v>#N/A</v>
      </c>
      <c r="CD119" s="58" t="e">
        <f ca="1">AVERAGE(OFFSET($CC$3,0,0,'Données projet'!$E$12+1,1))-AVERAGE(OFFSET($H$3,0,0,'Données projet'!$E$12+1,1))</f>
        <v>#N/A</v>
      </c>
      <c r="CE119" s="58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8" t="e">
        <f t="shared" si="68"/>
        <v>#N/A</v>
      </c>
      <c r="CY119" s="58" t="e">
        <f ca="1">AVERAGE(OFFSET($CX$3,0,0,'Données projet'!$E$13+1,1))-AVERAGE(OFFSET($H$3,0,0,'Données projet'!$E$13+1,1))</f>
        <v>#N/A</v>
      </c>
      <c r="CZ119" s="58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8" t="e">
        <f t="shared" si="71"/>
        <v>#N/A</v>
      </c>
      <c r="DT119" s="58" t="e">
        <f ca="1">AVERAGE(OFFSET($DS$3,0,0,'Données projet'!$E$14+1,1))-AVERAGE(OFFSET($H$3,0,0,'Données projet'!$E$14+1,1))</f>
        <v>#N/A</v>
      </c>
      <c r="DU119" s="58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8" t="e">
        <f t="shared" si="74"/>
        <v>#N/A</v>
      </c>
      <c r="EO119" s="58" t="e">
        <f ca="1">AVERAGE(OFFSET($EN$3,0,0,'Données projet'!$E$15+1,1))-AVERAGE(OFFSET($H$3,0,0,'Données projet'!$E$15+1,1))</f>
        <v>#N/A</v>
      </c>
      <c r="EP119" s="58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8" t="e">
        <f t="shared" si="77"/>
        <v>#N/A</v>
      </c>
      <c r="FJ119" s="58" t="e">
        <f ca="1">AVERAGE(OFFSET($FI$3,0,0,'Données projet'!$E$16+1,1))-AVERAGE(OFFSET($H$3,0,0,'Données projet'!$E$16+1,1))</f>
        <v>#N/A</v>
      </c>
      <c r="FK119" s="58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8" t="e">
        <f t="shared" si="80"/>
        <v>#N/A</v>
      </c>
      <c r="GE119" s="58" t="e">
        <f ca="1">AVERAGE(OFFSET($GD$3,0,0,'Données projet'!$E$17+1,1))-AVERAGE(OFFSET($H$3,0,0,'Données projet'!$E$17+1,1))</f>
        <v>#N/A</v>
      </c>
      <c r="GF119" s="58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8" t="e">
        <f t="shared" si="83"/>
        <v>#N/A</v>
      </c>
      <c r="GZ119" s="58" t="e">
        <f ca="1">AVERAGE(OFFSET($GY$3,0,0,'Données projet'!$E$18+1,1))-AVERAGE(OFFSET($H$3,0,0,'Données projet'!$E$18+1,1))</f>
        <v>#N/A</v>
      </c>
      <c r="HA119" s="58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6">
        <f t="shared" si="56"/>
        <v>436.19902899909141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8" t="e">
        <f t="shared" si="55"/>
        <v>#NUM!</v>
      </c>
      <c r="S120" s="58">
        <f ca="1">AVERAGE(OFFSET($R$3,0,0,'Données projet'!$E$9+1,1))-AVERAGE(OFFSET($H$3,0,0,'Données projet'!$E$9+1,1))</f>
        <v>160.68496934923235</v>
      </c>
      <c r="T120" s="58">
        <f t="shared" si="88"/>
        <v>313.61727210988198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21.08553354826045</v>
      </c>
      <c r="AA120" s="21">
        <f>EXP(-LN(2)/25)*AA119+(1-EXP(-LN(2)/25))/(LN(2)/25)*Calculateur!V120*Calculateur!X120*VLOOKUP('Données projet'!$B$9,Paramètres!$A$1:$I$89,3,0)*0.475*44/12</f>
        <v>2.1702611344792975</v>
      </c>
      <c r="AB120" s="21">
        <f>EXP(-LN(2)/2)*AB119+(1-EXP(-LN(2)/2))/(LN(2)/2)*V120*Y120*VLOOKUP('Données projet'!$B$9,Paramètres!$A$1:$I$89,3,0)*0.475*44/12</f>
        <v>9.0613653564040617E-12</v>
      </c>
      <c r="AC120" s="22">
        <f t="shared" si="57"/>
        <v>23.25579468274881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8" t="e">
        <f t="shared" si="59"/>
        <v>#N/A</v>
      </c>
      <c r="AN120" s="58" t="e">
        <f ca="1">AVERAGE(OFFSET($AM$3,0,0,'Données projet'!$E$10+1,1))-AVERAGE(OFFSET($H$3,0,0,'Données projet'!$E$10+1,1))</f>
        <v>#N/A</v>
      </c>
      <c r="AO120" s="58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8" t="e">
        <f t="shared" si="62"/>
        <v>#N/A</v>
      </c>
      <c r="BI120" s="58" t="e">
        <f ca="1">AVERAGE(OFFSET($BH$3,0,0,'Données projet'!$E$11+1,1))-AVERAGE(OFFSET($H$3,0,0,'Données projet'!$E$11+1,1))</f>
        <v>#N/A</v>
      </c>
      <c r="BJ120" s="58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8" t="e">
        <f t="shared" si="65"/>
        <v>#N/A</v>
      </c>
      <c r="CD120" s="58" t="e">
        <f ca="1">AVERAGE(OFFSET($CC$3,0,0,'Données projet'!$E$12+1,1))-AVERAGE(OFFSET($H$3,0,0,'Données projet'!$E$12+1,1))</f>
        <v>#N/A</v>
      </c>
      <c r="CE120" s="58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8" t="e">
        <f t="shared" si="68"/>
        <v>#N/A</v>
      </c>
      <c r="CY120" s="58" t="e">
        <f ca="1">AVERAGE(OFFSET($CX$3,0,0,'Données projet'!$E$13+1,1))-AVERAGE(OFFSET($H$3,0,0,'Données projet'!$E$13+1,1))</f>
        <v>#N/A</v>
      </c>
      <c r="CZ120" s="58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8" t="e">
        <f t="shared" si="71"/>
        <v>#N/A</v>
      </c>
      <c r="DT120" s="58" t="e">
        <f ca="1">AVERAGE(OFFSET($DS$3,0,0,'Données projet'!$E$14+1,1))-AVERAGE(OFFSET($H$3,0,0,'Données projet'!$E$14+1,1))</f>
        <v>#N/A</v>
      </c>
      <c r="DU120" s="58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8" t="e">
        <f t="shared" si="74"/>
        <v>#N/A</v>
      </c>
      <c r="EO120" s="58" t="e">
        <f ca="1">AVERAGE(OFFSET($EN$3,0,0,'Données projet'!$E$15+1,1))-AVERAGE(OFFSET($H$3,0,0,'Données projet'!$E$15+1,1))</f>
        <v>#N/A</v>
      </c>
      <c r="EP120" s="58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8" t="e">
        <f t="shared" si="77"/>
        <v>#N/A</v>
      </c>
      <c r="FJ120" s="58" t="e">
        <f ca="1">AVERAGE(OFFSET($FI$3,0,0,'Données projet'!$E$16+1,1))-AVERAGE(OFFSET($H$3,0,0,'Données projet'!$E$16+1,1))</f>
        <v>#N/A</v>
      </c>
      <c r="FK120" s="58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8" t="e">
        <f t="shared" si="80"/>
        <v>#N/A</v>
      </c>
      <c r="GE120" s="58" t="e">
        <f ca="1">AVERAGE(OFFSET($GD$3,0,0,'Données projet'!$E$17+1,1))-AVERAGE(OFFSET($H$3,0,0,'Données projet'!$E$17+1,1))</f>
        <v>#N/A</v>
      </c>
      <c r="GF120" s="58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8" t="e">
        <f t="shared" si="83"/>
        <v>#N/A</v>
      </c>
      <c r="GZ120" s="58" t="e">
        <f ca="1">AVERAGE(OFFSET($GY$3,0,0,'Données projet'!$E$18+1,1))-AVERAGE(OFFSET($H$3,0,0,'Données projet'!$E$18+1,1))</f>
        <v>#N/A</v>
      </c>
      <c r="HA120" s="58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6">
        <f t="shared" si="56"/>
        <v>437.38854249696135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8" t="e">
        <f t="shared" si="55"/>
        <v>#NUM!</v>
      </c>
      <c r="S121" s="58">
        <f ca="1">AVERAGE(OFFSET($R$3,0,0,'Données projet'!$E$9+1,1))-AVERAGE(OFFSET($H$3,0,0,'Données projet'!$E$9+1,1))</f>
        <v>160.68496934923235</v>
      </c>
      <c r="T121" s="58">
        <f t="shared" si="88"/>
        <v>313.61727210988198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20.672059096284617</v>
      </c>
      <c r="AA121" s="21">
        <f>EXP(-LN(2)/25)*AA120+(1-EXP(-LN(2)/25))/(LN(2)/25)*Calculateur!V121*Calculateur!X121*VLOOKUP('Données projet'!$B$9,Paramètres!$A$1:$I$89,3,0)*0.475*44/12</f>
        <v>2.1109152296278881</v>
      </c>
      <c r="AB121" s="21">
        <f>EXP(-LN(2)/2)*AB120+(1-EXP(-LN(2)/2))/(LN(2)/2)*V121*Y121*VLOOKUP('Données projet'!$B$9,Paramètres!$A$1:$I$89,3,0)*0.475*44/12</f>
        <v>6.4073528903221692E-12</v>
      </c>
      <c r="AC121" s="22">
        <f t="shared" si="57"/>
        <v>22.782974325918914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8" t="e">
        <f t="shared" si="59"/>
        <v>#N/A</v>
      </c>
      <c r="AN121" s="58" t="e">
        <f ca="1">AVERAGE(OFFSET($AM$3,0,0,'Données projet'!$E$10+1,1))-AVERAGE(OFFSET($H$3,0,0,'Données projet'!$E$10+1,1))</f>
        <v>#N/A</v>
      </c>
      <c r="AO121" s="58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8" t="e">
        <f t="shared" si="62"/>
        <v>#N/A</v>
      </c>
      <c r="BI121" s="58" t="e">
        <f ca="1">AVERAGE(OFFSET($BH$3,0,0,'Données projet'!$E$11+1,1))-AVERAGE(OFFSET($H$3,0,0,'Données projet'!$E$11+1,1))</f>
        <v>#N/A</v>
      </c>
      <c r="BJ121" s="58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8" t="e">
        <f t="shared" si="65"/>
        <v>#N/A</v>
      </c>
      <c r="CD121" s="58" t="e">
        <f ca="1">AVERAGE(OFFSET($CC$3,0,0,'Données projet'!$E$12+1,1))-AVERAGE(OFFSET($H$3,0,0,'Données projet'!$E$12+1,1))</f>
        <v>#N/A</v>
      </c>
      <c r="CE121" s="58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8" t="e">
        <f t="shared" si="68"/>
        <v>#N/A</v>
      </c>
      <c r="CY121" s="58" t="e">
        <f ca="1">AVERAGE(OFFSET($CX$3,0,0,'Données projet'!$E$13+1,1))-AVERAGE(OFFSET($H$3,0,0,'Données projet'!$E$13+1,1))</f>
        <v>#N/A</v>
      </c>
      <c r="CZ121" s="58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8" t="e">
        <f t="shared" si="71"/>
        <v>#N/A</v>
      </c>
      <c r="DT121" s="58" t="e">
        <f ca="1">AVERAGE(OFFSET($DS$3,0,0,'Données projet'!$E$14+1,1))-AVERAGE(OFFSET($H$3,0,0,'Données projet'!$E$14+1,1))</f>
        <v>#N/A</v>
      </c>
      <c r="DU121" s="58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8" t="e">
        <f t="shared" si="74"/>
        <v>#N/A</v>
      </c>
      <c r="EO121" s="58" t="e">
        <f ca="1">AVERAGE(OFFSET($EN$3,0,0,'Données projet'!$E$15+1,1))-AVERAGE(OFFSET($H$3,0,0,'Données projet'!$E$15+1,1))</f>
        <v>#N/A</v>
      </c>
      <c r="EP121" s="58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8" t="e">
        <f t="shared" si="77"/>
        <v>#N/A</v>
      </c>
      <c r="FJ121" s="58" t="e">
        <f ca="1">AVERAGE(OFFSET($FI$3,0,0,'Données projet'!$E$16+1,1))-AVERAGE(OFFSET($H$3,0,0,'Données projet'!$E$16+1,1))</f>
        <v>#N/A</v>
      </c>
      <c r="FK121" s="58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8" t="e">
        <f t="shared" si="80"/>
        <v>#N/A</v>
      </c>
      <c r="GE121" s="58" t="e">
        <f ca="1">AVERAGE(OFFSET($GD$3,0,0,'Données projet'!$E$17+1,1))-AVERAGE(OFFSET($H$3,0,0,'Données projet'!$E$17+1,1))</f>
        <v>#N/A</v>
      </c>
      <c r="GF121" s="58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8" t="e">
        <f t="shared" si="83"/>
        <v>#N/A</v>
      </c>
      <c r="GZ121" s="58" t="e">
        <f ca="1">AVERAGE(OFFSET($GY$3,0,0,'Données projet'!$E$18+1,1))-AVERAGE(OFFSET($H$3,0,0,'Données projet'!$E$18+1,1))</f>
        <v>#N/A</v>
      </c>
      <c r="HA121" s="58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6">
        <f t="shared" si="56"/>
        <v>438.57782077914567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8" t="e">
        <f t="shared" si="55"/>
        <v>#NUM!</v>
      </c>
      <c r="S122" s="58">
        <f ca="1">AVERAGE(OFFSET($R$3,0,0,'Données projet'!$E$9+1,1))-AVERAGE(OFFSET($H$3,0,0,'Données projet'!$E$9+1,1))</f>
        <v>160.68496934923235</v>
      </c>
      <c r="T122" s="58">
        <f t="shared" si="88"/>
        <v>313.61727210988198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20.266692626117518</v>
      </c>
      <c r="AA122" s="21">
        <f>EXP(-LN(2)/25)*AA121+(1-EXP(-LN(2)/25))/(LN(2)/25)*Calculateur!V122*Calculateur!X122*VLOOKUP('Données projet'!$B$9,Paramètres!$A$1:$I$89,3,0)*0.475*44/12</f>
        <v>2.0531921416655061</v>
      </c>
      <c r="AB122" s="21">
        <f>EXP(-LN(2)/2)*AB121+(1-EXP(-LN(2)/2))/(LN(2)/2)*V122*Y122*VLOOKUP('Données projet'!$B$9,Paramètres!$A$1:$I$89,3,0)*0.475*44/12</f>
        <v>4.5306826782020309E-12</v>
      </c>
      <c r="AC122" s="22">
        <f t="shared" si="57"/>
        <v>22.319884767787553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8" t="e">
        <f t="shared" si="59"/>
        <v>#N/A</v>
      </c>
      <c r="AN122" s="58" t="e">
        <f ca="1">AVERAGE(OFFSET($AM$3,0,0,'Données projet'!$E$10+1,1))-AVERAGE(OFFSET($H$3,0,0,'Données projet'!$E$10+1,1))</f>
        <v>#N/A</v>
      </c>
      <c r="AO122" s="58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8" t="e">
        <f t="shared" si="62"/>
        <v>#N/A</v>
      </c>
      <c r="BI122" s="58" t="e">
        <f ca="1">AVERAGE(OFFSET($BH$3,0,0,'Données projet'!$E$11+1,1))-AVERAGE(OFFSET($H$3,0,0,'Données projet'!$E$11+1,1))</f>
        <v>#N/A</v>
      </c>
      <c r="BJ122" s="58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8" t="e">
        <f t="shared" si="65"/>
        <v>#N/A</v>
      </c>
      <c r="CD122" s="58" t="e">
        <f ca="1">AVERAGE(OFFSET($CC$3,0,0,'Données projet'!$E$12+1,1))-AVERAGE(OFFSET($H$3,0,0,'Données projet'!$E$12+1,1))</f>
        <v>#N/A</v>
      </c>
      <c r="CE122" s="58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8" t="e">
        <f t="shared" si="68"/>
        <v>#N/A</v>
      </c>
      <c r="CY122" s="58" t="e">
        <f ca="1">AVERAGE(OFFSET($CX$3,0,0,'Données projet'!$E$13+1,1))-AVERAGE(OFFSET($H$3,0,0,'Données projet'!$E$13+1,1))</f>
        <v>#N/A</v>
      </c>
      <c r="CZ122" s="58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8" t="e">
        <f t="shared" si="71"/>
        <v>#N/A</v>
      </c>
      <c r="DT122" s="58" t="e">
        <f ca="1">AVERAGE(OFFSET($DS$3,0,0,'Données projet'!$E$14+1,1))-AVERAGE(OFFSET($H$3,0,0,'Données projet'!$E$14+1,1))</f>
        <v>#N/A</v>
      </c>
      <c r="DU122" s="58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8" t="e">
        <f t="shared" si="74"/>
        <v>#N/A</v>
      </c>
      <c r="EO122" s="58" t="e">
        <f ca="1">AVERAGE(OFFSET($EN$3,0,0,'Données projet'!$E$15+1,1))-AVERAGE(OFFSET($H$3,0,0,'Données projet'!$E$15+1,1))</f>
        <v>#N/A</v>
      </c>
      <c r="EP122" s="58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8" t="e">
        <f t="shared" si="77"/>
        <v>#N/A</v>
      </c>
      <c r="FJ122" s="58" t="e">
        <f ca="1">AVERAGE(OFFSET($FI$3,0,0,'Données projet'!$E$16+1,1))-AVERAGE(OFFSET($H$3,0,0,'Données projet'!$E$16+1,1))</f>
        <v>#N/A</v>
      </c>
      <c r="FK122" s="58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8" t="e">
        <f t="shared" si="80"/>
        <v>#N/A</v>
      </c>
      <c r="GE122" s="58" t="e">
        <f ca="1">AVERAGE(OFFSET($GD$3,0,0,'Données projet'!$E$17+1,1))-AVERAGE(OFFSET($H$3,0,0,'Données projet'!$E$17+1,1))</f>
        <v>#N/A</v>
      </c>
      <c r="GF122" s="58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8" t="e">
        <f t="shared" si="83"/>
        <v>#N/A</v>
      </c>
      <c r="GZ122" s="58" t="e">
        <f ca="1">AVERAGE(OFFSET($GY$3,0,0,'Données projet'!$E$18+1,1))-AVERAGE(OFFSET($H$3,0,0,'Données projet'!$E$18+1,1))</f>
        <v>#N/A</v>
      </c>
      <c r="HA122" s="58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6">
        <f t="shared" si="56"/>
        <v>439.76686605129635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8" t="e">
        <f t="shared" si="55"/>
        <v>#NUM!</v>
      </c>
      <c r="S123" s="58">
        <f ca="1">AVERAGE(OFFSET($R$3,0,0,'Données projet'!$E$9+1,1))-AVERAGE(OFFSET($H$3,0,0,'Données projet'!$E$9+1,1))</f>
        <v>160.68496934923235</v>
      </c>
      <c r="T123" s="58">
        <f t="shared" si="88"/>
        <v>313.61727210988198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19.869275145181263</v>
      </c>
      <c r="AA123" s="21">
        <f>EXP(-LN(2)/25)*AA122+(1-EXP(-LN(2)/25))/(LN(2)/25)*Calculateur!V123*Calculateur!X123*VLOOKUP('Données projet'!$B$9,Paramètres!$A$1:$I$89,3,0)*0.475*44/12</f>
        <v>1.9970474945789807</v>
      </c>
      <c r="AB123" s="21">
        <f>EXP(-LN(2)/2)*AB122+(1-EXP(-LN(2)/2))/(LN(2)/2)*V123*Y123*VLOOKUP('Données projet'!$B$9,Paramètres!$A$1:$I$89,3,0)*0.475*44/12</f>
        <v>3.2036764451610846E-12</v>
      </c>
      <c r="AC123" s="22">
        <f t="shared" si="57"/>
        <v>21.866322639763446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8" t="e">
        <f t="shared" si="59"/>
        <v>#N/A</v>
      </c>
      <c r="AN123" s="58" t="e">
        <f ca="1">AVERAGE(OFFSET($AM$3,0,0,'Données projet'!$E$10+1,1))-AVERAGE(OFFSET($H$3,0,0,'Données projet'!$E$10+1,1))</f>
        <v>#N/A</v>
      </c>
      <c r="AO123" s="58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8" t="e">
        <f t="shared" si="62"/>
        <v>#N/A</v>
      </c>
      <c r="BI123" s="58" t="e">
        <f ca="1">AVERAGE(OFFSET($BH$3,0,0,'Données projet'!$E$11+1,1))-AVERAGE(OFFSET($H$3,0,0,'Données projet'!$E$11+1,1))</f>
        <v>#N/A</v>
      </c>
      <c r="BJ123" s="58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8" t="e">
        <f t="shared" si="65"/>
        <v>#N/A</v>
      </c>
      <c r="CD123" s="58" t="e">
        <f ca="1">AVERAGE(OFFSET($CC$3,0,0,'Données projet'!$E$12+1,1))-AVERAGE(OFFSET($H$3,0,0,'Données projet'!$E$12+1,1))</f>
        <v>#N/A</v>
      </c>
      <c r="CE123" s="58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8" t="e">
        <f t="shared" si="68"/>
        <v>#N/A</v>
      </c>
      <c r="CY123" s="58" t="e">
        <f ca="1">AVERAGE(OFFSET($CX$3,0,0,'Données projet'!$E$13+1,1))-AVERAGE(OFFSET($H$3,0,0,'Données projet'!$E$13+1,1))</f>
        <v>#N/A</v>
      </c>
      <c r="CZ123" s="58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8" t="e">
        <f t="shared" si="71"/>
        <v>#N/A</v>
      </c>
      <c r="DT123" s="58" t="e">
        <f ca="1">AVERAGE(OFFSET($DS$3,0,0,'Données projet'!$E$14+1,1))-AVERAGE(OFFSET($H$3,0,0,'Données projet'!$E$14+1,1))</f>
        <v>#N/A</v>
      </c>
      <c r="DU123" s="58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8" t="e">
        <f t="shared" si="74"/>
        <v>#N/A</v>
      </c>
      <c r="EO123" s="58" t="e">
        <f ca="1">AVERAGE(OFFSET($EN$3,0,0,'Données projet'!$E$15+1,1))-AVERAGE(OFFSET($H$3,0,0,'Données projet'!$E$15+1,1))</f>
        <v>#N/A</v>
      </c>
      <c r="EP123" s="58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8" t="e">
        <f t="shared" si="77"/>
        <v>#N/A</v>
      </c>
      <c r="FJ123" s="58" t="e">
        <f ca="1">AVERAGE(OFFSET($FI$3,0,0,'Données projet'!$E$16+1,1))-AVERAGE(OFFSET($H$3,0,0,'Données projet'!$E$16+1,1))</f>
        <v>#N/A</v>
      </c>
      <c r="FK123" s="58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8" t="e">
        <f t="shared" si="80"/>
        <v>#N/A</v>
      </c>
      <c r="GE123" s="58" t="e">
        <f ca="1">AVERAGE(OFFSET($GD$3,0,0,'Données projet'!$E$17+1,1))-AVERAGE(OFFSET($H$3,0,0,'Données projet'!$E$17+1,1))</f>
        <v>#N/A</v>
      </c>
      <c r="GF123" s="58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8" t="e">
        <f t="shared" si="83"/>
        <v>#N/A</v>
      </c>
      <c r="GZ123" s="58" t="e">
        <f ca="1">AVERAGE(OFFSET($GY$3,0,0,'Données projet'!$E$18+1,1))-AVERAGE(OFFSET($H$3,0,0,'Données projet'!$E$18+1,1))</f>
        <v>#N/A</v>
      </c>
      <c r="HA123" s="58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6">
        <f t="shared" si="56"/>
        <v>440.95568048018276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8" t="e">
        <f t="shared" si="55"/>
        <v>#NUM!</v>
      </c>
      <c r="S124" s="58">
        <f ca="1">AVERAGE(OFFSET($R$3,0,0,'Données projet'!$E$9+1,1))-AVERAGE(OFFSET($H$3,0,0,'Données projet'!$E$9+1,1))</f>
        <v>160.68496934923235</v>
      </c>
      <c r="T124" s="58">
        <f t="shared" si="88"/>
        <v>313.61727210988198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19.479650778645439</v>
      </c>
      <c r="AA124" s="21">
        <f>EXP(-LN(2)/25)*AA123+(1-EXP(-LN(2)/25))/(LN(2)/25)*Calculateur!V124*Calculateur!X124*VLOOKUP('Données projet'!$B$9,Paramètres!$A$1:$I$89,3,0)*0.475*44/12</f>
        <v>1.9424381258195551</v>
      </c>
      <c r="AB124" s="21">
        <f>EXP(-LN(2)/2)*AB123+(1-EXP(-LN(2)/2))/(LN(2)/2)*V124*Y124*VLOOKUP('Données projet'!$B$9,Paramètres!$A$1:$I$89,3,0)*0.475*44/12</f>
        <v>2.2653413391010154E-12</v>
      </c>
      <c r="AC124" s="22">
        <f t="shared" si="57"/>
        <v>21.422088904467262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8" t="e">
        <f t="shared" si="59"/>
        <v>#N/A</v>
      </c>
      <c r="AN124" s="58" t="e">
        <f ca="1">AVERAGE(OFFSET($AM$3,0,0,'Données projet'!$E$10+1,1))-AVERAGE(OFFSET($H$3,0,0,'Données projet'!$E$10+1,1))</f>
        <v>#N/A</v>
      </c>
      <c r="AO124" s="58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8" t="e">
        <f t="shared" si="62"/>
        <v>#N/A</v>
      </c>
      <c r="BI124" s="58" t="e">
        <f ca="1">AVERAGE(OFFSET($BH$3,0,0,'Données projet'!$E$11+1,1))-AVERAGE(OFFSET($H$3,0,0,'Données projet'!$E$11+1,1))</f>
        <v>#N/A</v>
      </c>
      <c r="BJ124" s="58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8" t="e">
        <f t="shared" si="65"/>
        <v>#N/A</v>
      </c>
      <c r="CD124" s="58" t="e">
        <f ca="1">AVERAGE(OFFSET($CC$3,0,0,'Données projet'!$E$12+1,1))-AVERAGE(OFFSET($H$3,0,0,'Données projet'!$E$12+1,1))</f>
        <v>#N/A</v>
      </c>
      <c r="CE124" s="58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8" t="e">
        <f t="shared" si="68"/>
        <v>#N/A</v>
      </c>
      <c r="CY124" s="58" t="e">
        <f ca="1">AVERAGE(OFFSET($CX$3,0,0,'Données projet'!$E$13+1,1))-AVERAGE(OFFSET($H$3,0,0,'Données projet'!$E$13+1,1))</f>
        <v>#N/A</v>
      </c>
      <c r="CZ124" s="58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8" t="e">
        <f t="shared" si="71"/>
        <v>#N/A</v>
      </c>
      <c r="DT124" s="58" t="e">
        <f ca="1">AVERAGE(OFFSET($DS$3,0,0,'Données projet'!$E$14+1,1))-AVERAGE(OFFSET($H$3,0,0,'Données projet'!$E$14+1,1))</f>
        <v>#N/A</v>
      </c>
      <c r="DU124" s="58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8" t="e">
        <f t="shared" si="74"/>
        <v>#N/A</v>
      </c>
      <c r="EO124" s="58" t="e">
        <f ca="1">AVERAGE(OFFSET($EN$3,0,0,'Données projet'!$E$15+1,1))-AVERAGE(OFFSET($H$3,0,0,'Données projet'!$E$15+1,1))</f>
        <v>#N/A</v>
      </c>
      <c r="EP124" s="58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8" t="e">
        <f t="shared" si="77"/>
        <v>#N/A</v>
      </c>
      <c r="FJ124" s="58" t="e">
        <f ca="1">AVERAGE(OFFSET($FI$3,0,0,'Données projet'!$E$16+1,1))-AVERAGE(OFFSET($H$3,0,0,'Données projet'!$E$16+1,1))</f>
        <v>#N/A</v>
      </c>
      <c r="FK124" s="58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8" t="e">
        <f t="shared" si="80"/>
        <v>#N/A</v>
      </c>
      <c r="GE124" s="58" t="e">
        <f ca="1">AVERAGE(OFFSET($GD$3,0,0,'Données projet'!$E$17+1,1))-AVERAGE(OFFSET($H$3,0,0,'Données projet'!$E$17+1,1))</f>
        <v>#N/A</v>
      </c>
      <c r="GF124" s="58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8" t="e">
        <f t="shared" si="83"/>
        <v>#N/A</v>
      </c>
      <c r="GZ124" s="58" t="e">
        <f ca="1">AVERAGE(OFFSET($GY$3,0,0,'Données projet'!$E$18+1,1))-AVERAGE(OFFSET($H$3,0,0,'Données projet'!$E$18+1,1))</f>
        <v>#N/A</v>
      </c>
      <c r="HA124" s="58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6">
        <f t="shared" si="56"/>
        <v>442.14426619469248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8" t="e">
        <f t="shared" si="55"/>
        <v>#NUM!</v>
      </c>
      <c r="S125" s="58">
        <f ca="1">AVERAGE(OFFSET($R$3,0,0,'Données projet'!$E$9+1,1))-AVERAGE(OFFSET($H$3,0,0,'Données projet'!$E$9+1,1))</f>
        <v>160.68496934923235</v>
      </c>
      <c r="T125" s="58">
        <f t="shared" si="88"/>
        <v>313.61727210988198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19.097666708289985</v>
      </c>
      <c r="AA125" s="21">
        <f>EXP(-LN(2)/25)*AA124+(1-EXP(-LN(2)/25))/(LN(2)/25)*Calculateur!V125*Calculateur!X125*VLOOKUP('Données projet'!$B$9,Paramètres!$A$1:$I$89,3,0)*0.475*44/12</f>
        <v>1.8893220531206378</v>
      </c>
      <c r="AB125" s="21">
        <f>EXP(-LN(2)/2)*AB124+(1-EXP(-LN(2)/2))/(LN(2)/2)*V125*Y125*VLOOKUP('Données projet'!$B$9,Paramètres!$A$1:$I$89,3,0)*0.475*44/12</f>
        <v>1.6018382225805423E-12</v>
      </c>
      <c r="AC125" s="22">
        <f t="shared" si="57"/>
        <v>20.986988761412224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8" t="e">
        <f t="shared" si="59"/>
        <v>#N/A</v>
      </c>
      <c r="AN125" s="58" t="e">
        <f ca="1">AVERAGE(OFFSET($AM$3,0,0,'Données projet'!$E$10+1,1))-AVERAGE(OFFSET($H$3,0,0,'Données projet'!$E$10+1,1))</f>
        <v>#N/A</v>
      </c>
      <c r="AO125" s="58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8" t="e">
        <f t="shared" si="62"/>
        <v>#N/A</v>
      </c>
      <c r="BI125" s="58" t="e">
        <f ca="1">AVERAGE(OFFSET($BH$3,0,0,'Données projet'!$E$11+1,1))-AVERAGE(OFFSET($H$3,0,0,'Données projet'!$E$11+1,1))</f>
        <v>#N/A</v>
      </c>
      <c r="BJ125" s="58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8" t="e">
        <f t="shared" si="65"/>
        <v>#N/A</v>
      </c>
      <c r="CD125" s="58" t="e">
        <f ca="1">AVERAGE(OFFSET($CC$3,0,0,'Données projet'!$E$12+1,1))-AVERAGE(OFFSET($H$3,0,0,'Données projet'!$E$12+1,1))</f>
        <v>#N/A</v>
      </c>
      <c r="CE125" s="58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8" t="e">
        <f t="shared" si="68"/>
        <v>#N/A</v>
      </c>
      <c r="CY125" s="58" t="e">
        <f ca="1">AVERAGE(OFFSET($CX$3,0,0,'Données projet'!$E$13+1,1))-AVERAGE(OFFSET($H$3,0,0,'Données projet'!$E$13+1,1))</f>
        <v>#N/A</v>
      </c>
      <c r="CZ125" s="58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8" t="e">
        <f t="shared" si="71"/>
        <v>#N/A</v>
      </c>
      <c r="DT125" s="58" t="e">
        <f ca="1">AVERAGE(OFFSET($DS$3,0,0,'Données projet'!$E$14+1,1))-AVERAGE(OFFSET($H$3,0,0,'Données projet'!$E$14+1,1))</f>
        <v>#N/A</v>
      </c>
      <c r="DU125" s="58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8" t="e">
        <f t="shared" si="74"/>
        <v>#N/A</v>
      </c>
      <c r="EO125" s="58" t="e">
        <f ca="1">AVERAGE(OFFSET($EN$3,0,0,'Données projet'!$E$15+1,1))-AVERAGE(OFFSET($H$3,0,0,'Données projet'!$E$15+1,1))</f>
        <v>#N/A</v>
      </c>
      <c r="EP125" s="58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8" t="e">
        <f t="shared" si="77"/>
        <v>#N/A</v>
      </c>
      <c r="FJ125" s="58" t="e">
        <f ca="1">AVERAGE(OFFSET($FI$3,0,0,'Données projet'!$E$16+1,1))-AVERAGE(OFFSET($H$3,0,0,'Données projet'!$E$16+1,1))</f>
        <v>#N/A</v>
      </c>
      <c r="FK125" s="58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8" t="e">
        <f t="shared" si="80"/>
        <v>#N/A</v>
      </c>
      <c r="GE125" s="58" t="e">
        <f ca="1">AVERAGE(OFFSET($GD$3,0,0,'Données projet'!$E$17+1,1))-AVERAGE(OFFSET($H$3,0,0,'Données projet'!$E$17+1,1))</f>
        <v>#N/A</v>
      </c>
      <c r="GF125" s="58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8" t="e">
        <f t="shared" si="83"/>
        <v>#N/A</v>
      </c>
      <c r="GZ125" s="58" t="e">
        <f ca="1">AVERAGE(OFFSET($GY$3,0,0,'Données projet'!$E$18+1,1))-AVERAGE(OFFSET($H$3,0,0,'Données projet'!$E$18+1,1))</f>
        <v>#N/A</v>
      </c>
      <c r="HA125" s="58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6">
        <f t="shared" si="56"/>
        <v>443.33262528679836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8" t="e">
        <f t="shared" si="55"/>
        <v>#NUM!</v>
      </c>
      <c r="S126" s="58">
        <f ca="1">AVERAGE(OFFSET($R$3,0,0,'Données projet'!$E$9+1,1))-AVERAGE(OFFSET($H$3,0,0,'Données projet'!$E$9+1,1))</f>
        <v>160.68496934923235</v>
      </c>
      <c r="T126" s="58">
        <f t="shared" si="88"/>
        <v>313.61727210988198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18.723173112566926</v>
      </c>
      <c r="AA126" s="21">
        <f>EXP(-LN(2)/25)*AA125+(1-EXP(-LN(2)/25))/(LN(2)/25)*Calculateur!V126*Calculateur!X126*VLOOKUP('Données projet'!$B$9,Paramètres!$A$1:$I$89,3,0)*0.475*44/12</f>
        <v>1.8376584422229254</v>
      </c>
      <c r="AB126" s="21">
        <f>EXP(-LN(2)/2)*AB125+(1-EXP(-LN(2)/2))/(LN(2)/2)*V126*Y126*VLOOKUP('Données projet'!$B$9,Paramètres!$A$1:$I$89,3,0)*0.475*44/12</f>
        <v>1.1326706695505077E-12</v>
      </c>
      <c r="AC126" s="22">
        <f t="shared" si="57"/>
        <v>20.560831554790983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8" t="e">
        <f t="shared" si="59"/>
        <v>#N/A</v>
      </c>
      <c r="AN126" s="58" t="e">
        <f ca="1">AVERAGE(OFFSET($AM$3,0,0,'Données projet'!$E$10+1,1))-AVERAGE(OFFSET($H$3,0,0,'Données projet'!$E$10+1,1))</f>
        <v>#N/A</v>
      </c>
      <c r="AO126" s="58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8" t="e">
        <f t="shared" si="62"/>
        <v>#N/A</v>
      </c>
      <c r="BI126" s="58" t="e">
        <f ca="1">AVERAGE(OFFSET($BH$3,0,0,'Données projet'!$E$11+1,1))-AVERAGE(OFFSET($H$3,0,0,'Données projet'!$E$11+1,1))</f>
        <v>#N/A</v>
      </c>
      <c r="BJ126" s="58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8" t="e">
        <f t="shared" si="65"/>
        <v>#N/A</v>
      </c>
      <c r="CD126" s="58" t="e">
        <f ca="1">AVERAGE(OFFSET($CC$3,0,0,'Données projet'!$E$12+1,1))-AVERAGE(OFFSET($H$3,0,0,'Données projet'!$E$12+1,1))</f>
        <v>#N/A</v>
      </c>
      <c r="CE126" s="58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8" t="e">
        <f t="shared" si="68"/>
        <v>#N/A</v>
      </c>
      <c r="CY126" s="58" t="e">
        <f ca="1">AVERAGE(OFFSET($CX$3,0,0,'Données projet'!$E$13+1,1))-AVERAGE(OFFSET($H$3,0,0,'Données projet'!$E$13+1,1))</f>
        <v>#N/A</v>
      </c>
      <c r="CZ126" s="58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8" t="e">
        <f t="shared" si="71"/>
        <v>#N/A</v>
      </c>
      <c r="DT126" s="58" t="e">
        <f ca="1">AVERAGE(OFFSET($DS$3,0,0,'Données projet'!$E$14+1,1))-AVERAGE(OFFSET($H$3,0,0,'Données projet'!$E$14+1,1))</f>
        <v>#N/A</v>
      </c>
      <c r="DU126" s="58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8" t="e">
        <f t="shared" si="74"/>
        <v>#N/A</v>
      </c>
      <c r="EO126" s="58" t="e">
        <f ca="1">AVERAGE(OFFSET($EN$3,0,0,'Données projet'!$E$15+1,1))-AVERAGE(OFFSET($H$3,0,0,'Données projet'!$E$15+1,1))</f>
        <v>#N/A</v>
      </c>
      <c r="EP126" s="58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8" t="e">
        <f t="shared" si="77"/>
        <v>#N/A</v>
      </c>
      <c r="FJ126" s="58" t="e">
        <f ca="1">AVERAGE(OFFSET($FI$3,0,0,'Données projet'!$E$16+1,1))-AVERAGE(OFFSET($H$3,0,0,'Données projet'!$E$16+1,1))</f>
        <v>#N/A</v>
      </c>
      <c r="FK126" s="58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8" t="e">
        <f t="shared" si="80"/>
        <v>#N/A</v>
      </c>
      <c r="GE126" s="58" t="e">
        <f ca="1">AVERAGE(OFFSET($GD$3,0,0,'Données projet'!$E$17+1,1))-AVERAGE(OFFSET($H$3,0,0,'Données projet'!$E$17+1,1))</f>
        <v>#N/A</v>
      </c>
      <c r="GF126" s="58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8" t="e">
        <f t="shared" si="83"/>
        <v>#N/A</v>
      </c>
      <c r="GZ126" s="58" t="e">
        <f ca="1">AVERAGE(OFFSET($GY$3,0,0,'Données projet'!$E$18+1,1))-AVERAGE(OFFSET($H$3,0,0,'Données projet'!$E$18+1,1))</f>
        <v>#N/A</v>
      </c>
      <c r="HA126" s="58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6">
        <f t="shared" si="56"/>
        <v>444.52075981249368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8" t="e">
        <f t="shared" si="55"/>
        <v>#NUM!</v>
      </c>
      <c r="S127" s="58">
        <f ca="1">AVERAGE(OFFSET($R$3,0,0,'Données projet'!$E$9+1,1))-AVERAGE(OFFSET($H$3,0,0,'Données projet'!$E$9+1,1))</f>
        <v>160.68496934923235</v>
      </c>
      <c r="T127" s="58">
        <f t="shared" si="88"/>
        <v>313.61727210988198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18.356023107837455</v>
      </c>
      <c r="AA127" s="21">
        <f>EXP(-LN(2)/25)*AA126+(1-EXP(-LN(2)/25))/(LN(2)/25)*Calculateur!V127*Calculateur!X127*VLOOKUP('Données projet'!$B$9,Paramètres!$A$1:$I$89,3,0)*0.475*44/12</f>
        <v>1.787407575482082</v>
      </c>
      <c r="AB127" s="21">
        <f>EXP(-LN(2)/2)*AB126+(1-EXP(-LN(2)/2))/(LN(2)/2)*V127*Y127*VLOOKUP('Données projet'!$B$9,Paramètres!$A$1:$I$89,3,0)*0.475*44/12</f>
        <v>8.0091911129027115E-13</v>
      </c>
      <c r="AC127" s="22">
        <f t="shared" si="57"/>
        <v>20.143430683320336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8" t="e">
        <f t="shared" si="59"/>
        <v>#N/A</v>
      </c>
      <c r="AN127" s="58" t="e">
        <f ca="1">AVERAGE(OFFSET($AM$3,0,0,'Données projet'!$E$10+1,1))-AVERAGE(OFFSET($H$3,0,0,'Données projet'!$E$10+1,1))</f>
        <v>#N/A</v>
      </c>
      <c r="AO127" s="58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8" t="e">
        <f t="shared" si="62"/>
        <v>#N/A</v>
      </c>
      <c r="BI127" s="58" t="e">
        <f ca="1">AVERAGE(OFFSET($BH$3,0,0,'Données projet'!$E$11+1,1))-AVERAGE(OFFSET($H$3,0,0,'Données projet'!$E$11+1,1))</f>
        <v>#N/A</v>
      </c>
      <c r="BJ127" s="58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8" t="e">
        <f t="shared" si="65"/>
        <v>#N/A</v>
      </c>
      <c r="CD127" s="58" t="e">
        <f ca="1">AVERAGE(OFFSET($CC$3,0,0,'Données projet'!$E$12+1,1))-AVERAGE(OFFSET($H$3,0,0,'Données projet'!$E$12+1,1))</f>
        <v>#N/A</v>
      </c>
      <c r="CE127" s="58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8" t="e">
        <f t="shared" si="68"/>
        <v>#N/A</v>
      </c>
      <c r="CY127" s="58" t="e">
        <f ca="1">AVERAGE(OFFSET($CX$3,0,0,'Données projet'!$E$13+1,1))-AVERAGE(OFFSET($H$3,0,0,'Données projet'!$E$13+1,1))</f>
        <v>#N/A</v>
      </c>
      <c r="CZ127" s="58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8" t="e">
        <f t="shared" si="71"/>
        <v>#N/A</v>
      </c>
      <c r="DT127" s="58" t="e">
        <f ca="1">AVERAGE(OFFSET($DS$3,0,0,'Données projet'!$E$14+1,1))-AVERAGE(OFFSET($H$3,0,0,'Données projet'!$E$14+1,1))</f>
        <v>#N/A</v>
      </c>
      <c r="DU127" s="58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8" t="e">
        <f t="shared" si="74"/>
        <v>#N/A</v>
      </c>
      <c r="EO127" s="58" t="e">
        <f ca="1">AVERAGE(OFFSET($EN$3,0,0,'Données projet'!$E$15+1,1))-AVERAGE(OFFSET($H$3,0,0,'Données projet'!$E$15+1,1))</f>
        <v>#N/A</v>
      </c>
      <c r="EP127" s="58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8" t="e">
        <f t="shared" si="77"/>
        <v>#N/A</v>
      </c>
      <c r="FJ127" s="58" t="e">
        <f ca="1">AVERAGE(OFFSET($FI$3,0,0,'Données projet'!$E$16+1,1))-AVERAGE(OFFSET($H$3,0,0,'Données projet'!$E$16+1,1))</f>
        <v>#N/A</v>
      </c>
      <c r="FK127" s="58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8" t="e">
        <f t="shared" si="80"/>
        <v>#N/A</v>
      </c>
      <c r="GE127" s="58" t="e">
        <f ca="1">AVERAGE(OFFSET($GD$3,0,0,'Données projet'!$E$17+1,1))-AVERAGE(OFFSET($H$3,0,0,'Données projet'!$E$17+1,1))</f>
        <v>#N/A</v>
      </c>
      <c r="GF127" s="58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8" t="e">
        <f t="shared" si="83"/>
        <v>#N/A</v>
      </c>
      <c r="GZ127" s="58" t="e">
        <f ca="1">AVERAGE(OFFSET($GY$3,0,0,'Données projet'!$E$18+1,1))-AVERAGE(OFFSET($H$3,0,0,'Données projet'!$E$18+1,1))</f>
        <v>#N/A</v>
      </c>
      <c r="HA127" s="58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6">
        <f t="shared" si="56"/>
        <v>445.70867179269578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8" t="e">
        <f t="shared" si="55"/>
        <v>#NUM!</v>
      </c>
      <c r="S128" s="58">
        <f ca="1">AVERAGE(OFFSET($R$3,0,0,'Données projet'!$E$9+1,1))-AVERAGE(OFFSET($H$3,0,0,'Données projet'!$E$9+1,1))</f>
        <v>160.68496934923235</v>
      </c>
      <c r="T128" s="58">
        <f t="shared" si="88"/>
        <v>313.61727210988198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17.996072690761338</v>
      </c>
      <c r="AA128" s="21">
        <f>EXP(-LN(2)/25)*AA127+(1-EXP(-LN(2)/25))/(LN(2)/25)*Calculateur!V128*Calculateur!X128*VLOOKUP('Données projet'!$B$9,Paramètres!$A$1:$I$89,3,0)*0.475*44/12</f>
        <v>1.7385308213348452</v>
      </c>
      <c r="AB128" s="21">
        <f>EXP(-LN(2)/2)*AB127+(1-EXP(-LN(2)/2))/(LN(2)/2)*V128*Y128*VLOOKUP('Données projet'!$B$9,Paramètres!$A$1:$I$89,3,0)*0.475*44/12</f>
        <v>5.6633533477525386E-13</v>
      </c>
      <c r="AC128" s="22">
        <f t="shared" si="57"/>
        <v>19.734603512096747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8" t="e">
        <f t="shared" si="59"/>
        <v>#N/A</v>
      </c>
      <c r="AN128" s="58" t="e">
        <f ca="1">AVERAGE(OFFSET($AM$3,0,0,'Données projet'!$E$10+1,1))-AVERAGE(OFFSET($H$3,0,0,'Données projet'!$E$10+1,1))</f>
        <v>#N/A</v>
      </c>
      <c r="AO128" s="58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8" t="e">
        <f t="shared" si="62"/>
        <v>#N/A</v>
      </c>
      <c r="BI128" s="58" t="e">
        <f ca="1">AVERAGE(OFFSET($BH$3,0,0,'Données projet'!$E$11+1,1))-AVERAGE(OFFSET($H$3,0,0,'Données projet'!$E$11+1,1))</f>
        <v>#N/A</v>
      </c>
      <c r="BJ128" s="58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8" t="e">
        <f t="shared" si="65"/>
        <v>#N/A</v>
      </c>
      <c r="CD128" s="58" t="e">
        <f ca="1">AVERAGE(OFFSET($CC$3,0,0,'Données projet'!$E$12+1,1))-AVERAGE(OFFSET($H$3,0,0,'Données projet'!$E$12+1,1))</f>
        <v>#N/A</v>
      </c>
      <c r="CE128" s="58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8" t="e">
        <f t="shared" si="68"/>
        <v>#N/A</v>
      </c>
      <c r="CY128" s="58" t="e">
        <f ca="1">AVERAGE(OFFSET($CX$3,0,0,'Données projet'!$E$13+1,1))-AVERAGE(OFFSET($H$3,0,0,'Données projet'!$E$13+1,1))</f>
        <v>#N/A</v>
      </c>
      <c r="CZ128" s="58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8" t="e">
        <f t="shared" si="71"/>
        <v>#N/A</v>
      </c>
      <c r="DT128" s="58" t="e">
        <f ca="1">AVERAGE(OFFSET($DS$3,0,0,'Données projet'!$E$14+1,1))-AVERAGE(OFFSET($H$3,0,0,'Données projet'!$E$14+1,1))</f>
        <v>#N/A</v>
      </c>
      <c r="DU128" s="58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8" t="e">
        <f t="shared" si="74"/>
        <v>#N/A</v>
      </c>
      <c r="EO128" s="58" t="e">
        <f ca="1">AVERAGE(OFFSET($EN$3,0,0,'Données projet'!$E$15+1,1))-AVERAGE(OFFSET($H$3,0,0,'Données projet'!$E$15+1,1))</f>
        <v>#N/A</v>
      </c>
      <c r="EP128" s="58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8" t="e">
        <f t="shared" si="77"/>
        <v>#N/A</v>
      </c>
      <c r="FJ128" s="58" t="e">
        <f ca="1">AVERAGE(OFFSET($FI$3,0,0,'Données projet'!$E$16+1,1))-AVERAGE(OFFSET($H$3,0,0,'Données projet'!$E$16+1,1))</f>
        <v>#N/A</v>
      </c>
      <c r="FK128" s="58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8" t="e">
        <f t="shared" si="80"/>
        <v>#N/A</v>
      </c>
      <c r="GE128" s="58" t="e">
        <f ca="1">AVERAGE(OFFSET($GD$3,0,0,'Données projet'!$E$17+1,1))-AVERAGE(OFFSET($H$3,0,0,'Données projet'!$E$17+1,1))</f>
        <v>#N/A</v>
      </c>
      <c r="GF128" s="58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8" t="e">
        <f t="shared" si="83"/>
        <v>#N/A</v>
      </c>
      <c r="GZ128" s="58" t="e">
        <f ca="1">AVERAGE(OFFSET($GY$3,0,0,'Données projet'!$E$18+1,1))-AVERAGE(OFFSET($H$3,0,0,'Données projet'!$E$18+1,1))</f>
        <v>#N/A</v>
      </c>
      <c r="HA128" s="58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6">
        <f t="shared" si="56"/>
        <v>446.89636321412058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8" t="e">
        <f t="shared" si="55"/>
        <v>#NUM!</v>
      </c>
      <c r="S129" s="58">
        <f ca="1">AVERAGE(OFFSET($R$3,0,0,'Données projet'!$E$9+1,1))-AVERAGE(OFFSET($H$3,0,0,'Données projet'!$E$9+1,1))</f>
        <v>160.68496934923235</v>
      </c>
      <c r="T129" s="58">
        <f t="shared" si="88"/>
        <v>313.61727210988198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17.643180681816009</v>
      </c>
      <c r="AA129" s="21">
        <f>EXP(-LN(2)/25)*AA128+(1-EXP(-LN(2)/25))/(LN(2)/25)*Calculateur!V129*Calculateur!X129*VLOOKUP('Données projet'!$B$9,Paramètres!$A$1:$I$89,3,0)*0.475*44/12</f>
        <v>1.6909906046000813</v>
      </c>
      <c r="AB129" s="21">
        <f>EXP(-LN(2)/2)*AB128+(1-EXP(-LN(2)/2))/(LN(2)/2)*V129*Y129*VLOOKUP('Données projet'!$B$9,Paramètres!$A$1:$I$89,3,0)*0.475*44/12</f>
        <v>4.0045955564513558E-13</v>
      </c>
      <c r="AC129" s="22">
        <f t="shared" si="57"/>
        <v>19.334171286416492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8" t="e">
        <f t="shared" si="59"/>
        <v>#N/A</v>
      </c>
      <c r="AN129" s="58" t="e">
        <f ca="1">AVERAGE(OFFSET($AM$3,0,0,'Données projet'!$E$10+1,1))-AVERAGE(OFFSET($H$3,0,0,'Données projet'!$E$10+1,1))</f>
        <v>#N/A</v>
      </c>
      <c r="AO129" s="58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8" t="e">
        <f t="shared" si="62"/>
        <v>#N/A</v>
      </c>
      <c r="BI129" s="58" t="e">
        <f ca="1">AVERAGE(OFFSET($BH$3,0,0,'Données projet'!$E$11+1,1))-AVERAGE(OFFSET($H$3,0,0,'Données projet'!$E$11+1,1))</f>
        <v>#N/A</v>
      </c>
      <c r="BJ129" s="58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8" t="e">
        <f t="shared" si="65"/>
        <v>#N/A</v>
      </c>
      <c r="CD129" s="58" t="e">
        <f ca="1">AVERAGE(OFFSET($CC$3,0,0,'Données projet'!$E$12+1,1))-AVERAGE(OFFSET($H$3,0,0,'Données projet'!$E$12+1,1))</f>
        <v>#N/A</v>
      </c>
      <c r="CE129" s="58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8" t="e">
        <f t="shared" si="68"/>
        <v>#N/A</v>
      </c>
      <c r="CY129" s="58" t="e">
        <f ca="1">AVERAGE(OFFSET($CX$3,0,0,'Données projet'!$E$13+1,1))-AVERAGE(OFFSET($H$3,0,0,'Données projet'!$E$13+1,1))</f>
        <v>#N/A</v>
      </c>
      <c r="CZ129" s="58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8" t="e">
        <f t="shared" si="71"/>
        <v>#N/A</v>
      </c>
      <c r="DT129" s="58" t="e">
        <f ca="1">AVERAGE(OFFSET($DS$3,0,0,'Données projet'!$E$14+1,1))-AVERAGE(OFFSET($H$3,0,0,'Données projet'!$E$14+1,1))</f>
        <v>#N/A</v>
      </c>
      <c r="DU129" s="58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8" t="e">
        <f t="shared" si="74"/>
        <v>#N/A</v>
      </c>
      <c r="EO129" s="58" t="e">
        <f ca="1">AVERAGE(OFFSET($EN$3,0,0,'Données projet'!$E$15+1,1))-AVERAGE(OFFSET($H$3,0,0,'Données projet'!$E$15+1,1))</f>
        <v>#N/A</v>
      </c>
      <c r="EP129" s="58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8" t="e">
        <f t="shared" si="77"/>
        <v>#N/A</v>
      </c>
      <c r="FJ129" s="58" t="e">
        <f ca="1">AVERAGE(OFFSET($FI$3,0,0,'Données projet'!$E$16+1,1))-AVERAGE(OFFSET($H$3,0,0,'Données projet'!$E$16+1,1))</f>
        <v>#N/A</v>
      </c>
      <c r="FK129" s="58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8" t="e">
        <f t="shared" si="80"/>
        <v>#N/A</v>
      </c>
      <c r="GE129" s="58" t="e">
        <f ca="1">AVERAGE(OFFSET($GD$3,0,0,'Données projet'!$E$17+1,1))-AVERAGE(OFFSET($H$3,0,0,'Données projet'!$E$17+1,1))</f>
        <v>#N/A</v>
      </c>
      <c r="GF129" s="58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8" t="e">
        <f t="shared" si="83"/>
        <v>#N/A</v>
      </c>
      <c r="GZ129" s="58" t="e">
        <f ca="1">AVERAGE(OFFSET($GY$3,0,0,'Données projet'!$E$18+1,1))-AVERAGE(OFFSET($H$3,0,0,'Données projet'!$E$18+1,1))</f>
        <v>#N/A</v>
      </c>
      <c r="HA129" s="58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6">
        <f t="shared" si="56"/>
        <v>448.08383603012737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8" t="e">
        <f t="shared" si="55"/>
        <v>#NUM!</v>
      </c>
      <c r="S130" s="58">
        <f ca="1">AVERAGE(OFFSET($R$3,0,0,'Données projet'!$E$9+1,1))-AVERAGE(OFFSET($H$3,0,0,'Données projet'!$E$9+1,1))</f>
        <v>160.68496934923235</v>
      </c>
      <c r="T130" s="58">
        <f t="shared" si="88"/>
        <v>313.61727210988198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17.297208669923226</v>
      </c>
      <c r="AA130" s="21">
        <f>EXP(-LN(2)/25)*AA129+(1-EXP(-LN(2)/25))/(LN(2)/25)*Calculateur!V130*Calculateur!X130*VLOOKUP('Données projet'!$B$9,Paramètres!$A$1:$I$89,3,0)*0.475*44/12</f>
        <v>1.644750377591961</v>
      </c>
      <c r="AB130" s="21">
        <f>EXP(-LN(2)/2)*AB129+(1-EXP(-LN(2)/2))/(LN(2)/2)*V130*Y130*VLOOKUP('Données projet'!$B$9,Paramètres!$A$1:$I$89,3,0)*0.475*44/12</f>
        <v>2.8316766738762693E-13</v>
      </c>
      <c r="AC130" s="22">
        <f t="shared" si="57"/>
        <v>18.941959047515471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8" t="e">
        <f t="shared" si="59"/>
        <v>#N/A</v>
      </c>
      <c r="AN130" s="58" t="e">
        <f ca="1">AVERAGE(OFFSET($AM$3,0,0,'Données projet'!$E$10+1,1))-AVERAGE(OFFSET($H$3,0,0,'Données projet'!$E$10+1,1))</f>
        <v>#N/A</v>
      </c>
      <c r="AO130" s="58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8" t="e">
        <f t="shared" si="62"/>
        <v>#N/A</v>
      </c>
      <c r="BI130" s="58" t="e">
        <f ca="1">AVERAGE(OFFSET($BH$3,0,0,'Données projet'!$E$11+1,1))-AVERAGE(OFFSET($H$3,0,0,'Données projet'!$E$11+1,1))</f>
        <v>#N/A</v>
      </c>
      <c r="BJ130" s="58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8" t="e">
        <f t="shared" si="65"/>
        <v>#N/A</v>
      </c>
      <c r="CD130" s="58" t="e">
        <f ca="1">AVERAGE(OFFSET($CC$3,0,0,'Données projet'!$E$12+1,1))-AVERAGE(OFFSET($H$3,0,0,'Données projet'!$E$12+1,1))</f>
        <v>#N/A</v>
      </c>
      <c r="CE130" s="58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8" t="e">
        <f t="shared" si="68"/>
        <v>#N/A</v>
      </c>
      <c r="CY130" s="58" t="e">
        <f ca="1">AVERAGE(OFFSET($CX$3,0,0,'Données projet'!$E$13+1,1))-AVERAGE(OFFSET($H$3,0,0,'Données projet'!$E$13+1,1))</f>
        <v>#N/A</v>
      </c>
      <c r="CZ130" s="58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8" t="e">
        <f t="shared" si="71"/>
        <v>#N/A</v>
      </c>
      <c r="DT130" s="58" t="e">
        <f ca="1">AVERAGE(OFFSET($DS$3,0,0,'Données projet'!$E$14+1,1))-AVERAGE(OFFSET($H$3,0,0,'Données projet'!$E$14+1,1))</f>
        <v>#N/A</v>
      </c>
      <c r="DU130" s="58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8" t="e">
        <f t="shared" si="74"/>
        <v>#N/A</v>
      </c>
      <c r="EO130" s="58" t="e">
        <f ca="1">AVERAGE(OFFSET($EN$3,0,0,'Données projet'!$E$15+1,1))-AVERAGE(OFFSET($H$3,0,0,'Données projet'!$E$15+1,1))</f>
        <v>#N/A</v>
      </c>
      <c r="EP130" s="58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8" t="e">
        <f t="shared" si="77"/>
        <v>#N/A</v>
      </c>
      <c r="FJ130" s="58" t="e">
        <f ca="1">AVERAGE(OFFSET($FI$3,0,0,'Données projet'!$E$16+1,1))-AVERAGE(OFFSET($H$3,0,0,'Données projet'!$E$16+1,1))</f>
        <v>#N/A</v>
      </c>
      <c r="FK130" s="58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8" t="e">
        <f t="shared" si="80"/>
        <v>#N/A</v>
      </c>
      <c r="GE130" s="58" t="e">
        <f ca="1">AVERAGE(OFFSET($GD$3,0,0,'Données projet'!$E$17+1,1))-AVERAGE(OFFSET($H$3,0,0,'Données projet'!$E$17+1,1))</f>
        <v>#N/A</v>
      </c>
      <c r="GF130" s="58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8" t="e">
        <f t="shared" si="83"/>
        <v>#N/A</v>
      </c>
      <c r="GZ130" s="58" t="e">
        <f ca="1">AVERAGE(OFFSET($GY$3,0,0,'Données projet'!$E$18+1,1))-AVERAGE(OFFSET($H$3,0,0,'Données projet'!$E$18+1,1))</f>
        <v>#N/A</v>
      </c>
      <c r="HA130" s="58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6">
        <f t="shared" si="56"/>
        <v>449.27109216153792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8" t="e">
        <f t="shared" ref="R131:R194" si="109">Q131+(I131+J131)*44/12</f>
        <v>#NUM!</v>
      </c>
      <c r="S131" s="58">
        <f ca="1">AVERAGE(OFFSET($R$3,0,0,'Données projet'!$E$9+1,1))-AVERAGE(OFFSET($H$3,0,0,'Données projet'!$E$9+1,1))</f>
        <v>160.68496934923235</v>
      </c>
      <c r="T131" s="58">
        <f t="shared" si="88"/>
        <v>313.61727210988198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16.958020958161569</v>
      </c>
      <c r="AA131" s="21">
        <f>EXP(-LN(2)/25)*AA130+(1-EXP(-LN(2)/25))/(LN(2)/25)*Calculateur!V131*Calculateur!X131*VLOOKUP('Données projet'!$B$9,Paramètres!$A$1:$I$89,3,0)*0.475*44/12</f>
        <v>1.5997745920230455</v>
      </c>
      <c r="AB131" s="21">
        <f>EXP(-LN(2)/2)*AB130+(1-EXP(-LN(2)/2))/(LN(2)/2)*V131*Y131*VLOOKUP('Données projet'!$B$9,Paramètres!$A$1:$I$89,3,0)*0.475*44/12</f>
        <v>2.0022977782256779E-13</v>
      </c>
      <c r="AC131" s="22">
        <f t="shared" si="57"/>
        <v>18.557795550184814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8" t="e">
        <f t="shared" si="59"/>
        <v>#N/A</v>
      </c>
      <c r="AN131" s="58" t="e">
        <f ca="1">AVERAGE(OFFSET($AM$3,0,0,'Données projet'!$E$10+1,1))-AVERAGE(OFFSET($H$3,0,0,'Données projet'!$E$10+1,1))</f>
        <v>#N/A</v>
      </c>
      <c r="AO131" s="58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8" t="e">
        <f t="shared" si="62"/>
        <v>#N/A</v>
      </c>
      <c r="BI131" s="58" t="e">
        <f ca="1">AVERAGE(OFFSET($BH$3,0,0,'Données projet'!$E$11+1,1))-AVERAGE(OFFSET($H$3,0,0,'Données projet'!$E$11+1,1))</f>
        <v>#N/A</v>
      </c>
      <c r="BJ131" s="58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8" t="e">
        <f t="shared" si="65"/>
        <v>#N/A</v>
      </c>
      <c r="CD131" s="58" t="e">
        <f ca="1">AVERAGE(OFFSET($CC$3,0,0,'Données projet'!$E$12+1,1))-AVERAGE(OFFSET($H$3,0,0,'Données projet'!$E$12+1,1))</f>
        <v>#N/A</v>
      </c>
      <c r="CE131" s="58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8" t="e">
        <f t="shared" si="68"/>
        <v>#N/A</v>
      </c>
      <c r="CY131" s="58" t="e">
        <f ca="1">AVERAGE(OFFSET($CX$3,0,0,'Données projet'!$E$13+1,1))-AVERAGE(OFFSET($H$3,0,0,'Données projet'!$E$13+1,1))</f>
        <v>#N/A</v>
      </c>
      <c r="CZ131" s="58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8" t="e">
        <f t="shared" si="71"/>
        <v>#N/A</v>
      </c>
      <c r="DT131" s="58" t="e">
        <f ca="1">AVERAGE(OFFSET($DS$3,0,0,'Données projet'!$E$14+1,1))-AVERAGE(OFFSET($H$3,0,0,'Données projet'!$E$14+1,1))</f>
        <v>#N/A</v>
      </c>
      <c r="DU131" s="58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8" t="e">
        <f t="shared" si="74"/>
        <v>#N/A</v>
      </c>
      <c r="EO131" s="58" t="e">
        <f ca="1">AVERAGE(OFFSET($EN$3,0,0,'Données projet'!$E$15+1,1))-AVERAGE(OFFSET($H$3,0,0,'Données projet'!$E$15+1,1))</f>
        <v>#N/A</v>
      </c>
      <c r="EP131" s="58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8" t="e">
        <f t="shared" si="77"/>
        <v>#N/A</v>
      </c>
      <c r="FJ131" s="58" t="e">
        <f ca="1">AVERAGE(OFFSET($FI$3,0,0,'Données projet'!$E$16+1,1))-AVERAGE(OFFSET($H$3,0,0,'Données projet'!$E$16+1,1))</f>
        <v>#N/A</v>
      </c>
      <c r="FK131" s="58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8" t="e">
        <f t="shared" si="80"/>
        <v>#N/A</v>
      </c>
      <c r="GE131" s="58" t="e">
        <f ca="1">AVERAGE(OFFSET($GD$3,0,0,'Données projet'!$E$17+1,1))-AVERAGE(OFFSET($H$3,0,0,'Données projet'!$E$17+1,1))</f>
        <v>#N/A</v>
      </c>
      <c r="GF131" s="58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8" t="e">
        <f t="shared" si="83"/>
        <v>#N/A</v>
      </c>
      <c r="GZ131" s="58" t="e">
        <f ca="1">AVERAGE(OFFSET($GY$3,0,0,'Données projet'!$E$18+1,1))-AVERAGE(OFFSET($H$3,0,0,'Données projet'!$E$18+1,1))</f>
        <v>#N/A</v>
      </c>
      <c r="HA131" s="58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6">
        <f t="shared" ref="H132:H195" si="110">(B132+E132+F132)*44/12+(C132+D132)*0.475*44/12</f>
        <v>450.45813349742764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8" t="e">
        <f t="shared" si="109"/>
        <v>#NUM!</v>
      </c>
      <c r="S132" s="58">
        <f ca="1">AVERAGE(OFFSET($R$3,0,0,'Données projet'!$E$9+1,1))-AVERAGE(OFFSET($H$3,0,0,'Données projet'!$E$9+1,1))</f>
        <v>160.68496934923235</v>
      </c>
      <c r="T132" s="58">
        <f t="shared" si="88"/>
        <v>313.61727210988198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16.625484510543483</v>
      </c>
      <c r="AA132" s="21">
        <f>EXP(-LN(2)/25)*AA131+(1-EXP(-LN(2)/25))/(LN(2)/25)*Calculateur!V132*Calculateur!X132*VLOOKUP('Données projet'!$B$9,Paramètres!$A$1:$I$89,3,0)*0.475*44/12</f>
        <v>1.5560286716756859</v>
      </c>
      <c r="AB132" s="21">
        <f>EXP(-LN(2)/2)*AB131+(1-EXP(-LN(2)/2))/(LN(2)/2)*V132*Y132*VLOOKUP('Données projet'!$B$9,Paramètres!$A$1:$I$89,3,0)*0.475*44/12</f>
        <v>1.4158383369381346E-13</v>
      </c>
      <c r="AC132" s="22">
        <f t="shared" ref="AC132:AC153" si="111">SUM(Z132:AB132)</f>
        <v>18.181513182219312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8" t="e">
        <f t="shared" ref="AM132:AM195" si="113">AL132+(AD132+AE132)*44/12</f>
        <v>#N/A</v>
      </c>
      <c r="AN132" s="58" t="e">
        <f ca="1">AVERAGE(OFFSET($AM$3,0,0,'Données projet'!$E$10+1,1))-AVERAGE(OFFSET($H$3,0,0,'Données projet'!$E$10+1,1))</f>
        <v>#N/A</v>
      </c>
      <c r="AO132" s="58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8" t="e">
        <f t="shared" ref="BH132:BH195" si="116">BG132+(AY132+AZ132)*44/12</f>
        <v>#N/A</v>
      </c>
      <c r="BI132" s="58" t="e">
        <f ca="1">AVERAGE(OFFSET($BH$3,0,0,'Données projet'!$E$11+1,1))-AVERAGE(OFFSET($H$3,0,0,'Données projet'!$E$11+1,1))</f>
        <v>#N/A</v>
      </c>
      <c r="BJ132" s="58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8" t="e">
        <f t="shared" ref="CC132:CC195" si="119">CB132+(BT132+BU132)*44/12</f>
        <v>#N/A</v>
      </c>
      <c r="CD132" s="58" t="e">
        <f ca="1">AVERAGE(OFFSET($CC$3,0,0,'Données projet'!$E$12+1,1))-AVERAGE(OFFSET($H$3,0,0,'Données projet'!$E$12+1,1))</f>
        <v>#N/A</v>
      </c>
      <c r="CE132" s="58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8" t="e">
        <f t="shared" ref="CX132:CX195" si="122">CW132+(CO132+CP132)*44/12</f>
        <v>#N/A</v>
      </c>
      <c r="CY132" s="58" t="e">
        <f ca="1">AVERAGE(OFFSET($CX$3,0,0,'Données projet'!$E$13+1,1))-AVERAGE(OFFSET($H$3,0,0,'Données projet'!$E$13+1,1))</f>
        <v>#N/A</v>
      </c>
      <c r="CZ132" s="58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8" t="e">
        <f t="shared" ref="DS132:DS195" si="125">DR132+(DJ132+DK132)*44/12</f>
        <v>#N/A</v>
      </c>
      <c r="DT132" s="58" t="e">
        <f ca="1">AVERAGE(OFFSET($DS$3,0,0,'Données projet'!$E$14+1,1))-AVERAGE(OFFSET($H$3,0,0,'Données projet'!$E$14+1,1))</f>
        <v>#N/A</v>
      </c>
      <c r="DU132" s="58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8" t="e">
        <f t="shared" ref="EN132:EN195" si="128">EM132+(EE132+EF132)*44/12</f>
        <v>#N/A</v>
      </c>
      <c r="EO132" s="58" t="e">
        <f ca="1">AVERAGE(OFFSET($EN$3,0,0,'Données projet'!$E$15+1,1))-AVERAGE(OFFSET($H$3,0,0,'Données projet'!$E$15+1,1))</f>
        <v>#N/A</v>
      </c>
      <c r="EP132" s="58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8" t="e">
        <f t="shared" ref="FI132:FI195" si="131">FH132+(EZ132+FA132)*44/12</f>
        <v>#N/A</v>
      </c>
      <c r="FJ132" s="58" t="e">
        <f ca="1">AVERAGE(OFFSET($FI$3,0,0,'Données projet'!$E$16+1,1))-AVERAGE(OFFSET($H$3,0,0,'Données projet'!$E$16+1,1))</f>
        <v>#N/A</v>
      </c>
      <c r="FK132" s="58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8" t="e">
        <f t="shared" ref="GD132:GD195" si="134">GC132+(FU132+FV132)*44/12</f>
        <v>#N/A</v>
      </c>
      <c r="GE132" s="58" t="e">
        <f ca="1">AVERAGE(OFFSET($GD$3,0,0,'Données projet'!$E$17+1,1))-AVERAGE(OFFSET($H$3,0,0,'Données projet'!$E$17+1,1))</f>
        <v>#N/A</v>
      </c>
      <c r="GF132" s="58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8" t="e">
        <f t="shared" ref="GY132:GY195" si="137">GX132+(GP132+GQ132)*44/12</f>
        <v>#N/A</v>
      </c>
      <c r="GZ132" s="58" t="e">
        <f ca="1">AVERAGE(OFFSET($GY$3,0,0,'Données projet'!$E$18+1,1))-AVERAGE(OFFSET($H$3,0,0,'Données projet'!$E$18+1,1))</f>
        <v>#N/A</v>
      </c>
      <c r="HA132" s="58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6">
        <f t="shared" si="110"/>
        <v>451.64496189589244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8" t="e">
        <f t="shared" si="109"/>
        <v>#NUM!</v>
      </c>
      <c r="S133" s="58">
        <f ca="1">AVERAGE(OFFSET($R$3,0,0,'Données projet'!$E$9+1,1))-AVERAGE(OFFSET($H$3,0,0,'Données projet'!$E$9+1,1))</f>
        <v>160.68496934923235</v>
      </c>
      <c r="T133" s="58">
        <f t="shared" ref="T133:T196" si="142">$T$3</f>
        <v>313.61727210988198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16.299468899835983</v>
      </c>
      <c r="AA133" s="21">
        <f>EXP(-LN(2)/25)*AA132+(1-EXP(-LN(2)/25))/(LN(2)/25)*Calculateur!V133*Calculateur!X133*VLOOKUP('Données projet'!$B$9,Paramètres!$A$1:$I$89,3,0)*0.475*44/12</f>
        <v>1.5134789858207227</v>
      </c>
      <c r="AB133" s="21">
        <f>EXP(-LN(2)/2)*AB132+(1-EXP(-LN(2)/2))/(LN(2)/2)*V133*Y133*VLOOKUP('Données projet'!$B$9,Paramètres!$A$1:$I$89,3,0)*0.475*44/12</f>
        <v>1.0011488891128389E-13</v>
      </c>
      <c r="AC133" s="22">
        <f t="shared" si="111"/>
        <v>17.812947885656804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8" t="e">
        <f t="shared" si="113"/>
        <v>#N/A</v>
      </c>
      <c r="AN133" s="58" t="e">
        <f ca="1">AVERAGE(OFFSET($AM$3,0,0,'Données projet'!$E$10+1,1))-AVERAGE(OFFSET($H$3,0,0,'Données projet'!$E$10+1,1))</f>
        <v>#N/A</v>
      </c>
      <c r="AO133" s="58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8" t="e">
        <f t="shared" si="116"/>
        <v>#N/A</v>
      </c>
      <c r="BI133" s="58" t="e">
        <f ca="1">AVERAGE(OFFSET($BH$3,0,0,'Données projet'!$E$11+1,1))-AVERAGE(OFFSET($H$3,0,0,'Données projet'!$E$11+1,1))</f>
        <v>#N/A</v>
      </c>
      <c r="BJ133" s="58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8" t="e">
        <f t="shared" si="119"/>
        <v>#N/A</v>
      </c>
      <c r="CD133" s="58" t="e">
        <f ca="1">AVERAGE(OFFSET($CC$3,0,0,'Données projet'!$E$12+1,1))-AVERAGE(OFFSET($H$3,0,0,'Données projet'!$E$12+1,1))</f>
        <v>#N/A</v>
      </c>
      <c r="CE133" s="58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8" t="e">
        <f t="shared" si="122"/>
        <v>#N/A</v>
      </c>
      <c r="CY133" s="58" t="e">
        <f ca="1">AVERAGE(OFFSET($CX$3,0,0,'Données projet'!$E$13+1,1))-AVERAGE(OFFSET($H$3,0,0,'Données projet'!$E$13+1,1))</f>
        <v>#N/A</v>
      </c>
      <c r="CZ133" s="58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8" t="e">
        <f t="shared" si="125"/>
        <v>#N/A</v>
      </c>
      <c r="DT133" s="58" t="e">
        <f ca="1">AVERAGE(OFFSET($DS$3,0,0,'Données projet'!$E$14+1,1))-AVERAGE(OFFSET($H$3,0,0,'Données projet'!$E$14+1,1))</f>
        <v>#N/A</v>
      </c>
      <c r="DU133" s="58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8" t="e">
        <f t="shared" si="128"/>
        <v>#N/A</v>
      </c>
      <c r="EO133" s="58" t="e">
        <f ca="1">AVERAGE(OFFSET($EN$3,0,0,'Données projet'!$E$15+1,1))-AVERAGE(OFFSET($H$3,0,0,'Données projet'!$E$15+1,1))</f>
        <v>#N/A</v>
      </c>
      <c r="EP133" s="58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8" t="e">
        <f t="shared" si="131"/>
        <v>#N/A</v>
      </c>
      <c r="FJ133" s="58" t="e">
        <f ca="1">AVERAGE(OFFSET($FI$3,0,0,'Données projet'!$E$16+1,1))-AVERAGE(OFFSET($H$3,0,0,'Données projet'!$E$16+1,1))</f>
        <v>#N/A</v>
      </c>
      <c r="FK133" s="58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8" t="e">
        <f t="shared" si="134"/>
        <v>#N/A</v>
      </c>
      <c r="GE133" s="58" t="e">
        <f ca="1">AVERAGE(OFFSET($GD$3,0,0,'Données projet'!$E$17+1,1))-AVERAGE(OFFSET($H$3,0,0,'Données projet'!$E$17+1,1))</f>
        <v>#N/A</v>
      </c>
      <c r="GF133" s="58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8" t="e">
        <f t="shared" si="137"/>
        <v>#N/A</v>
      </c>
      <c r="GZ133" s="58" t="e">
        <f ca="1">AVERAGE(OFFSET($GY$3,0,0,'Données projet'!$E$18+1,1))-AVERAGE(OFFSET($H$3,0,0,'Données projet'!$E$18+1,1))</f>
        <v>#N/A</v>
      </c>
      <c r="HA133" s="58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6">
        <f t="shared" si="110"/>
        <v>452.83157918479128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8" t="e">
        <f t="shared" si="109"/>
        <v>#NUM!</v>
      </c>
      <c r="S134" s="58">
        <f ca="1">AVERAGE(OFFSET($R$3,0,0,'Données projet'!$E$9+1,1))-AVERAGE(OFFSET($H$3,0,0,'Données projet'!$E$9+1,1))</f>
        <v>160.68496934923235</v>
      </c>
      <c r="T134" s="58">
        <f t="shared" si="142"/>
        <v>313.61727210988198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15.979846256404567</v>
      </c>
      <c r="AA134" s="21">
        <f>EXP(-LN(2)/25)*AA133+(1-EXP(-LN(2)/25))/(LN(2)/25)*Calculateur!V134*Calculateur!X134*VLOOKUP('Données projet'!$B$9,Paramètres!$A$1:$I$89,3,0)*0.475*44/12</f>
        <v>1.4720928233630544</v>
      </c>
      <c r="AB134" s="21">
        <f>EXP(-LN(2)/2)*AB133+(1-EXP(-LN(2)/2))/(LN(2)/2)*V134*Y134*VLOOKUP('Données projet'!$B$9,Paramètres!$A$1:$I$89,3,0)*0.475*44/12</f>
        <v>7.0791916846906732E-14</v>
      </c>
      <c r="AC134" s="22">
        <f t="shared" si="111"/>
        <v>17.451939079767694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8" t="e">
        <f t="shared" si="113"/>
        <v>#N/A</v>
      </c>
      <c r="AN134" s="58" t="e">
        <f ca="1">AVERAGE(OFFSET($AM$3,0,0,'Données projet'!$E$10+1,1))-AVERAGE(OFFSET($H$3,0,0,'Données projet'!$E$10+1,1))</f>
        <v>#N/A</v>
      </c>
      <c r="AO134" s="58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8" t="e">
        <f t="shared" si="116"/>
        <v>#N/A</v>
      </c>
      <c r="BI134" s="58" t="e">
        <f ca="1">AVERAGE(OFFSET($BH$3,0,0,'Données projet'!$E$11+1,1))-AVERAGE(OFFSET($H$3,0,0,'Données projet'!$E$11+1,1))</f>
        <v>#N/A</v>
      </c>
      <c r="BJ134" s="58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8" t="e">
        <f t="shared" si="119"/>
        <v>#N/A</v>
      </c>
      <c r="CD134" s="58" t="e">
        <f ca="1">AVERAGE(OFFSET($CC$3,0,0,'Données projet'!$E$12+1,1))-AVERAGE(OFFSET($H$3,0,0,'Données projet'!$E$12+1,1))</f>
        <v>#N/A</v>
      </c>
      <c r="CE134" s="58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8" t="e">
        <f t="shared" si="122"/>
        <v>#N/A</v>
      </c>
      <c r="CY134" s="58" t="e">
        <f ca="1">AVERAGE(OFFSET($CX$3,0,0,'Données projet'!$E$13+1,1))-AVERAGE(OFFSET($H$3,0,0,'Données projet'!$E$13+1,1))</f>
        <v>#N/A</v>
      </c>
      <c r="CZ134" s="58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8" t="e">
        <f t="shared" si="125"/>
        <v>#N/A</v>
      </c>
      <c r="DT134" s="58" t="e">
        <f ca="1">AVERAGE(OFFSET($DS$3,0,0,'Données projet'!$E$14+1,1))-AVERAGE(OFFSET($H$3,0,0,'Données projet'!$E$14+1,1))</f>
        <v>#N/A</v>
      </c>
      <c r="DU134" s="58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8" t="e">
        <f t="shared" si="128"/>
        <v>#N/A</v>
      </c>
      <c r="EO134" s="58" t="e">
        <f ca="1">AVERAGE(OFFSET($EN$3,0,0,'Données projet'!$E$15+1,1))-AVERAGE(OFFSET($H$3,0,0,'Données projet'!$E$15+1,1))</f>
        <v>#N/A</v>
      </c>
      <c r="EP134" s="58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8" t="e">
        <f t="shared" si="131"/>
        <v>#N/A</v>
      </c>
      <c r="FJ134" s="58" t="e">
        <f ca="1">AVERAGE(OFFSET($FI$3,0,0,'Données projet'!$E$16+1,1))-AVERAGE(OFFSET($H$3,0,0,'Données projet'!$E$16+1,1))</f>
        <v>#N/A</v>
      </c>
      <c r="FK134" s="58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8" t="e">
        <f t="shared" si="134"/>
        <v>#N/A</v>
      </c>
      <c r="GE134" s="58" t="e">
        <f ca="1">AVERAGE(OFFSET($GD$3,0,0,'Données projet'!$E$17+1,1))-AVERAGE(OFFSET($H$3,0,0,'Données projet'!$E$17+1,1))</f>
        <v>#N/A</v>
      </c>
      <c r="GF134" s="58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8" t="e">
        <f t="shared" si="137"/>
        <v>#N/A</v>
      </c>
      <c r="GZ134" s="58" t="e">
        <f ca="1">AVERAGE(OFFSET($GY$3,0,0,'Données projet'!$E$18+1,1))-AVERAGE(OFFSET($H$3,0,0,'Données projet'!$E$18+1,1))</f>
        <v>#N/A</v>
      </c>
      <c r="HA134" s="58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6">
        <f t="shared" si="110"/>
        <v>454.01798716246486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8" t="e">
        <f t="shared" si="109"/>
        <v>#NUM!</v>
      </c>
      <c r="S135" s="58">
        <f ca="1">AVERAGE(OFFSET($R$3,0,0,'Données projet'!$E$9+1,1))-AVERAGE(OFFSET($H$3,0,0,'Données projet'!$E$9+1,1))</f>
        <v>160.68496934923235</v>
      </c>
      <c r="T135" s="58">
        <f t="shared" si="142"/>
        <v>313.61727210988198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15.66649121806028</v>
      </c>
      <c r="AA135" s="21">
        <f>EXP(-LN(2)/25)*AA134+(1-EXP(-LN(2)/25))/(LN(2)/25)*Calculateur!V135*Calculateur!X135*VLOOKUP('Données projet'!$B$9,Paramètres!$A$1:$I$89,3,0)*0.475*44/12</f>
        <v>1.4318383676941946</v>
      </c>
      <c r="AB135" s="21">
        <f>EXP(-LN(2)/2)*AB134+(1-EXP(-LN(2)/2))/(LN(2)/2)*V135*Y135*VLOOKUP('Données projet'!$B$9,Paramètres!$A$1:$I$89,3,0)*0.475*44/12</f>
        <v>5.0057444455641947E-14</v>
      </c>
      <c r="AC135" s="22">
        <f t="shared" si="111"/>
        <v>17.098329585754524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8" t="e">
        <f t="shared" si="113"/>
        <v>#N/A</v>
      </c>
      <c r="AN135" s="58" t="e">
        <f ca="1">AVERAGE(OFFSET($AM$3,0,0,'Données projet'!$E$10+1,1))-AVERAGE(OFFSET($H$3,0,0,'Données projet'!$E$10+1,1))</f>
        <v>#N/A</v>
      </c>
      <c r="AO135" s="58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8" t="e">
        <f t="shared" si="116"/>
        <v>#N/A</v>
      </c>
      <c r="BI135" s="58" t="e">
        <f ca="1">AVERAGE(OFFSET($BH$3,0,0,'Données projet'!$E$11+1,1))-AVERAGE(OFFSET($H$3,0,0,'Données projet'!$E$11+1,1))</f>
        <v>#N/A</v>
      </c>
      <c r="BJ135" s="58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8" t="e">
        <f t="shared" si="119"/>
        <v>#N/A</v>
      </c>
      <c r="CD135" s="58" t="e">
        <f ca="1">AVERAGE(OFFSET($CC$3,0,0,'Données projet'!$E$12+1,1))-AVERAGE(OFFSET($H$3,0,0,'Données projet'!$E$12+1,1))</f>
        <v>#N/A</v>
      </c>
      <c r="CE135" s="58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8" t="e">
        <f t="shared" si="122"/>
        <v>#N/A</v>
      </c>
      <c r="CY135" s="58" t="e">
        <f ca="1">AVERAGE(OFFSET($CX$3,0,0,'Données projet'!$E$13+1,1))-AVERAGE(OFFSET($H$3,0,0,'Données projet'!$E$13+1,1))</f>
        <v>#N/A</v>
      </c>
      <c r="CZ135" s="58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8" t="e">
        <f t="shared" si="125"/>
        <v>#N/A</v>
      </c>
      <c r="DT135" s="58" t="e">
        <f ca="1">AVERAGE(OFFSET($DS$3,0,0,'Données projet'!$E$14+1,1))-AVERAGE(OFFSET($H$3,0,0,'Données projet'!$E$14+1,1))</f>
        <v>#N/A</v>
      </c>
      <c r="DU135" s="58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8" t="e">
        <f t="shared" si="128"/>
        <v>#N/A</v>
      </c>
      <c r="EO135" s="58" t="e">
        <f ca="1">AVERAGE(OFFSET($EN$3,0,0,'Données projet'!$E$15+1,1))-AVERAGE(OFFSET($H$3,0,0,'Données projet'!$E$15+1,1))</f>
        <v>#N/A</v>
      </c>
      <c r="EP135" s="58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8" t="e">
        <f t="shared" si="131"/>
        <v>#N/A</v>
      </c>
      <c r="FJ135" s="58" t="e">
        <f ca="1">AVERAGE(OFFSET($FI$3,0,0,'Données projet'!$E$16+1,1))-AVERAGE(OFFSET($H$3,0,0,'Données projet'!$E$16+1,1))</f>
        <v>#N/A</v>
      </c>
      <c r="FK135" s="58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8" t="e">
        <f t="shared" si="134"/>
        <v>#N/A</v>
      </c>
      <c r="GE135" s="58" t="e">
        <f ca="1">AVERAGE(OFFSET($GD$3,0,0,'Données projet'!$E$17+1,1))-AVERAGE(OFFSET($H$3,0,0,'Données projet'!$E$17+1,1))</f>
        <v>#N/A</v>
      </c>
      <c r="GF135" s="58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8" t="e">
        <f t="shared" si="137"/>
        <v>#N/A</v>
      </c>
      <c r="GZ135" s="58" t="e">
        <f ca="1">AVERAGE(OFFSET($GY$3,0,0,'Données projet'!$E$18+1,1))-AVERAGE(OFFSET($H$3,0,0,'Données projet'!$E$18+1,1))</f>
        <v>#N/A</v>
      </c>
      <c r="HA135" s="58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6">
        <f t="shared" si="110"/>
        <v>455.20418759843233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8" t="e">
        <f t="shared" si="109"/>
        <v>#NUM!</v>
      </c>
      <c r="S136" s="58">
        <f ca="1">AVERAGE(OFFSET($R$3,0,0,'Données projet'!$E$9+1,1))-AVERAGE(OFFSET($H$3,0,0,'Données projet'!$E$9+1,1))</f>
        <v>160.68496934923235</v>
      </c>
      <c r="T136" s="58">
        <f t="shared" si="142"/>
        <v>313.61727210988198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15.359280880890221</v>
      </c>
      <c r="AA136" s="21">
        <f>EXP(-LN(2)/25)*AA135+(1-EXP(-LN(2)/25))/(LN(2)/25)*Calculateur!V136*Calculateur!X136*VLOOKUP('Données projet'!$B$9,Paramètres!$A$1:$I$89,3,0)*0.475*44/12</f>
        <v>1.3926846722324895</v>
      </c>
      <c r="AB136" s="21">
        <f>EXP(-LN(2)/2)*AB135+(1-EXP(-LN(2)/2))/(LN(2)/2)*V136*Y136*VLOOKUP('Données projet'!$B$9,Paramètres!$A$1:$I$89,3,0)*0.475*44/12</f>
        <v>3.5395958423453366E-14</v>
      </c>
      <c r="AC136" s="22">
        <f t="shared" si="111"/>
        <v>16.751965553122748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8" t="e">
        <f t="shared" si="113"/>
        <v>#N/A</v>
      </c>
      <c r="AN136" s="58" t="e">
        <f ca="1">AVERAGE(OFFSET($AM$3,0,0,'Données projet'!$E$10+1,1))-AVERAGE(OFFSET($H$3,0,0,'Données projet'!$E$10+1,1))</f>
        <v>#N/A</v>
      </c>
      <c r="AO136" s="58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8" t="e">
        <f t="shared" si="116"/>
        <v>#N/A</v>
      </c>
      <c r="BI136" s="58" t="e">
        <f ca="1">AVERAGE(OFFSET($BH$3,0,0,'Données projet'!$E$11+1,1))-AVERAGE(OFFSET($H$3,0,0,'Données projet'!$E$11+1,1))</f>
        <v>#N/A</v>
      </c>
      <c r="BJ136" s="58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8" t="e">
        <f t="shared" si="119"/>
        <v>#N/A</v>
      </c>
      <c r="CD136" s="58" t="e">
        <f ca="1">AVERAGE(OFFSET($CC$3,0,0,'Données projet'!$E$12+1,1))-AVERAGE(OFFSET($H$3,0,0,'Données projet'!$E$12+1,1))</f>
        <v>#N/A</v>
      </c>
      <c r="CE136" s="58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8" t="e">
        <f t="shared" si="122"/>
        <v>#N/A</v>
      </c>
      <c r="CY136" s="58" t="e">
        <f ca="1">AVERAGE(OFFSET($CX$3,0,0,'Données projet'!$E$13+1,1))-AVERAGE(OFFSET($H$3,0,0,'Données projet'!$E$13+1,1))</f>
        <v>#N/A</v>
      </c>
      <c r="CZ136" s="58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8" t="e">
        <f t="shared" si="125"/>
        <v>#N/A</v>
      </c>
      <c r="DT136" s="58" t="e">
        <f ca="1">AVERAGE(OFFSET($DS$3,0,0,'Données projet'!$E$14+1,1))-AVERAGE(OFFSET($H$3,0,0,'Données projet'!$E$14+1,1))</f>
        <v>#N/A</v>
      </c>
      <c r="DU136" s="58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8" t="e">
        <f t="shared" si="128"/>
        <v>#N/A</v>
      </c>
      <c r="EO136" s="58" t="e">
        <f ca="1">AVERAGE(OFFSET($EN$3,0,0,'Données projet'!$E$15+1,1))-AVERAGE(OFFSET($H$3,0,0,'Données projet'!$E$15+1,1))</f>
        <v>#N/A</v>
      </c>
      <c r="EP136" s="58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8" t="e">
        <f t="shared" si="131"/>
        <v>#N/A</v>
      </c>
      <c r="FJ136" s="58" t="e">
        <f ca="1">AVERAGE(OFFSET($FI$3,0,0,'Données projet'!$E$16+1,1))-AVERAGE(OFFSET($H$3,0,0,'Données projet'!$E$16+1,1))</f>
        <v>#N/A</v>
      </c>
      <c r="FK136" s="58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8" t="e">
        <f t="shared" si="134"/>
        <v>#N/A</v>
      </c>
      <c r="GE136" s="58" t="e">
        <f ca="1">AVERAGE(OFFSET($GD$3,0,0,'Données projet'!$E$17+1,1))-AVERAGE(OFFSET($H$3,0,0,'Données projet'!$E$17+1,1))</f>
        <v>#N/A</v>
      </c>
      <c r="GF136" s="58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8" t="e">
        <f t="shared" si="137"/>
        <v>#N/A</v>
      </c>
      <c r="GZ136" s="58" t="e">
        <f ca="1">AVERAGE(OFFSET($GY$3,0,0,'Données projet'!$E$18+1,1))-AVERAGE(OFFSET($H$3,0,0,'Données projet'!$E$18+1,1))</f>
        <v>#N/A</v>
      </c>
      <c r="HA136" s="58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6">
        <f t="shared" si="110"/>
        <v>456.39018223406657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8" t="e">
        <f t="shared" si="109"/>
        <v>#NUM!</v>
      </c>
      <c r="S137" s="58">
        <f ca="1">AVERAGE(OFFSET($R$3,0,0,'Données projet'!$E$9+1,1))-AVERAGE(OFFSET($H$3,0,0,'Données projet'!$E$9+1,1))</f>
        <v>160.68496934923235</v>
      </c>
      <c r="T137" s="58">
        <f t="shared" si="142"/>
        <v>313.61727210988198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15.058094751052264</v>
      </c>
      <c r="AA137" s="21">
        <f>EXP(-LN(2)/25)*AA136+(1-EXP(-LN(2)/25))/(LN(2)/25)*Calculateur!V137*Calculateur!X137*VLOOKUP('Données projet'!$B$9,Paramètres!$A$1:$I$89,3,0)*0.475*44/12</f>
        <v>1.3546016366321882</v>
      </c>
      <c r="AB137" s="21">
        <f>EXP(-LN(2)/2)*AB136+(1-EXP(-LN(2)/2))/(LN(2)/2)*V137*Y137*VLOOKUP('Données projet'!$B$9,Paramètres!$A$1:$I$89,3,0)*0.475*44/12</f>
        <v>2.5028722227820973E-14</v>
      </c>
      <c r="AC137" s="22">
        <f t="shared" si="111"/>
        <v>16.412696387684477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8" t="e">
        <f t="shared" si="113"/>
        <v>#N/A</v>
      </c>
      <c r="AN137" s="58" t="e">
        <f ca="1">AVERAGE(OFFSET($AM$3,0,0,'Données projet'!$E$10+1,1))-AVERAGE(OFFSET($H$3,0,0,'Données projet'!$E$10+1,1))</f>
        <v>#N/A</v>
      </c>
      <c r="AO137" s="58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8" t="e">
        <f t="shared" si="116"/>
        <v>#N/A</v>
      </c>
      <c r="BI137" s="58" t="e">
        <f ca="1">AVERAGE(OFFSET($BH$3,0,0,'Données projet'!$E$11+1,1))-AVERAGE(OFFSET($H$3,0,0,'Données projet'!$E$11+1,1))</f>
        <v>#N/A</v>
      </c>
      <c r="BJ137" s="58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8" t="e">
        <f t="shared" si="119"/>
        <v>#N/A</v>
      </c>
      <c r="CD137" s="58" t="e">
        <f ca="1">AVERAGE(OFFSET($CC$3,0,0,'Données projet'!$E$12+1,1))-AVERAGE(OFFSET($H$3,0,0,'Données projet'!$E$12+1,1))</f>
        <v>#N/A</v>
      </c>
      <c r="CE137" s="58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8" t="e">
        <f t="shared" si="122"/>
        <v>#N/A</v>
      </c>
      <c r="CY137" s="58" t="e">
        <f ca="1">AVERAGE(OFFSET($CX$3,0,0,'Données projet'!$E$13+1,1))-AVERAGE(OFFSET($H$3,0,0,'Données projet'!$E$13+1,1))</f>
        <v>#N/A</v>
      </c>
      <c r="CZ137" s="58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8" t="e">
        <f t="shared" si="125"/>
        <v>#N/A</v>
      </c>
      <c r="DT137" s="58" t="e">
        <f ca="1">AVERAGE(OFFSET($DS$3,0,0,'Données projet'!$E$14+1,1))-AVERAGE(OFFSET($H$3,0,0,'Données projet'!$E$14+1,1))</f>
        <v>#N/A</v>
      </c>
      <c r="DU137" s="58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8" t="e">
        <f t="shared" si="128"/>
        <v>#N/A</v>
      </c>
      <c r="EO137" s="58" t="e">
        <f ca="1">AVERAGE(OFFSET($EN$3,0,0,'Données projet'!$E$15+1,1))-AVERAGE(OFFSET($H$3,0,0,'Données projet'!$E$15+1,1))</f>
        <v>#N/A</v>
      </c>
      <c r="EP137" s="58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8" t="e">
        <f t="shared" si="131"/>
        <v>#N/A</v>
      </c>
      <c r="FJ137" s="58" t="e">
        <f ca="1">AVERAGE(OFFSET($FI$3,0,0,'Données projet'!$E$16+1,1))-AVERAGE(OFFSET($H$3,0,0,'Données projet'!$E$16+1,1))</f>
        <v>#N/A</v>
      </c>
      <c r="FK137" s="58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8" t="e">
        <f t="shared" si="134"/>
        <v>#N/A</v>
      </c>
      <c r="GE137" s="58" t="e">
        <f ca="1">AVERAGE(OFFSET($GD$3,0,0,'Données projet'!$E$17+1,1))-AVERAGE(OFFSET($H$3,0,0,'Données projet'!$E$17+1,1))</f>
        <v>#N/A</v>
      </c>
      <c r="GF137" s="58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8" t="e">
        <f t="shared" si="137"/>
        <v>#N/A</v>
      </c>
      <c r="GZ137" s="58" t="e">
        <f ca="1">AVERAGE(OFFSET($GY$3,0,0,'Données projet'!$E$18+1,1))-AVERAGE(OFFSET($H$3,0,0,'Données projet'!$E$18+1,1))</f>
        <v>#N/A</v>
      </c>
      <c r="HA137" s="58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6">
        <f t="shared" si="110"/>
        <v>457.57597278324812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8" t="e">
        <f t="shared" si="109"/>
        <v>#NUM!</v>
      </c>
      <c r="S138" s="58">
        <f ca="1">AVERAGE(OFFSET($R$3,0,0,'Données projet'!$E$9+1,1))-AVERAGE(OFFSET($H$3,0,0,'Données projet'!$E$9+1,1))</f>
        <v>160.68496934923235</v>
      </c>
      <c r="T138" s="58">
        <f t="shared" si="142"/>
        <v>313.61727210988198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14.762814697515031</v>
      </c>
      <c r="AA138" s="21">
        <f>EXP(-LN(2)/25)*AA137+(1-EXP(-LN(2)/25))/(LN(2)/25)*Calculateur!V138*Calculateur!X138*VLOOKUP('Données projet'!$B$9,Paramètres!$A$1:$I$89,3,0)*0.475*44/12</f>
        <v>1.3175599836430769</v>
      </c>
      <c r="AB138" s="21">
        <f>EXP(-LN(2)/2)*AB137+(1-EXP(-LN(2)/2))/(LN(2)/2)*V138*Y138*VLOOKUP('Données projet'!$B$9,Paramètres!$A$1:$I$89,3,0)*0.475*44/12</f>
        <v>1.7697979211726683E-14</v>
      </c>
      <c r="AC138" s="22">
        <f t="shared" si="111"/>
        <v>16.080374681158126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8" t="e">
        <f t="shared" si="113"/>
        <v>#N/A</v>
      </c>
      <c r="AN138" s="58" t="e">
        <f ca="1">AVERAGE(OFFSET($AM$3,0,0,'Données projet'!$E$10+1,1))-AVERAGE(OFFSET($H$3,0,0,'Données projet'!$E$10+1,1))</f>
        <v>#N/A</v>
      </c>
      <c r="AO138" s="58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8" t="e">
        <f t="shared" si="116"/>
        <v>#N/A</v>
      </c>
      <c r="BI138" s="58" t="e">
        <f ca="1">AVERAGE(OFFSET($BH$3,0,0,'Données projet'!$E$11+1,1))-AVERAGE(OFFSET($H$3,0,0,'Données projet'!$E$11+1,1))</f>
        <v>#N/A</v>
      </c>
      <c r="BJ138" s="58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8" t="e">
        <f t="shared" si="119"/>
        <v>#N/A</v>
      </c>
      <c r="CD138" s="58" t="e">
        <f ca="1">AVERAGE(OFFSET($CC$3,0,0,'Données projet'!$E$12+1,1))-AVERAGE(OFFSET($H$3,0,0,'Données projet'!$E$12+1,1))</f>
        <v>#N/A</v>
      </c>
      <c r="CE138" s="58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8" t="e">
        <f t="shared" si="122"/>
        <v>#N/A</v>
      </c>
      <c r="CY138" s="58" t="e">
        <f ca="1">AVERAGE(OFFSET($CX$3,0,0,'Données projet'!$E$13+1,1))-AVERAGE(OFFSET($H$3,0,0,'Données projet'!$E$13+1,1))</f>
        <v>#N/A</v>
      </c>
      <c r="CZ138" s="58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8" t="e">
        <f t="shared" si="125"/>
        <v>#N/A</v>
      </c>
      <c r="DT138" s="58" t="e">
        <f ca="1">AVERAGE(OFFSET($DS$3,0,0,'Données projet'!$E$14+1,1))-AVERAGE(OFFSET($H$3,0,0,'Données projet'!$E$14+1,1))</f>
        <v>#N/A</v>
      </c>
      <c r="DU138" s="58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8" t="e">
        <f t="shared" si="128"/>
        <v>#N/A</v>
      </c>
      <c r="EO138" s="58" t="e">
        <f ca="1">AVERAGE(OFFSET($EN$3,0,0,'Données projet'!$E$15+1,1))-AVERAGE(OFFSET($H$3,0,0,'Données projet'!$E$15+1,1))</f>
        <v>#N/A</v>
      </c>
      <c r="EP138" s="58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8" t="e">
        <f t="shared" si="131"/>
        <v>#N/A</v>
      </c>
      <c r="FJ138" s="58" t="e">
        <f ca="1">AVERAGE(OFFSET($FI$3,0,0,'Données projet'!$E$16+1,1))-AVERAGE(OFFSET($H$3,0,0,'Données projet'!$E$16+1,1))</f>
        <v>#N/A</v>
      </c>
      <c r="FK138" s="58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8" t="e">
        <f t="shared" si="134"/>
        <v>#N/A</v>
      </c>
      <c r="GE138" s="58" t="e">
        <f ca="1">AVERAGE(OFFSET($GD$3,0,0,'Données projet'!$E$17+1,1))-AVERAGE(OFFSET($H$3,0,0,'Données projet'!$E$17+1,1))</f>
        <v>#N/A</v>
      </c>
      <c r="GF138" s="58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8" t="e">
        <f t="shared" si="137"/>
        <v>#N/A</v>
      </c>
      <c r="GZ138" s="58" t="e">
        <f ca="1">AVERAGE(OFFSET($GY$3,0,0,'Données projet'!$E$18+1,1))-AVERAGE(OFFSET($H$3,0,0,'Données projet'!$E$18+1,1))</f>
        <v>#N/A</v>
      </c>
      <c r="HA138" s="58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6">
        <f t="shared" si="110"/>
        <v>458.76156093300006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8" t="e">
        <f t="shared" si="109"/>
        <v>#NUM!</v>
      </c>
      <c r="S139" s="58">
        <f ca="1">AVERAGE(OFFSET($R$3,0,0,'Données projet'!$E$9+1,1))-AVERAGE(OFFSET($H$3,0,0,'Données projet'!$E$9+1,1))</f>
        <v>160.68496934923235</v>
      </c>
      <c r="T139" s="58">
        <f t="shared" si="142"/>
        <v>313.61727210988198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14.473324905724613</v>
      </c>
      <c r="AA139" s="21">
        <f>EXP(-LN(2)/25)*AA138+(1-EXP(-LN(2)/25))/(LN(2)/25)*Calculateur!V139*Calculateur!X139*VLOOKUP('Données projet'!$B$9,Paramètres!$A$1:$I$89,3,0)*0.475*44/12</f>
        <v>1.2815312366028888</v>
      </c>
      <c r="AB139" s="21">
        <f>EXP(-LN(2)/2)*AB138+(1-EXP(-LN(2)/2))/(LN(2)/2)*V139*Y139*VLOOKUP('Données projet'!$B$9,Paramètres!$A$1:$I$89,3,0)*0.475*44/12</f>
        <v>1.2514361113910487E-14</v>
      </c>
      <c r="AC139" s="22">
        <f t="shared" si="111"/>
        <v>15.754856142327515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8" t="e">
        <f t="shared" si="113"/>
        <v>#N/A</v>
      </c>
      <c r="AN139" s="58" t="e">
        <f ca="1">AVERAGE(OFFSET($AM$3,0,0,'Données projet'!$E$10+1,1))-AVERAGE(OFFSET($H$3,0,0,'Données projet'!$E$10+1,1))</f>
        <v>#N/A</v>
      </c>
      <c r="AO139" s="58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8" t="e">
        <f t="shared" si="116"/>
        <v>#N/A</v>
      </c>
      <c r="BI139" s="58" t="e">
        <f ca="1">AVERAGE(OFFSET($BH$3,0,0,'Données projet'!$E$11+1,1))-AVERAGE(OFFSET($H$3,0,0,'Données projet'!$E$11+1,1))</f>
        <v>#N/A</v>
      </c>
      <c r="BJ139" s="58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8" t="e">
        <f t="shared" si="119"/>
        <v>#N/A</v>
      </c>
      <c r="CD139" s="58" t="e">
        <f ca="1">AVERAGE(OFFSET($CC$3,0,0,'Données projet'!$E$12+1,1))-AVERAGE(OFFSET($H$3,0,0,'Données projet'!$E$12+1,1))</f>
        <v>#N/A</v>
      </c>
      <c r="CE139" s="58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8" t="e">
        <f t="shared" si="122"/>
        <v>#N/A</v>
      </c>
      <c r="CY139" s="58" t="e">
        <f ca="1">AVERAGE(OFFSET($CX$3,0,0,'Données projet'!$E$13+1,1))-AVERAGE(OFFSET($H$3,0,0,'Données projet'!$E$13+1,1))</f>
        <v>#N/A</v>
      </c>
      <c r="CZ139" s="58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8" t="e">
        <f t="shared" si="125"/>
        <v>#N/A</v>
      </c>
      <c r="DT139" s="58" t="e">
        <f ca="1">AVERAGE(OFFSET($DS$3,0,0,'Données projet'!$E$14+1,1))-AVERAGE(OFFSET($H$3,0,0,'Données projet'!$E$14+1,1))</f>
        <v>#N/A</v>
      </c>
      <c r="DU139" s="58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8" t="e">
        <f t="shared" si="128"/>
        <v>#N/A</v>
      </c>
      <c r="EO139" s="58" t="e">
        <f ca="1">AVERAGE(OFFSET($EN$3,0,0,'Données projet'!$E$15+1,1))-AVERAGE(OFFSET($H$3,0,0,'Données projet'!$E$15+1,1))</f>
        <v>#N/A</v>
      </c>
      <c r="EP139" s="58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8" t="e">
        <f t="shared" si="131"/>
        <v>#N/A</v>
      </c>
      <c r="FJ139" s="58" t="e">
        <f ca="1">AVERAGE(OFFSET($FI$3,0,0,'Données projet'!$E$16+1,1))-AVERAGE(OFFSET($H$3,0,0,'Données projet'!$E$16+1,1))</f>
        <v>#N/A</v>
      </c>
      <c r="FK139" s="58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8" t="e">
        <f t="shared" si="134"/>
        <v>#N/A</v>
      </c>
      <c r="GE139" s="58" t="e">
        <f ca="1">AVERAGE(OFFSET($GD$3,0,0,'Données projet'!$E$17+1,1))-AVERAGE(OFFSET($H$3,0,0,'Données projet'!$E$17+1,1))</f>
        <v>#N/A</v>
      </c>
      <c r="GF139" s="58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8" t="e">
        <f t="shared" si="137"/>
        <v>#N/A</v>
      </c>
      <c r="GZ139" s="58" t="e">
        <f ca="1">AVERAGE(OFFSET($GY$3,0,0,'Données projet'!$E$18+1,1))-AVERAGE(OFFSET($H$3,0,0,'Données projet'!$E$18+1,1))</f>
        <v>#N/A</v>
      </c>
      <c r="HA139" s="58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6">
        <f t="shared" si="110"/>
        <v>459.94694834410268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8" t="e">
        <f t="shared" si="109"/>
        <v>#NUM!</v>
      </c>
      <c r="S140" s="58">
        <f ca="1">AVERAGE(OFFSET($R$3,0,0,'Données projet'!$E$9+1,1))-AVERAGE(OFFSET($H$3,0,0,'Données projet'!$E$9+1,1))</f>
        <v>160.68496934923235</v>
      </c>
      <c r="T140" s="58">
        <f t="shared" si="142"/>
        <v>313.61727210988198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14.189511832179868</v>
      </c>
      <c r="AA140" s="21">
        <f>EXP(-LN(2)/25)*AA139+(1-EXP(-LN(2)/25))/(LN(2)/25)*Calculateur!V140*Calculateur!X140*VLOOKUP('Données projet'!$B$9,Paramètres!$A$1:$I$89,3,0)*0.475*44/12</f>
        <v>1.246487697545184</v>
      </c>
      <c r="AB140" s="21">
        <f>EXP(-LN(2)/2)*AB139+(1-EXP(-LN(2)/2))/(LN(2)/2)*V140*Y140*VLOOKUP('Données projet'!$B$9,Paramètres!$A$1:$I$89,3,0)*0.475*44/12</f>
        <v>8.8489896058633415E-15</v>
      </c>
      <c r="AC140" s="22">
        <f t="shared" si="111"/>
        <v>15.435999529725061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8" t="e">
        <f t="shared" si="113"/>
        <v>#N/A</v>
      </c>
      <c r="AN140" s="58" t="e">
        <f ca="1">AVERAGE(OFFSET($AM$3,0,0,'Données projet'!$E$10+1,1))-AVERAGE(OFFSET($H$3,0,0,'Données projet'!$E$10+1,1))</f>
        <v>#N/A</v>
      </c>
      <c r="AO140" s="58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8" t="e">
        <f t="shared" si="116"/>
        <v>#N/A</v>
      </c>
      <c r="BI140" s="58" t="e">
        <f ca="1">AVERAGE(OFFSET($BH$3,0,0,'Données projet'!$E$11+1,1))-AVERAGE(OFFSET($H$3,0,0,'Données projet'!$E$11+1,1))</f>
        <v>#N/A</v>
      </c>
      <c r="BJ140" s="58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8" t="e">
        <f t="shared" si="119"/>
        <v>#N/A</v>
      </c>
      <c r="CD140" s="58" t="e">
        <f ca="1">AVERAGE(OFFSET($CC$3,0,0,'Données projet'!$E$12+1,1))-AVERAGE(OFFSET($H$3,0,0,'Données projet'!$E$12+1,1))</f>
        <v>#N/A</v>
      </c>
      <c r="CE140" s="58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8" t="e">
        <f t="shared" si="122"/>
        <v>#N/A</v>
      </c>
      <c r="CY140" s="58" t="e">
        <f ca="1">AVERAGE(OFFSET($CX$3,0,0,'Données projet'!$E$13+1,1))-AVERAGE(OFFSET($H$3,0,0,'Données projet'!$E$13+1,1))</f>
        <v>#N/A</v>
      </c>
      <c r="CZ140" s="58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8" t="e">
        <f t="shared" si="125"/>
        <v>#N/A</v>
      </c>
      <c r="DT140" s="58" t="e">
        <f ca="1">AVERAGE(OFFSET($DS$3,0,0,'Données projet'!$E$14+1,1))-AVERAGE(OFFSET($H$3,0,0,'Données projet'!$E$14+1,1))</f>
        <v>#N/A</v>
      </c>
      <c r="DU140" s="58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8" t="e">
        <f t="shared" si="128"/>
        <v>#N/A</v>
      </c>
      <c r="EO140" s="58" t="e">
        <f ca="1">AVERAGE(OFFSET($EN$3,0,0,'Données projet'!$E$15+1,1))-AVERAGE(OFFSET($H$3,0,0,'Données projet'!$E$15+1,1))</f>
        <v>#N/A</v>
      </c>
      <c r="EP140" s="58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8" t="e">
        <f t="shared" si="131"/>
        <v>#N/A</v>
      </c>
      <c r="FJ140" s="58" t="e">
        <f ca="1">AVERAGE(OFFSET($FI$3,0,0,'Données projet'!$E$16+1,1))-AVERAGE(OFFSET($H$3,0,0,'Données projet'!$E$16+1,1))</f>
        <v>#N/A</v>
      </c>
      <c r="FK140" s="58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8" t="e">
        <f t="shared" si="134"/>
        <v>#N/A</v>
      </c>
      <c r="GE140" s="58" t="e">
        <f ca="1">AVERAGE(OFFSET($GD$3,0,0,'Données projet'!$E$17+1,1))-AVERAGE(OFFSET($H$3,0,0,'Données projet'!$E$17+1,1))</f>
        <v>#N/A</v>
      </c>
      <c r="GF140" s="58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8" t="e">
        <f t="shared" si="137"/>
        <v>#N/A</v>
      </c>
      <c r="GZ140" s="58" t="e">
        <f ca="1">AVERAGE(OFFSET($GY$3,0,0,'Données projet'!$E$18+1,1))-AVERAGE(OFFSET($H$3,0,0,'Données projet'!$E$18+1,1))</f>
        <v>#N/A</v>
      </c>
      <c r="HA140" s="58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6">
        <f t="shared" si="110"/>
        <v>461.13213665169064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8" t="e">
        <f t="shared" si="109"/>
        <v>#NUM!</v>
      </c>
      <c r="S141" s="58">
        <f ca="1">AVERAGE(OFFSET($R$3,0,0,'Données projet'!$E$9+1,1))-AVERAGE(OFFSET($H$3,0,0,'Données projet'!$E$9+1,1))</f>
        <v>160.68496934923235</v>
      </c>
      <c r="T141" s="58">
        <f t="shared" si="142"/>
        <v>313.61727210988198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13.911264159898453</v>
      </c>
      <c r="AA141" s="21">
        <f>EXP(-LN(2)/25)*AA140+(1-EXP(-LN(2)/25))/(LN(2)/25)*Calculateur!V141*Calculateur!X141*VLOOKUP('Données projet'!$B$9,Paramètres!$A$1:$I$89,3,0)*0.475*44/12</f>
        <v>1.2124024259058719</v>
      </c>
      <c r="AB141" s="21">
        <f>EXP(-LN(2)/2)*AB140+(1-EXP(-LN(2)/2))/(LN(2)/2)*V141*Y141*VLOOKUP('Données projet'!$B$9,Paramètres!$A$1:$I$89,3,0)*0.475*44/12</f>
        <v>6.2571805569552434E-15</v>
      </c>
      <c r="AC141" s="22">
        <f t="shared" si="111"/>
        <v>15.123666585804331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8" t="e">
        <f t="shared" si="113"/>
        <v>#N/A</v>
      </c>
      <c r="AN141" s="58" t="e">
        <f ca="1">AVERAGE(OFFSET($AM$3,0,0,'Données projet'!$E$10+1,1))-AVERAGE(OFFSET($H$3,0,0,'Données projet'!$E$10+1,1))</f>
        <v>#N/A</v>
      </c>
      <c r="AO141" s="58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8" t="e">
        <f t="shared" si="116"/>
        <v>#N/A</v>
      </c>
      <c r="BI141" s="58" t="e">
        <f ca="1">AVERAGE(OFFSET($BH$3,0,0,'Données projet'!$E$11+1,1))-AVERAGE(OFFSET($H$3,0,0,'Données projet'!$E$11+1,1))</f>
        <v>#N/A</v>
      </c>
      <c r="BJ141" s="58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8" t="e">
        <f t="shared" si="119"/>
        <v>#N/A</v>
      </c>
      <c r="CD141" s="58" t="e">
        <f ca="1">AVERAGE(OFFSET($CC$3,0,0,'Données projet'!$E$12+1,1))-AVERAGE(OFFSET($H$3,0,0,'Données projet'!$E$12+1,1))</f>
        <v>#N/A</v>
      </c>
      <c r="CE141" s="58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8" t="e">
        <f t="shared" si="122"/>
        <v>#N/A</v>
      </c>
      <c r="CY141" s="58" t="e">
        <f ca="1">AVERAGE(OFFSET($CX$3,0,0,'Données projet'!$E$13+1,1))-AVERAGE(OFFSET($H$3,0,0,'Données projet'!$E$13+1,1))</f>
        <v>#N/A</v>
      </c>
      <c r="CZ141" s="58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8" t="e">
        <f t="shared" si="125"/>
        <v>#N/A</v>
      </c>
      <c r="DT141" s="58" t="e">
        <f ca="1">AVERAGE(OFFSET($DS$3,0,0,'Données projet'!$E$14+1,1))-AVERAGE(OFFSET($H$3,0,0,'Données projet'!$E$14+1,1))</f>
        <v>#N/A</v>
      </c>
      <c r="DU141" s="58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8" t="e">
        <f t="shared" si="128"/>
        <v>#N/A</v>
      </c>
      <c r="EO141" s="58" t="e">
        <f ca="1">AVERAGE(OFFSET($EN$3,0,0,'Données projet'!$E$15+1,1))-AVERAGE(OFFSET($H$3,0,0,'Données projet'!$E$15+1,1))</f>
        <v>#N/A</v>
      </c>
      <c r="EP141" s="58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8" t="e">
        <f t="shared" si="131"/>
        <v>#N/A</v>
      </c>
      <c r="FJ141" s="58" t="e">
        <f ca="1">AVERAGE(OFFSET($FI$3,0,0,'Données projet'!$E$16+1,1))-AVERAGE(OFFSET($H$3,0,0,'Données projet'!$E$16+1,1))</f>
        <v>#N/A</v>
      </c>
      <c r="FK141" s="58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8" t="e">
        <f t="shared" si="134"/>
        <v>#N/A</v>
      </c>
      <c r="GE141" s="58" t="e">
        <f ca="1">AVERAGE(OFFSET($GD$3,0,0,'Données projet'!$E$17+1,1))-AVERAGE(OFFSET($H$3,0,0,'Données projet'!$E$17+1,1))</f>
        <v>#N/A</v>
      </c>
      <c r="GF141" s="58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8" t="e">
        <f t="shared" si="137"/>
        <v>#N/A</v>
      </c>
      <c r="GZ141" s="58" t="e">
        <f ca="1">AVERAGE(OFFSET($GY$3,0,0,'Données projet'!$E$18+1,1))-AVERAGE(OFFSET($H$3,0,0,'Données projet'!$E$18+1,1))</f>
        <v>#N/A</v>
      </c>
      <c r="HA141" s="58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6">
        <f t="shared" si="110"/>
        <v>462.31712746583173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8" t="e">
        <f t="shared" si="109"/>
        <v>#NUM!</v>
      </c>
      <c r="S142" s="58">
        <f ca="1">AVERAGE(OFFSET($R$3,0,0,'Données projet'!$E$9+1,1))-AVERAGE(OFFSET($H$3,0,0,'Données projet'!$E$9+1,1))</f>
        <v>160.68496934923235</v>
      </c>
      <c r="T142" s="58">
        <f t="shared" si="142"/>
        <v>313.61727210988198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13.638472754756155</v>
      </c>
      <c r="AA142" s="21">
        <f>EXP(-LN(2)/25)*AA141+(1-EXP(-LN(2)/25))/(LN(2)/25)*Calculateur!V142*Calculateur!X142*VLOOKUP('Données projet'!$B$9,Paramètres!$A$1:$I$89,3,0)*0.475*44/12</f>
        <v>1.1792492178120033</v>
      </c>
      <c r="AB142" s="21">
        <f>EXP(-LN(2)/2)*AB141+(1-EXP(-LN(2)/2))/(LN(2)/2)*V142*Y142*VLOOKUP('Données projet'!$B$9,Paramètres!$A$1:$I$89,3,0)*0.475*44/12</f>
        <v>4.4244948029316708E-15</v>
      </c>
      <c r="AC142" s="22">
        <f t="shared" si="111"/>
        <v>14.817721972568162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8" t="e">
        <f t="shared" si="113"/>
        <v>#N/A</v>
      </c>
      <c r="AN142" s="58" t="e">
        <f ca="1">AVERAGE(OFFSET($AM$3,0,0,'Données projet'!$E$10+1,1))-AVERAGE(OFFSET($H$3,0,0,'Données projet'!$E$10+1,1))</f>
        <v>#N/A</v>
      </c>
      <c r="AO142" s="58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8" t="e">
        <f t="shared" si="116"/>
        <v>#N/A</v>
      </c>
      <c r="BI142" s="58" t="e">
        <f ca="1">AVERAGE(OFFSET($BH$3,0,0,'Données projet'!$E$11+1,1))-AVERAGE(OFFSET($H$3,0,0,'Données projet'!$E$11+1,1))</f>
        <v>#N/A</v>
      </c>
      <c r="BJ142" s="58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8" t="e">
        <f t="shared" si="119"/>
        <v>#N/A</v>
      </c>
      <c r="CD142" s="58" t="e">
        <f ca="1">AVERAGE(OFFSET($CC$3,0,0,'Données projet'!$E$12+1,1))-AVERAGE(OFFSET($H$3,0,0,'Données projet'!$E$12+1,1))</f>
        <v>#N/A</v>
      </c>
      <c r="CE142" s="58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8" t="e">
        <f t="shared" si="122"/>
        <v>#N/A</v>
      </c>
      <c r="CY142" s="58" t="e">
        <f ca="1">AVERAGE(OFFSET($CX$3,0,0,'Données projet'!$E$13+1,1))-AVERAGE(OFFSET($H$3,0,0,'Données projet'!$E$13+1,1))</f>
        <v>#N/A</v>
      </c>
      <c r="CZ142" s="58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8" t="e">
        <f t="shared" si="125"/>
        <v>#N/A</v>
      </c>
      <c r="DT142" s="58" t="e">
        <f ca="1">AVERAGE(OFFSET($DS$3,0,0,'Données projet'!$E$14+1,1))-AVERAGE(OFFSET($H$3,0,0,'Données projet'!$E$14+1,1))</f>
        <v>#N/A</v>
      </c>
      <c r="DU142" s="58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8" t="e">
        <f t="shared" si="128"/>
        <v>#N/A</v>
      </c>
      <c r="EO142" s="58" t="e">
        <f ca="1">AVERAGE(OFFSET($EN$3,0,0,'Données projet'!$E$15+1,1))-AVERAGE(OFFSET($H$3,0,0,'Données projet'!$E$15+1,1))</f>
        <v>#N/A</v>
      </c>
      <c r="EP142" s="58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8" t="e">
        <f t="shared" si="131"/>
        <v>#N/A</v>
      </c>
      <c r="FJ142" s="58" t="e">
        <f ca="1">AVERAGE(OFFSET($FI$3,0,0,'Données projet'!$E$16+1,1))-AVERAGE(OFFSET($H$3,0,0,'Données projet'!$E$16+1,1))</f>
        <v>#N/A</v>
      </c>
      <c r="FK142" s="58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8" t="e">
        <f t="shared" si="134"/>
        <v>#N/A</v>
      </c>
      <c r="GE142" s="58" t="e">
        <f ca="1">AVERAGE(OFFSET($GD$3,0,0,'Données projet'!$E$17+1,1))-AVERAGE(OFFSET($H$3,0,0,'Données projet'!$E$17+1,1))</f>
        <v>#N/A</v>
      </c>
      <c r="GF142" s="58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8" t="e">
        <f t="shared" si="137"/>
        <v>#N/A</v>
      </c>
      <c r="GZ142" s="58" t="e">
        <f ca="1">AVERAGE(OFFSET($GY$3,0,0,'Données projet'!$E$18+1,1))-AVERAGE(OFFSET($H$3,0,0,'Données projet'!$E$18+1,1))</f>
        <v>#N/A</v>
      </c>
      <c r="HA142" s="58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6">
        <f t="shared" si="110"/>
        <v>463.50192237208853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8" t="e">
        <f t="shared" si="109"/>
        <v>#NUM!</v>
      </c>
      <c r="S143" s="58">
        <f ca="1">AVERAGE(OFFSET($R$3,0,0,'Données projet'!$E$9+1,1))-AVERAGE(OFFSET($H$3,0,0,'Données projet'!$E$9+1,1))</f>
        <v>160.68496934923235</v>
      </c>
      <c r="T143" s="58">
        <f t="shared" si="142"/>
        <v>313.61727210988198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13.371030622682369</v>
      </c>
      <c r="AA143" s="21">
        <f>EXP(-LN(2)/25)*AA142+(1-EXP(-LN(2)/25))/(LN(2)/25)*Calculateur!V143*Calculateur!X143*VLOOKUP('Données projet'!$B$9,Paramètres!$A$1:$I$89,3,0)*0.475*44/12</f>
        <v>1.1470025859369128</v>
      </c>
      <c r="AB143" s="21">
        <f>EXP(-LN(2)/2)*AB142+(1-EXP(-LN(2)/2))/(LN(2)/2)*V143*Y143*VLOOKUP('Données projet'!$B$9,Paramètres!$A$1:$I$89,3,0)*0.475*44/12</f>
        <v>3.1285902784776217E-15</v>
      </c>
      <c r="AC143" s="22">
        <f t="shared" si="111"/>
        <v>14.518033208619286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8" t="e">
        <f t="shared" si="113"/>
        <v>#N/A</v>
      </c>
      <c r="AN143" s="58" t="e">
        <f ca="1">AVERAGE(OFFSET($AM$3,0,0,'Données projet'!$E$10+1,1))-AVERAGE(OFFSET($H$3,0,0,'Données projet'!$E$10+1,1))</f>
        <v>#N/A</v>
      </c>
      <c r="AO143" s="58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8" t="e">
        <f t="shared" si="116"/>
        <v>#N/A</v>
      </c>
      <c r="BI143" s="58" t="e">
        <f ca="1">AVERAGE(OFFSET($BH$3,0,0,'Données projet'!$E$11+1,1))-AVERAGE(OFFSET($H$3,0,0,'Données projet'!$E$11+1,1))</f>
        <v>#N/A</v>
      </c>
      <c r="BJ143" s="58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8" t="e">
        <f t="shared" si="119"/>
        <v>#N/A</v>
      </c>
      <c r="CD143" s="58" t="e">
        <f ca="1">AVERAGE(OFFSET($CC$3,0,0,'Données projet'!$E$12+1,1))-AVERAGE(OFFSET($H$3,0,0,'Données projet'!$E$12+1,1))</f>
        <v>#N/A</v>
      </c>
      <c r="CE143" s="58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8" t="e">
        <f t="shared" si="122"/>
        <v>#N/A</v>
      </c>
      <c r="CY143" s="58" t="e">
        <f ca="1">AVERAGE(OFFSET($CX$3,0,0,'Données projet'!$E$13+1,1))-AVERAGE(OFFSET($H$3,0,0,'Données projet'!$E$13+1,1))</f>
        <v>#N/A</v>
      </c>
      <c r="CZ143" s="58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8" t="e">
        <f t="shared" si="125"/>
        <v>#N/A</v>
      </c>
      <c r="DT143" s="58" t="e">
        <f ca="1">AVERAGE(OFFSET($DS$3,0,0,'Données projet'!$E$14+1,1))-AVERAGE(OFFSET($H$3,0,0,'Données projet'!$E$14+1,1))</f>
        <v>#N/A</v>
      </c>
      <c r="DU143" s="58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8" t="e">
        <f t="shared" si="128"/>
        <v>#N/A</v>
      </c>
      <c r="EO143" s="58" t="e">
        <f ca="1">AVERAGE(OFFSET($EN$3,0,0,'Données projet'!$E$15+1,1))-AVERAGE(OFFSET($H$3,0,0,'Données projet'!$E$15+1,1))</f>
        <v>#N/A</v>
      </c>
      <c r="EP143" s="58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8" t="e">
        <f t="shared" si="131"/>
        <v>#N/A</v>
      </c>
      <c r="FJ143" s="58" t="e">
        <f ca="1">AVERAGE(OFFSET($FI$3,0,0,'Données projet'!$E$16+1,1))-AVERAGE(OFFSET($H$3,0,0,'Données projet'!$E$16+1,1))</f>
        <v>#N/A</v>
      </c>
      <c r="FK143" s="58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8" t="e">
        <f t="shared" si="134"/>
        <v>#N/A</v>
      </c>
      <c r="GE143" s="58" t="e">
        <f ca="1">AVERAGE(OFFSET($GD$3,0,0,'Données projet'!$E$17+1,1))-AVERAGE(OFFSET($H$3,0,0,'Données projet'!$E$17+1,1))</f>
        <v>#N/A</v>
      </c>
      <c r="GF143" s="58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8" t="e">
        <f t="shared" si="137"/>
        <v>#N/A</v>
      </c>
      <c r="GZ143" s="58" t="e">
        <f ca="1">AVERAGE(OFFSET($GY$3,0,0,'Données projet'!$E$18+1,1))-AVERAGE(OFFSET($H$3,0,0,'Données projet'!$E$18+1,1))</f>
        <v>#N/A</v>
      </c>
      <c r="HA143" s="58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6">
        <f t="shared" si="110"/>
        <v>464.68652293206395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8" t="e">
        <f t="shared" si="109"/>
        <v>#NUM!</v>
      </c>
      <c r="S144" s="58">
        <f ca="1">AVERAGE(OFFSET($R$3,0,0,'Données projet'!$E$9+1,1))-AVERAGE(OFFSET($H$3,0,0,'Données projet'!$E$9+1,1))</f>
        <v>160.68496934923235</v>
      </c>
      <c r="T144" s="58">
        <f t="shared" si="142"/>
        <v>313.61727210988198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13.108832867694957</v>
      </c>
      <c r="AA144" s="21">
        <f>EXP(-LN(2)/25)*AA143+(1-EXP(-LN(2)/25))/(LN(2)/25)*Calculateur!V144*Calculateur!X144*VLOOKUP('Données projet'!$B$9,Paramètres!$A$1:$I$89,3,0)*0.475*44/12</f>
        <v>1.1156377399062234</v>
      </c>
      <c r="AB144" s="21">
        <f>EXP(-LN(2)/2)*AB143+(1-EXP(-LN(2)/2))/(LN(2)/2)*V144*Y144*VLOOKUP('Données projet'!$B$9,Paramètres!$A$1:$I$89,3,0)*0.475*44/12</f>
        <v>2.2122474014658354E-15</v>
      </c>
      <c r="AC144" s="22">
        <f t="shared" si="111"/>
        <v>14.224470607601182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8" t="e">
        <f t="shared" si="113"/>
        <v>#N/A</v>
      </c>
      <c r="AN144" s="58" t="e">
        <f ca="1">AVERAGE(OFFSET($AM$3,0,0,'Données projet'!$E$10+1,1))-AVERAGE(OFFSET($H$3,0,0,'Données projet'!$E$10+1,1))</f>
        <v>#N/A</v>
      </c>
      <c r="AO144" s="58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8" t="e">
        <f t="shared" si="116"/>
        <v>#N/A</v>
      </c>
      <c r="BI144" s="58" t="e">
        <f ca="1">AVERAGE(OFFSET($BH$3,0,0,'Données projet'!$E$11+1,1))-AVERAGE(OFFSET($H$3,0,0,'Données projet'!$E$11+1,1))</f>
        <v>#N/A</v>
      </c>
      <c r="BJ144" s="58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8" t="e">
        <f t="shared" si="119"/>
        <v>#N/A</v>
      </c>
      <c r="CD144" s="58" t="e">
        <f ca="1">AVERAGE(OFFSET($CC$3,0,0,'Données projet'!$E$12+1,1))-AVERAGE(OFFSET($H$3,0,0,'Données projet'!$E$12+1,1))</f>
        <v>#N/A</v>
      </c>
      <c r="CE144" s="58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8" t="e">
        <f t="shared" si="122"/>
        <v>#N/A</v>
      </c>
      <c r="CY144" s="58" t="e">
        <f ca="1">AVERAGE(OFFSET($CX$3,0,0,'Données projet'!$E$13+1,1))-AVERAGE(OFFSET($H$3,0,0,'Données projet'!$E$13+1,1))</f>
        <v>#N/A</v>
      </c>
      <c r="CZ144" s="58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8" t="e">
        <f t="shared" si="125"/>
        <v>#N/A</v>
      </c>
      <c r="DT144" s="58" t="e">
        <f ca="1">AVERAGE(OFFSET($DS$3,0,0,'Données projet'!$E$14+1,1))-AVERAGE(OFFSET($H$3,0,0,'Données projet'!$E$14+1,1))</f>
        <v>#N/A</v>
      </c>
      <c r="DU144" s="58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8" t="e">
        <f t="shared" si="128"/>
        <v>#N/A</v>
      </c>
      <c r="EO144" s="58" t="e">
        <f ca="1">AVERAGE(OFFSET($EN$3,0,0,'Données projet'!$E$15+1,1))-AVERAGE(OFFSET($H$3,0,0,'Données projet'!$E$15+1,1))</f>
        <v>#N/A</v>
      </c>
      <c r="EP144" s="58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8" t="e">
        <f t="shared" si="131"/>
        <v>#N/A</v>
      </c>
      <c r="FJ144" s="58" t="e">
        <f ca="1">AVERAGE(OFFSET($FI$3,0,0,'Données projet'!$E$16+1,1))-AVERAGE(OFFSET($H$3,0,0,'Données projet'!$E$16+1,1))</f>
        <v>#N/A</v>
      </c>
      <c r="FK144" s="58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8" t="e">
        <f t="shared" si="134"/>
        <v>#N/A</v>
      </c>
      <c r="GE144" s="58" t="e">
        <f ca="1">AVERAGE(OFFSET($GD$3,0,0,'Données projet'!$E$17+1,1))-AVERAGE(OFFSET($H$3,0,0,'Données projet'!$E$17+1,1))</f>
        <v>#N/A</v>
      </c>
      <c r="GF144" s="58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8" t="e">
        <f t="shared" si="137"/>
        <v>#N/A</v>
      </c>
      <c r="GZ144" s="58" t="e">
        <f ca="1">AVERAGE(OFFSET($GY$3,0,0,'Données projet'!$E$18+1,1))-AVERAGE(OFFSET($H$3,0,0,'Données projet'!$E$18+1,1))</f>
        <v>#N/A</v>
      </c>
      <c r="HA144" s="58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6">
        <f t="shared" si="110"/>
        <v>465.87093068393028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8" t="e">
        <f t="shared" si="109"/>
        <v>#NUM!</v>
      </c>
      <c r="S145" s="58">
        <f ca="1">AVERAGE(OFFSET($R$3,0,0,'Données projet'!$E$9+1,1))-AVERAGE(OFFSET($H$3,0,0,'Données projet'!$E$9+1,1))</f>
        <v>160.68496934923235</v>
      </c>
      <c r="T145" s="58">
        <f t="shared" si="142"/>
        <v>313.61727210988198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12.851776650758008</v>
      </c>
      <c r="AA145" s="21">
        <f>EXP(-LN(2)/25)*AA144+(1-EXP(-LN(2)/25))/(LN(2)/25)*Calculateur!V145*Calculateur!X145*VLOOKUP('Données projet'!$B$9,Paramètres!$A$1:$I$89,3,0)*0.475*44/12</f>
        <v>1.0851305672396487</v>
      </c>
      <c r="AB145" s="21">
        <f>EXP(-LN(2)/2)*AB144+(1-EXP(-LN(2)/2))/(LN(2)/2)*V145*Y145*VLOOKUP('Données projet'!$B$9,Paramètres!$A$1:$I$89,3,0)*0.475*44/12</f>
        <v>1.5642951392388108E-15</v>
      </c>
      <c r="AC145" s="22">
        <f t="shared" si="111"/>
        <v>13.936907217997659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8" t="e">
        <f t="shared" si="113"/>
        <v>#N/A</v>
      </c>
      <c r="AN145" s="58" t="e">
        <f ca="1">AVERAGE(OFFSET($AM$3,0,0,'Données projet'!$E$10+1,1))-AVERAGE(OFFSET($H$3,0,0,'Données projet'!$E$10+1,1))</f>
        <v>#N/A</v>
      </c>
      <c r="AO145" s="58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8" t="e">
        <f t="shared" si="116"/>
        <v>#N/A</v>
      </c>
      <c r="BI145" s="58" t="e">
        <f ca="1">AVERAGE(OFFSET($BH$3,0,0,'Données projet'!$E$11+1,1))-AVERAGE(OFFSET($H$3,0,0,'Données projet'!$E$11+1,1))</f>
        <v>#N/A</v>
      </c>
      <c r="BJ145" s="58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8" t="e">
        <f t="shared" si="119"/>
        <v>#N/A</v>
      </c>
      <c r="CD145" s="58" t="e">
        <f ca="1">AVERAGE(OFFSET($CC$3,0,0,'Données projet'!$E$12+1,1))-AVERAGE(OFFSET($H$3,0,0,'Données projet'!$E$12+1,1))</f>
        <v>#N/A</v>
      </c>
      <c r="CE145" s="58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8" t="e">
        <f t="shared" si="122"/>
        <v>#N/A</v>
      </c>
      <c r="CY145" s="58" t="e">
        <f ca="1">AVERAGE(OFFSET($CX$3,0,0,'Données projet'!$E$13+1,1))-AVERAGE(OFFSET($H$3,0,0,'Données projet'!$E$13+1,1))</f>
        <v>#N/A</v>
      </c>
      <c r="CZ145" s="58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8" t="e">
        <f t="shared" si="125"/>
        <v>#N/A</v>
      </c>
      <c r="DT145" s="58" t="e">
        <f ca="1">AVERAGE(OFFSET($DS$3,0,0,'Données projet'!$E$14+1,1))-AVERAGE(OFFSET($H$3,0,0,'Données projet'!$E$14+1,1))</f>
        <v>#N/A</v>
      </c>
      <c r="DU145" s="58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8" t="e">
        <f t="shared" si="128"/>
        <v>#N/A</v>
      </c>
      <c r="EO145" s="58" t="e">
        <f ca="1">AVERAGE(OFFSET($EN$3,0,0,'Données projet'!$E$15+1,1))-AVERAGE(OFFSET($H$3,0,0,'Données projet'!$E$15+1,1))</f>
        <v>#N/A</v>
      </c>
      <c r="EP145" s="58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8" t="e">
        <f t="shared" si="131"/>
        <v>#N/A</v>
      </c>
      <c r="FJ145" s="58" t="e">
        <f ca="1">AVERAGE(OFFSET($FI$3,0,0,'Données projet'!$E$16+1,1))-AVERAGE(OFFSET($H$3,0,0,'Données projet'!$E$16+1,1))</f>
        <v>#N/A</v>
      </c>
      <c r="FK145" s="58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8" t="e">
        <f t="shared" si="134"/>
        <v>#N/A</v>
      </c>
      <c r="GE145" s="58" t="e">
        <f ca="1">AVERAGE(OFFSET($GD$3,0,0,'Données projet'!$E$17+1,1))-AVERAGE(OFFSET($H$3,0,0,'Données projet'!$E$17+1,1))</f>
        <v>#N/A</v>
      </c>
      <c r="GF145" s="58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8" t="e">
        <f t="shared" si="137"/>
        <v>#N/A</v>
      </c>
      <c r="GZ145" s="58" t="e">
        <f ca="1">AVERAGE(OFFSET($GY$3,0,0,'Données projet'!$E$18+1,1))-AVERAGE(OFFSET($H$3,0,0,'Données projet'!$E$18+1,1))</f>
        <v>#N/A</v>
      </c>
      <c r="HA145" s="58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6">
        <f t="shared" si="110"/>
        <v>467.0551471429435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8" t="e">
        <f t="shared" si="109"/>
        <v>#NUM!</v>
      </c>
      <c r="S146" s="58">
        <f ca="1">AVERAGE(OFFSET($R$3,0,0,'Données projet'!$E$9+1,1))-AVERAGE(OFFSET($H$3,0,0,'Données projet'!$E$9+1,1))</f>
        <v>160.68496934923235</v>
      </c>
      <c r="T146" s="58">
        <f t="shared" si="142"/>
        <v>313.61727210988198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12.599761149446383</v>
      </c>
      <c r="AA146" s="21">
        <f>EXP(-LN(2)/25)*AA145+(1-EXP(-LN(2)/25))/(LN(2)/25)*Calculateur!V146*Calculateur!X146*VLOOKUP('Données projet'!$B$9,Paramètres!$A$1:$I$89,3,0)*0.475*44/12</f>
        <v>1.0554576148139441</v>
      </c>
      <c r="AB146" s="21">
        <f>EXP(-LN(2)/2)*AB145+(1-EXP(-LN(2)/2))/(LN(2)/2)*V146*Y146*VLOOKUP('Données projet'!$B$9,Paramètres!$A$1:$I$89,3,0)*0.475*44/12</f>
        <v>1.1061237007329177E-15</v>
      </c>
      <c r="AC146" s="22">
        <f t="shared" si="111"/>
        <v>13.655218764260329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8" t="e">
        <f t="shared" si="113"/>
        <v>#N/A</v>
      </c>
      <c r="AN146" s="58" t="e">
        <f ca="1">AVERAGE(OFFSET($AM$3,0,0,'Données projet'!$E$10+1,1))-AVERAGE(OFFSET($H$3,0,0,'Données projet'!$E$10+1,1))</f>
        <v>#N/A</v>
      </c>
      <c r="AO146" s="58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8" t="e">
        <f t="shared" si="116"/>
        <v>#N/A</v>
      </c>
      <c r="BI146" s="58" t="e">
        <f ca="1">AVERAGE(OFFSET($BH$3,0,0,'Données projet'!$E$11+1,1))-AVERAGE(OFFSET($H$3,0,0,'Données projet'!$E$11+1,1))</f>
        <v>#N/A</v>
      </c>
      <c r="BJ146" s="58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8" t="e">
        <f t="shared" si="119"/>
        <v>#N/A</v>
      </c>
      <c r="CD146" s="58" t="e">
        <f ca="1">AVERAGE(OFFSET($CC$3,0,0,'Données projet'!$E$12+1,1))-AVERAGE(OFFSET($H$3,0,0,'Données projet'!$E$12+1,1))</f>
        <v>#N/A</v>
      </c>
      <c r="CE146" s="58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8" t="e">
        <f t="shared" si="122"/>
        <v>#N/A</v>
      </c>
      <c r="CY146" s="58" t="e">
        <f ca="1">AVERAGE(OFFSET($CX$3,0,0,'Données projet'!$E$13+1,1))-AVERAGE(OFFSET($H$3,0,0,'Données projet'!$E$13+1,1))</f>
        <v>#N/A</v>
      </c>
      <c r="CZ146" s="58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8" t="e">
        <f t="shared" si="125"/>
        <v>#N/A</v>
      </c>
      <c r="DT146" s="58" t="e">
        <f ca="1">AVERAGE(OFFSET($DS$3,0,0,'Données projet'!$E$14+1,1))-AVERAGE(OFFSET($H$3,0,0,'Données projet'!$E$14+1,1))</f>
        <v>#N/A</v>
      </c>
      <c r="DU146" s="58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8" t="e">
        <f t="shared" si="128"/>
        <v>#N/A</v>
      </c>
      <c r="EO146" s="58" t="e">
        <f ca="1">AVERAGE(OFFSET($EN$3,0,0,'Données projet'!$E$15+1,1))-AVERAGE(OFFSET($H$3,0,0,'Données projet'!$E$15+1,1))</f>
        <v>#N/A</v>
      </c>
      <c r="EP146" s="58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8" t="e">
        <f t="shared" si="131"/>
        <v>#N/A</v>
      </c>
      <c r="FJ146" s="58" t="e">
        <f ca="1">AVERAGE(OFFSET($FI$3,0,0,'Données projet'!$E$16+1,1))-AVERAGE(OFFSET($H$3,0,0,'Données projet'!$E$16+1,1))</f>
        <v>#N/A</v>
      </c>
      <c r="FK146" s="58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8" t="e">
        <f t="shared" si="134"/>
        <v>#N/A</v>
      </c>
      <c r="GE146" s="58" t="e">
        <f ca="1">AVERAGE(OFFSET($GD$3,0,0,'Données projet'!$E$17+1,1))-AVERAGE(OFFSET($H$3,0,0,'Données projet'!$E$17+1,1))</f>
        <v>#N/A</v>
      </c>
      <c r="GF146" s="58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8" t="e">
        <f t="shared" si="137"/>
        <v>#N/A</v>
      </c>
      <c r="GZ146" s="58" t="e">
        <f ca="1">AVERAGE(OFFSET($GY$3,0,0,'Données projet'!$E$18+1,1))-AVERAGE(OFFSET($H$3,0,0,'Données projet'!$E$18+1,1))</f>
        <v>#N/A</v>
      </c>
      <c r="HA146" s="58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6">
        <f t="shared" si="110"/>
        <v>468.23917380194229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8" t="e">
        <f t="shared" si="109"/>
        <v>#NUM!</v>
      </c>
      <c r="S147" s="58">
        <f ca="1">AVERAGE(OFFSET($R$3,0,0,'Données projet'!$E$9+1,1))-AVERAGE(OFFSET($H$3,0,0,'Données projet'!$E$9+1,1))</f>
        <v>160.68496934923235</v>
      </c>
      <c r="T147" s="58">
        <f t="shared" si="142"/>
        <v>313.61727210988198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12.352687518401201</v>
      </c>
      <c r="AA147" s="21">
        <f>EXP(-LN(2)/25)*AA146+(1-EXP(-LN(2)/25))/(LN(2)/25)*Calculateur!V147*Calculateur!X147*VLOOKUP('Données projet'!$B$9,Paramètres!$A$1:$I$89,3,0)*0.475*44/12</f>
        <v>1.0265960708327531</v>
      </c>
      <c r="AB147" s="21">
        <f>EXP(-LN(2)/2)*AB146+(1-EXP(-LN(2)/2))/(LN(2)/2)*V147*Y147*VLOOKUP('Données projet'!$B$9,Paramètres!$A$1:$I$89,3,0)*0.475*44/12</f>
        <v>7.8214756961940542E-16</v>
      </c>
      <c r="AC147" s="22">
        <f t="shared" si="111"/>
        <v>13.379283589233953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8" t="e">
        <f t="shared" si="113"/>
        <v>#N/A</v>
      </c>
      <c r="AN147" s="58" t="e">
        <f ca="1">AVERAGE(OFFSET($AM$3,0,0,'Données projet'!$E$10+1,1))-AVERAGE(OFFSET($H$3,0,0,'Données projet'!$E$10+1,1))</f>
        <v>#N/A</v>
      </c>
      <c r="AO147" s="58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8" t="e">
        <f t="shared" si="116"/>
        <v>#N/A</v>
      </c>
      <c r="BI147" s="58" t="e">
        <f ca="1">AVERAGE(OFFSET($BH$3,0,0,'Données projet'!$E$11+1,1))-AVERAGE(OFFSET($H$3,0,0,'Données projet'!$E$11+1,1))</f>
        <v>#N/A</v>
      </c>
      <c r="BJ147" s="58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8" t="e">
        <f t="shared" si="119"/>
        <v>#N/A</v>
      </c>
      <c r="CD147" s="58" t="e">
        <f ca="1">AVERAGE(OFFSET($CC$3,0,0,'Données projet'!$E$12+1,1))-AVERAGE(OFFSET($H$3,0,0,'Données projet'!$E$12+1,1))</f>
        <v>#N/A</v>
      </c>
      <c r="CE147" s="58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8" t="e">
        <f t="shared" si="122"/>
        <v>#N/A</v>
      </c>
      <c r="CY147" s="58" t="e">
        <f ca="1">AVERAGE(OFFSET($CX$3,0,0,'Données projet'!$E$13+1,1))-AVERAGE(OFFSET($H$3,0,0,'Données projet'!$E$13+1,1))</f>
        <v>#N/A</v>
      </c>
      <c r="CZ147" s="58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8" t="e">
        <f t="shared" si="125"/>
        <v>#N/A</v>
      </c>
      <c r="DT147" s="58" t="e">
        <f ca="1">AVERAGE(OFFSET($DS$3,0,0,'Données projet'!$E$14+1,1))-AVERAGE(OFFSET($H$3,0,0,'Données projet'!$E$14+1,1))</f>
        <v>#N/A</v>
      </c>
      <c r="DU147" s="58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8" t="e">
        <f t="shared" si="128"/>
        <v>#N/A</v>
      </c>
      <c r="EO147" s="58" t="e">
        <f ca="1">AVERAGE(OFFSET($EN$3,0,0,'Données projet'!$E$15+1,1))-AVERAGE(OFFSET($H$3,0,0,'Données projet'!$E$15+1,1))</f>
        <v>#N/A</v>
      </c>
      <c r="EP147" s="58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8" t="e">
        <f t="shared" si="131"/>
        <v>#N/A</v>
      </c>
      <c r="FJ147" s="58" t="e">
        <f ca="1">AVERAGE(OFFSET($FI$3,0,0,'Données projet'!$E$16+1,1))-AVERAGE(OFFSET($H$3,0,0,'Données projet'!$E$16+1,1))</f>
        <v>#N/A</v>
      </c>
      <c r="FK147" s="58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8" t="e">
        <f t="shared" si="134"/>
        <v>#N/A</v>
      </c>
      <c r="GE147" s="58" t="e">
        <f ca="1">AVERAGE(OFFSET($GD$3,0,0,'Données projet'!$E$17+1,1))-AVERAGE(OFFSET($H$3,0,0,'Données projet'!$E$17+1,1))</f>
        <v>#N/A</v>
      </c>
      <c r="GF147" s="58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8" t="e">
        <f t="shared" si="137"/>
        <v>#N/A</v>
      </c>
      <c r="GZ147" s="58" t="e">
        <f ca="1">AVERAGE(OFFSET($GY$3,0,0,'Données projet'!$E$18+1,1))-AVERAGE(OFFSET($H$3,0,0,'Données projet'!$E$18+1,1))</f>
        <v>#N/A</v>
      </c>
      <c r="HA147" s="58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6">
        <f t="shared" si="110"/>
        <v>469.42301213183316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8" t="e">
        <f t="shared" si="109"/>
        <v>#NUM!</v>
      </c>
      <c r="S148" s="58">
        <f ca="1">AVERAGE(OFFSET($R$3,0,0,'Données projet'!$E$9+1,1))-AVERAGE(OFFSET($H$3,0,0,'Données projet'!$E$9+1,1))</f>
        <v>160.68496934923235</v>
      </c>
      <c r="T148" s="58">
        <f t="shared" si="142"/>
        <v>313.61727210988198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12.110458850560779</v>
      </c>
      <c r="AA148" s="21">
        <f>EXP(-LN(2)/25)*AA147+(1-EXP(-LN(2)/25))/(LN(2)/25)*Calculateur!V148*Calculateur!X148*VLOOKUP('Données projet'!$B$9,Paramètres!$A$1:$I$89,3,0)*0.475*44/12</f>
        <v>0.99852374728949034</v>
      </c>
      <c r="AB148" s="21">
        <f>EXP(-LN(2)/2)*AB147+(1-EXP(-LN(2)/2))/(LN(2)/2)*V148*Y148*VLOOKUP('Données projet'!$B$9,Paramètres!$A$1:$I$89,3,0)*0.475*44/12</f>
        <v>5.5306185036645885E-16</v>
      </c>
      <c r="AC148" s="22">
        <f t="shared" si="111"/>
        <v>13.108982597850268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8" t="e">
        <f t="shared" si="113"/>
        <v>#N/A</v>
      </c>
      <c r="AN148" s="58" t="e">
        <f ca="1">AVERAGE(OFFSET($AM$3,0,0,'Données projet'!$E$10+1,1))-AVERAGE(OFFSET($H$3,0,0,'Données projet'!$E$10+1,1))</f>
        <v>#N/A</v>
      </c>
      <c r="AO148" s="58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8" t="e">
        <f t="shared" si="116"/>
        <v>#N/A</v>
      </c>
      <c r="BI148" s="58" t="e">
        <f ca="1">AVERAGE(OFFSET($BH$3,0,0,'Données projet'!$E$11+1,1))-AVERAGE(OFFSET($H$3,0,0,'Données projet'!$E$11+1,1))</f>
        <v>#N/A</v>
      </c>
      <c r="BJ148" s="58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8" t="e">
        <f t="shared" si="119"/>
        <v>#N/A</v>
      </c>
      <c r="CD148" s="58" t="e">
        <f ca="1">AVERAGE(OFFSET($CC$3,0,0,'Données projet'!$E$12+1,1))-AVERAGE(OFFSET($H$3,0,0,'Données projet'!$E$12+1,1))</f>
        <v>#N/A</v>
      </c>
      <c r="CE148" s="58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8" t="e">
        <f t="shared" si="122"/>
        <v>#N/A</v>
      </c>
      <c r="CY148" s="58" t="e">
        <f ca="1">AVERAGE(OFFSET($CX$3,0,0,'Données projet'!$E$13+1,1))-AVERAGE(OFFSET($H$3,0,0,'Données projet'!$E$13+1,1))</f>
        <v>#N/A</v>
      </c>
      <c r="CZ148" s="58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8" t="e">
        <f t="shared" si="125"/>
        <v>#N/A</v>
      </c>
      <c r="DT148" s="58" t="e">
        <f ca="1">AVERAGE(OFFSET($DS$3,0,0,'Données projet'!$E$14+1,1))-AVERAGE(OFFSET($H$3,0,0,'Données projet'!$E$14+1,1))</f>
        <v>#N/A</v>
      </c>
      <c r="DU148" s="58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8" t="e">
        <f t="shared" si="128"/>
        <v>#N/A</v>
      </c>
      <c r="EO148" s="58" t="e">
        <f ca="1">AVERAGE(OFFSET($EN$3,0,0,'Données projet'!$E$15+1,1))-AVERAGE(OFFSET($H$3,0,0,'Données projet'!$E$15+1,1))</f>
        <v>#N/A</v>
      </c>
      <c r="EP148" s="58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8" t="e">
        <f t="shared" si="131"/>
        <v>#N/A</v>
      </c>
      <c r="FJ148" s="58" t="e">
        <f ca="1">AVERAGE(OFFSET($FI$3,0,0,'Données projet'!$E$16+1,1))-AVERAGE(OFFSET($H$3,0,0,'Données projet'!$E$16+1,1))</f>
        <v>#N/A</v>
      </c>
      <c r="FK148" s="58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8" t="e">
        <f t="shared" si="134"/>
        <v>#N/A</v>
      </c>
      <c r="GE148" s="58" t="e">
        <f ca="1">AVERAGE(OFFSET($GD$3,0,0,'Données projet'!$E$17+1,1))-AVERAGE(OFFSET($H$3,0,0,'Données projet'!$E$17+1,1))</f>
        <v>#N/A</v>
      </c>
      <c r="GF148" s="58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8" t="e">
        <f t="shared" si="137"/>
        <v>#N/A</v>
      </c>
      <c r="GZ148" s="58" t="e">
        <f ca="1">AVERAGE(OFFSET($GY$3,0,0,'Données projet'!$E$18+1,1))-AVERAGE(OFFSET($H$3,0,0,'Données projet'!$E$18+1,1))</f>
        <v>#N/A</v>
      </c>
      <c r="HA148" s="58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6">
        <f t="shared" si="110"/>
        <v>470.60666358206163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8" t="e">
        <f t="shared" si="109"/>
        <v>#NUM!</v>
      </c>
      <c r="S149" s="58">
        <f ca="1">AVERAGE(OFFSET($R$3,0,0,'Données projet'!$E$9+1,1))-AVERAGE(OFFSET($H$3,0,0,'Données projet'!$E$9+1,1))</f>
        <v>160.68496934923235</v>
      </c>
      <c r="T149" s="58">
        <f t="shared" si="142"/>
        <v>313.61727210988198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11.87298013915181</v>
      </c>
      <c r="AA149" s="21">
        <f>EXP(-LN(2)/25)*AA148+(1-EXP(-LN(2)/25))/(LN(2)/25)*Calculateur!V149*Calculateur!X149*VLOOKUP('Données projet'!$B$9,Paramètres!$A$1:$I$89,3,0)*0.475*44/12</f>
        <v>0.97121906290977755</v>
      </c>
      <c r="AB149" s="21">
        <f>EXP(-LN(2)/2)*AB148+(1-EXP(-LN(2)/2))/(LN(2)/2)*V149*Y149*VLOOKUP('Données projet'!$B$9,Paramètres!$A$1:$I$89,3,0)*0.475*44/12</f>
        <v>3.9107378480970271E-16</v>
      </c>
      <c r="AC149" s="22">
        <f t="shared" si="111"/>
        <v>12.844199202061588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8" t="e">
        <f t="shared" si="113"/>
        <v>#N/A</v>
      </c>
      <c r="AN149" s="58" t="e">
        <f ca="1">AVERAGE(OFFSET($AM$3,0,0,'Données projet'!$E$10+1,1))-AVERAGE(OFFSET($H$3,0,0,'Données projet'!$E$10+1,1))</f>
        <v>#N/A</v>
      </c>
      <c r="AO149" s="58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8" t="e">
        <f t="shared" si="116"/>
        <v>#N/A</v>
      </c>
      <c r="BI149" s="58" t="e">
        <f ca="1">AVERAGE(OFFSET($BH$3,0,0,'Données projet'!$E$11+1,1))-AVERAGE(OFFSET($H$3,0,0,'Données projet'!$E$11+1,1))</f>
        <v>#N/A</v>
      </c>
      <c r="BJ149" s="58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8" t="e">
        <f t="shared" si="119"/>
        <v>#N/A</v>
      </c>
      <c r="CD149" s="58" t="e">
        <f ca="1">AVERAGE(OFFSET($CC$3,0,0,'Données projet'!$E$12+1,1))-AVERAGE(OFFSET($H$3,0,0,'Données projet'!$E$12+1,1))</f>
        <v>#N/A</v>
      </c>
      <c r="CE149" s="58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8" t="e">
        <f t="shared" si="122"/>
        <v>#N/A</v>
      </c>
      <c r="CY149" s="58" t="e">
        <f ca="1">AVERAGE(OFFSET($CX$3,0,0,'Données projet'!$E$13+1,1))-AVERAGE(OFFSET($H$3,0,0,'Données projet'!$E$13+1,1))</f>
        <v>#N/A</v>
      </c>
      <c r="CZ149" s="58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8" t="e">
        <f t="shared" si="125"/>
        <v>#N/A</v>
      </c>
      <c r="DT149" s="58" t="e">
        <f ca="1">AVERAGE(OFFSET($DS$3,0,0,'Données projet'!$E$14+1,1))-AVERAGE(OFFSET($H$3,0,0,'Données projet'!$E$14+1,1))</f>
        <v>#N/A</v>
      </c>
      <c r="DU149" s="58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8" t="e">
        <f t="shared" si="128"/>
        <v>#N/A</v>
      </c>
      <c r="EO149" s="58" t="e">
        <f ca="1">AVERAGE(OFFSET($EN$3,0,0,'Données projet'!$E$15+1,1))-AVERAGE(OFFSET($H$3,0,0,'Données projet'!$E$15+1,1))</f>
        <v>#N/A</v>
      </c>
      <c r="EP149" s="58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8" t="e">
        <f t="shared" si="131"/>
        <v>#N/A</v>
      </c>
      <c r="FJ149" s="58" t="e">
        <f ca="1">AVERAGE(OFFSET($FI$3,0,0,'Données projet'!$E$16+1,1))-AVERAGE(OFFSET($H$3,0,0,'Données projet'!$E$16+1,1))</f>
        <v>#N/A</v>
      </c>
      <c r="FK149" s="58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8" t="e">
        <f t="shared" si="134"/>
        <v>#N/A</v>
      </c>
      <c r="GE149" s="58" t="e">
        <f ca="1">AVERAGE(OFFSET($GD$3,0,0,'Données projet'!$E$17+1,1))-AVERAGE(OFFSET($H$3,0,0,'Données projet'!$E$17+1,1))</f>
        <v>#N/A</v>
      </c>
      <c r="GF149" s="58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8" t="e">
        <f t="shared" si="137"/>
        <v>#N/A</v>
      </c>
      <c r="GZ149" s="58" t="e">
        <f ca="1">AVERAGE(OFFSET($GY$3,0,0,'Données projet'!$E$18+1,1))-AVERAGE(OFFSET($H$3,0,0,'Données projet'!$E$18+1,1))</f>
        <v>#N/A</v>
      </c>
      <c r="HA149" s="58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6">
        <f t="shared" si="110"/>
        <v>471.79012958106995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8" t="e">
        <f t="shared" si="109"/>
        <v>#NUM!</v>
      </c>
      <c r="S150" s="58">
        <f ca="1">AVERAGE(OFFSET($R$3,0,0,'Données projet'!$E$9+1,1))-AVERAGE(OFFSET($H$3,0,0,'Données projet'!$E$9+1,1))</f>
        <v>160.68496934923235</v>
      </c>
      <c r="T150" s="58">
        <f t="shared" si="142"/>
        <v>313.61727210988198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11.64015824042586</v>
      </c>
      <c r="AA150" s="21">
        <f>EXP(-LN(2)/25)*AA149+(1-EXP(-LN(2)/25))/(LN(2)/25)*Calculateur!V150*Calculateur!X150*VLOOKUP('Données projet'!$B$9,Paramètres!$A$1:$I$89,3,0)*0.475*44/12</f>
        <v>0.94466102656031892</v>
      </c>
      <c r="AB150" s="21">
        <f>EXP(-LN(2)/2)*AB149+(1-EXP(-LN(2)/2))/(LN(2)/2)*V150*Y150*VLOOKUP('Données projet'!$B$9,Paramètres!$A$1:$I$89,3,0)*0.475*44/12</f>
        <v>2.7653092518322942E-16</v>
      </c>
      <c r="AC150" s="22">
        <f t="shared" si="111"/>
        <v>12.584819266986178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8" t="e">
        <f t="shared" si="113"/>
        <v>#N/A</v>
      </c>
      <c r="AN150" s="58" t="e">
        <f ca="1">AVERAGE(OFFSET($AM$3,0,0,'Données projet'!$E$10+1,1))-AVERAGE(OFFSET($H$3,0,0,'Données projet'!$E$10+1,1))</f>
        <v>#N/A</v>
      </c>
      <c r="AO150" s="58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8" t="e">
        <f t="shared" si="116"/>
        <v>#N/A</v>
      </c>
      <c r="BI150" s="58" t="e">
        <f ca="1">AVERAGE(OFFSET($BH$3,0,0,'Données projet'!$E$11+1,1))-AVERAGE(OFFSET($H$3,0,0,'Données projet'!$E$11+1,1))</f>
        <v>#N/A</v>
      </c>
      <c r="BJ150" s="58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8" t="e">
        <f t="shared" si="119"/>
        <v>#N/A</v>
      </c>
      <c r="CD150" s="58" t="e">
        <f ca="1">AVERAGE(OFFSET($CC$3,0,0,'Données projet'!$E$12+1,1))-AVERAGE(OFFSET($H$3,0,0,'Données projet'!$E$12+1,1))</f>
        <v>#N/A</v>
      </c>
      <c r="CE150" s="58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8" t="e">
        <f t="shared" si="122"/>
        <v>#N/A</v>
      </c>
      <c r="CY150" s="58" t="e">
        <f ca="1">AVERAGE(OFFSET($CX$3,0,0,'Données projet'!$E$13+1,1))-AVERAGE(OFFSET($H$3,0,0,'Données projet'!$E$13+1,1))</f>
        <v>#N/A</v>
      </c>
      <c r="CZ150" s="58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8" t="e">
        <f t="shared" si="125"/>
        <v>#N/A</v>
      </c>
      <c r="DT150" s="58" t="e">
        <f ca="1">AVERAGE(OFFSET($DS$3,0,0,'Données projet'!$E$14+1,1))-AVERAGE(OFFSET($H$3,0,0,'Données projet'!$E$14+1,1))</f>
        <v>#N/A</v>
      </c>
      <c r="DU150" s="58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8" t="e">
        <f t="shared" si="128"/>
        <v>#N/A</v>
      </c>
      <c r="EO150" s="58" t="e">
        <f ca="1">AVERAGE(OFFSET($EN$3,0,0,'Données projet'!$E$15+1,1))-AVERAGE(OFFSET($H$3,0,0,'Données projet'!$E$15+1,1))</f>
        <v>#N/A</v>
      </c>
      <c r="EP150" s="58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8" t="e">
        <f t="shared" si="131"/>
        <v>#N/A</v>
      </c>
      <c r="FJ150" s="58" t="e">
        <f ca="1">AVERAGE(OFFSET($FI$3,0,0,'Données projet'!$E$16+1,1))-AVERAGE(OFFSET($H$3,0,0,'Données projet'!$E$16+1,1))</f>
        <v>#N/A</v>
      </c>
      <c r="FK150" s="58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8" t="e">
        <f t="shared" si="134"/>
        <v>#N/A</v>
      </c>
      <c r="GE150" s="58" t="e">
        <f ca="1">AVERAGE(OFFSET($GD$3,0,0,'Données projet'!$E$17+1,1))-AVERAGE(OFFSET($H$3,0,0,'Données projet'!$E$17+1,1))</f>
        <v>#N/A</v>
      </c>
      <c r="GF150" s="58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8" t="e">
        <f t="shared" si="137"/>
        <v>#N/A</v>
      </c>
      <c r="GZ150" s="58" t="e">
        <f ca="1">AVERAGE(OFFSET($GY$3,0,0,'Données projet'!$E$18+1,1))-AVERAGE(OFFSET($H$3,0,0,'Données projet'!$E$18+1,1))</f>
        <v>#N/A</v>
      </c>
      <c r="HA150" s="58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6">
        <f t="shared" si="110"/>
        <v>472.9734115367425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8" t="e">
        <f t="shared" si="109"/>
        <v>#NUM!</v>
      </c>
      <c r="S151" s="58">
        <f ca="1">AVERAGE(OFFSET($R$3,0,0,'Données projet'!$E$9+1,1))-AVERAGE(OFFSET($H$3,0,0,'Données projet'!$E$9+1,1))</f>
        <v>160.68496934923235</v>
      </c>
      <c r="T151" s="58">
        <f t="shared" si="142"/>
        <v>313.61727210988198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11.411901837126589</v>
      </c>
      <c r="AA151" s="21">
        <f>EXP(-LN(2)/25)*AA150+(1-EXP(-LN(2)/25))/(LN(2)/25)*Calculateur!V151*Calculateur!X151*VLOOKUP('Données projet'!$B$9,Paramètres!$A$1:$I$89,3,0)*0.475*44/12</f>
        <v>0.9188292211114627</v>
      </c>
      <c r="AB151" s="21">
        <f>EXP(-LN(2)/2)*AB150+(1-EXP(-LN(2)/2))/(LN(2)/2)*V151*Y151*VLOOKUP('Données projet'!$B$9,Paramètres!$A$1:$I$89,3,0)*0.475*44/12</f>
        <v>1.9553689240485136E-16</v>
      </c>
      <c r="AC151" s="22">
        <f t="shared" si="111"/>
        <v>12.330731058238051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8" t="e">
        <f t="shared" si="113"/>
        <v>#N/A</v>
      </c>
      <c r="AN151" s="58" t="e">
        <f ca="1">AVERAGE(OFFSET($AM$3,0,0,'Données projet'!$E$10+1,1))-AVERAGE(OFFSET($H$3,0,0,'Données projet'!$E$10+1,1))</f>
        <v>#N/A</v>
      </c>
      <c r="AO151" s="58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8" t="e">
        <f t="shared" si="116"/>
        <v>#N/A</v>
      </c>
      <c r="BI151" s="58" t="e">
        <f ca="1">AVERAGE(OFFSET($BH$3,0,0,'Données projet'!$E$11+1,1))-AVERAGE(OFFSET($H$3,0,0,'Données projet'!$E$11+1,1))</f>
        <v>#N/A</v>
      </c>
      <c r="BJ151" s="58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8" t="e">
        <f t="shared" si="119"/>
        <v>#N/A</v>
      </c>
      <c r="CD151" s="58" t="e">
        <f ca="1">AVERAGE(OFFSET($CC$3,0,0,'Données projet'!$E$12+1,1))-AVERAGE(OFFSET($H$3,0,0,'Données projet'!$E$12+1,1))</f>
        <v>#N/A</v>
      </c>
      <c r="CE151" s="58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8" t="e">
        <f t="shared" si="122"/>
        <v>#N/A</v>
      </c>
      <c r="CY151" s="58" t="e">
        <f ca="1">AVERAGE(OFFSET($CX$3,0,0,'Données projet'!$E$13+1,1))-AVERAGE(OFFSET($H$3,0,0,'Données projet'!$E$13+1,1))</f>
        <v>#N/A</v>
      </c>
      <c r="CZ151" s="58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8" t="e">
        <f t="shared" si="125"/>
        <v>#N/A</v>
      </c>
      <c r="DT151" s="58" t="e">
        <f ca="1">AVERAGE(OFFSET($DS$3,0,0,'Données projet'!$E$14+1,1))-AVERAGE(OFFSET($H$3,0,0,'Données projet'!$E$14+1,1))</f>
        <v>#N/A</v>
      </c>
      <c r="DU151" s="58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8" t="e">
        <f t="shared" si="128"/>
        <v>#N/A</v>
      </c>
      <c r="EO151" s="58" t="e">
        <f ca="1">AVERAGE(OFFSET($EN$3,0,0,'Données projet'!$E$15+1,1))-AVERAGE(OFFSET($H$3,0,0,'Données projet'!$E$15+1,1))</f>
        <v>#N/A</v>
      </c>
      <c r="EP151" s="58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8" t="e">
        <f t="shared" si="131"/>
        <v>#N/A</v>
      </c>
      <c r="FJ151" s="58" t="e">
        <f ca="1">AVERAGE(OFFSET($FI$3,0,0,'Données projet'!$E$16+1,1))-AVERAGE(OFFSET($H$3,0,0,'Données projet'!$E$16+1,1))</f>
        <v>#N/A</v>
      </c>
      <c r="FK151" s="58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8" t="e">
        <f t="shared" si="134"/>
        <v>#N/A</v>
      </c>
      <c r="GE151" s="58" t="e">
        <f ca="1">AVERAGE(OFFSET($GD$3,0,0,'Données projet'!$E$17+1,1))-AVERAGE(OFFSET($H$3,0,0,'Données projet'!$E$17+1,1))</f>
        <v>#N/A</v>
      </c>
      <c r="GF151" s="58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8" t="e">
        <f t="shared" si="137"/>
        <v>#N/A</v>
      </c>
      <c r="GZ151" s="58" t="e">
        <f ca="1">AVERAGE(OFFSET($GY$3,0,0,'Données projet'!$E$18+1,1))-AVERAGE(OFFSET($H$3,0,0,'Données projet'!$E$18+1,1))</f>
        <v>#N/A</v>
      </c>
      <c r="HA151" s="58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6">
        <f t="shared" si="110"/>
        <v>474.15651083683827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8" t="e">
        <f t="shared" si="109"/>
        <v>#NUM!</v>
      </c>
      <c r="S152" s="58">
        <f ca="1">AVERAGE(OFFSET($R$3,0,0,'Données projet'!$E$9+1,1))-AVERAGE(OFFSET($H$3,0,0,'Données projet'!$E$9+1,1))</f>
        <v>160.68496934923235</v>
      </c>
      <c r="T152" s="58">
        <f t="shared" si="142"/>
        <v>313.61727210988198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11.188121402673358</v>
      </c>
      <c r="AA152" s="21">
        <f>EXP(-LN(2)/25)*AA151+(1-EXP(-LN(2)/25))/(LN(2)/25)*Calculateur!V152*Calculateur!X152*VLOOKUP('Données projet'!$B$9,Paramètres!$A$1:$I$89,3,0)*0.475*44/12</f>
        <v>0.89370378774104098</v>
      </c>
      <c r="AB152" s="21">
        <f>EXP(-LN(2)/2)*AB151+(1-EXP(-LN(2)/2))/(LN(2)/2)*V152*Y152*VLOOKUP('Données projet'!$B$9,Paramètres!$A$1:$I$89,3,0)*0.475*44/12</f>
        <v>1.3826546259161471E-16</v>
      </c>
      <c r="AC152" s="22">
        <f t="shared" si="111"/>
        <v>12.081825190414399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8" t="e">
        <f t="shared" si="113"/>
        <v>#N/A</v>
      </c>
      <c r="AN152" s="58" t="e">
        <f ca="1">AVERAGE(OFFSET($AM$3,0,0,'Données projet'!$E$10+1,1))-AVERAGE(OFFSET($H$3,0,0,'Données projet'!$E$10+1,1))</f>
        <v>#N/A</v>
      </c>
      <c r="AO152" s="58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8" t="e">
        <f t="shared" si="116"/>
        <v>#N/A</v>
      </c>
      <c r="BI152" s="58" t="e">
        <f ca="1">AVERAGE(OFFSET($BH$3,0,0,'Données projet'!$E$11+1,1))-AVERAGE(OFFSET($H$3,0,0,'Données projet'!$E$11+1,1))</f>
        <v>#N/A</v>
      </c>
      <c r="BJ152" s="58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8" t="e">
        <f t="shared" si="119"/>
        <v>#N/A</v>
      </c>
      <c r="CD152" s="58" t="e">
        <f ca="1">AVERAGE(OFFSET($CC$3,0,0,'Données projet'!$E$12+1,1))-AVERAGE(OFFSET($H$3,0,0,'Données projet'!$E$12+1,1))</f>
        <v>#N/A</v>
      </c>
      <c r="CE152" s="58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8" t="e">
        <f t="shared" si="122"/>
        <v>#N/A</v>
      </c>
      <c r="CY152" s="58" t="e">
        <f ca="1">AVERAGE(OFFSET($CX$3,0,0,'Données projet'!$E$13+1,1))-AVERAGE(OFFSET($H$3,0,0,'Données projet'!$E$13+1,1))</f>
        <v>#N/A</v>
      </c>
      <c r="CZ152" s="58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8" t="e">
        <f t="shared" si="125"/>
        <v>#N/A</v>
      </c>
      <c r="DT152" s="58" t="e">
        <f ca="1">AVERAGE(OFFSET($DS$3,0,0,'Données projet'!$E$14+1,1))-AVERAGE(OFFSET($H$3,0,0,'Données projet'!$E$14+1,1))</f>
        <v>#N/A</v>
      </c>
      <c r="DU152" s="58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8" t="e">
        <f t="shared" si="128"/>
        <v>#N/A</v>
      </c>
      <c r="EO152" s="58" t="e">
        <f ca="1">AVERAGE(OFFSET($EN$3,0,0,'Données projet'!$E$15+1,1))-AVERAGE(OFFSET($H$3,0,0,'Données projet'!$E$15+1,1))</f>
        <v>#N/A</v>
      </c>
      <c r="EP152" s="58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8" t="e">
        <f t="shared" si="131"/>
        <v>#N/A</v>
      </c>
      <c r="FJ152" s="58" t="e">
        <f ca="1">AVERAGE(OFFSET($FI$3,0,0,'Données projet'!$E$16+1,1))-AVERAGE(OFFSET($H$3,0,0,'Données projet'!$E$16+1,1))</f>
        <v>#N/A</v>
      </c>
      <c r="FK152" s="58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8" t="e">
        <f t="shared" si="134"/>
        <v>#N/A</v>
      </c>
      <c r="GE152" s="58" t="e">
        <f ca="1">AVERAGE(OFFSET($GD$3,0,0,'Données projet'!$E$17+1,1))-AVERAGE(OFFSET($H$3,0,0,'Données projet'!$E$17+1,1))</f>
        <v>#N/A</v>
      </c>
      <c r="GF152" s="58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8" t="e">
        <f t="shared" si="137"/>
        <v>#N/A</v>
      </c>
      <c r="GZ152" s="58" t="e">
        <f ca="1">AVERAGE(OFFSET($GY$3,0,0,'Données projet'!$E$18+1,1))-AVERAGE(OFFSET($H$3,0,0,'Données projet'!$E$18+1,1))</f>
        <v>#N/A</v>
      </c>
      <c r="HA152" s="58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6">
        <f t="shared" si="110"/>
        <v>475.33942884941183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8" t="e">
        <f t="shared" si="109"/>
        <v>#NUM!</v>
      </c>
      <c r="S153" s="58">
        <f ca="1">AVERAGE(OFFSET($R$3,0,0,'Données projet'!$E$9+1,1))-AVERAGE(OFFSET($H$3,0,0,'Données projet'!$E$9+1,1))</f>
        <v>160.68496934923235</v>
      </c>
      <c r="T153" s="58">
        <f t="shared" si="142"/>
        <v>313.61727210988198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10.968729166047167</v>
      </c>
      <c r="AA153" s="21">
        <f>EXP(-LN(2)/25)*AA152+(1-EXP(-LN(2)/25))/(LN(2)/25)*Calculateur!V153*Calculateur!X153*VLOOKUP('Données projet'!$B$9,Paramètres!$A$1:$I$89,3,0)*0.475*44/12</f>
        <v>0.86926541066742258</v>
      </c>
      <c r="AB153" s="21">
        <f>EXP(-LN(2)/2)*AB152+(1-EXP(-LN(2)/2))/(LN(2)/2)*V153*Y153*VLOOKUP('Données projet'!$B$9,Paramètres!$A$1:$I$89,3,0)*0.475*44/12</f>
        <v>9.7768446202425678E-17</v>
      </c>
      <c r="AC153" s="22">
        <f t="shared" si="111"/>
        <v>11.837994576714589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8" t="e">
        <f t="shared" si="113"/>
        <v>#N/A</v>
      </c>
      <c r="AN153" s="58" t="e">
        <f ca="1">AVERAGE(OFFSET($AM$3,0,0,'Données projet'!$E$10+1,1))-AVERAGE(OFFSET($H$3,0,0,'Données projet'!$E$10+1,1))</f>
        <v>#N/A</v>
      </c>
      <c r="AO153" s="58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8" t="e">
        <f t="shared" si="116"/>
        <v>#N/A</v>
      </c>
      <c r="BI153" s="58" t="e">
        <f ca="1">AVERAGE(OFFSET($BH$3,0,0,'Données projet'!$E$11+1,1))-AVERAGE(OFFSET($H$3,0,0,'Données projet'!$E$11+1,1))</f>
        <v>#N/A</v>
      </c>
      <c r="BJ153" s="58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8" t="e">
        <f t="shared" si="119"/>
        <v>#N/A</v>
      </c>
      <c r="CD153" s="58" t="e">
        <f ca="1">AVERAGE(OFFSET($CC$3,0,0,'Données projet'!$E$12+1,1))-AVERAGE(OFFSET($H$3,0,0,'Données projet'!$E$12+1,1))</f>
        <v>#N/A</v>
      </c>
      <c r="CE153" s="58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8" t="e">
        <f t="shared" si="122"/>
        <v>#N/A</v>
      </c>
      <c r="CY153" s="58" t="e">
        <f ca="1">AVERAGE(OFFSET($CX$3,0,0,'Données projet'!$E$13+1,1))-AVERAGE(OFFSET($H$3,0,0,'Données projet'!$E$13+1,1))</f>
        <v>#N/A</v>
      </c>
      <c r="CZ153" s="58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8" t="e">
        <f t="shared" si="125"/>
        <v>#N/A</v>
      </c>
      <c r="DT153" s="58" t="e">
        <f ca="1">AVERAGE(OFFSET($DS$3,0,0,'Données projet'!$E$14+1,1))-AVERAGE(OFFSET($H$3,0,0,'Données projet'!$E$14+1,1))</f>
        <v>#N/A</v>
      </c>
      <c r="DU153" s="58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8" t="e">
        <f t="shared" si="128"/>
        <v>#N/A</v>
      </c>
      <c r="EO153" s="58" t="e">
        <f ca="1">AVERAGE(OFFSET($EN$3,0,0,'Données projet'!$E$15+1,1))-AVERAGE(OFFSET($H$3,0,0,'Données projet'!$E$15+1,1))</f>
        <v>#N/A</v>
      </c>
      <c r="EP153" s="58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8" t="e">
        <f t="shared" si="131"/>
        <v>#N/A</v>
      </c>
      <c r="FJ153" s="58" t="e">
        <f ca="1">AVERAGE(OFFSET($FI$3,0,0,'Données projet'!$E$16+1,1))-AVERAGE(OFFSET($H$3,0,0,'Données projet'!$E$16+1,1))</f>
        <v>#N/A</v>
      </c>
      <c r="FK153" s="58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8" t="e">
        <f t="shared" si="134"/>
        <v>#N/A</v>
      </c>
      <c r="GE153" s="58" t="e">
        <f ca="1">AVERAGE(OFFSET($GD$3,0,0,'Données projet'!$E$17+1,1))-AVERAGE(OFFSET($H$3,0,0,'Données projet'!$E$17+1,1))</f>
        <v>#N/A</v>
      </c>
      <c r="GF153" s="58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8" t="e">
        <f t="shared" si="137"/>
        <v>#N/A</v>
      </c>
      <c r="GZ153" s="58" t="e">
        <f ca="1">AVERAGE(OFFSET($GY$3,0,0,'Données projet'!$E$18+1,1))-AVERAGE(OFFSET($H$3,0,0,'Données projet'!$E$18+1,1))</f>
        <v>#N/A</v>
      </c>
      <c r="HA153" s="58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6">
        <f t="shared" si="110"/>
        <v>476.52216692322241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8" t="e">
        <f t="shared" si="109"/>
        <v>#NUM!</v>
      </c>
      <c r="S154" s="58">
        <f ca="1">AVERAGE(OFFSET($R$3,0,0,'Données projet'!$E$9+1,1))-AVERAGE(OFFSET($H$3,0,0,'Données projet'!$E$9+1,1))</f>
        <v>160.68496934923235</v>
      </c>
      <c r="T154" s="58">
        <f t="shared" si="142"/>
        <v>313.61727210988198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10.753639077365165</v>
      </c>
      <c r="AA154" s="21">
        <f>EXP(-LN(2)/25)*AA153+(1-EXP(-LN(2)/25))/(LN(2)/25)*Calculateur!V154*Calculateur!X154*VLOOKUP('Données projet'!$B$9,Paramètres!$A$1:$I$89,3,0)*0.475*44/12</f>
        <v>0.84549530230004066</v>
      </c>
      <c r="AB154" s="21">
        <f>EXP(-LN(2)/2)*AB153+(1-EXP(-LN(2)/2))/(LN(2)/2)*V154*Y154*VLOOKUP('Données projet'!$B$9,Paramètres!$A$1:$I$89,3,0)*0.475*44/12</f>
        <v>6.9132731295807356E-17</v>
      </c>
      <c r="AC154" s="22">
        <f t="shared" ref="AC154:AC203" si="163">SUM(Z154:AB154)</f>
        <v>11.599134379665205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8" t="e">
        <f t="shared" si="113"/>
        <v>#N/A</v>
      </c>
      <c r="AN154" s="58" t="e">
        <f ca="1">AVERAGE(OFFSET($AM$3,0,0,'Données projet'!$E$10+1,1))-AVERAGE(OFFSET($H$3,0,0,'Données projet'!$E$10+1,1))</f>
        <v>#N/A</v>
      </c>
      <c r="AO154" s="58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8" t="e">
        <f t="shared" si="116"/>
        <v>#N/A</v>
      </c>
      <c r="BI154" s="58" t="e">
        <f ca="1">AVERAGE(OFFSET($BH$3,0,0,'Données projet'!$E$11+1,1))-AVERAGE(OFFSET($H$3,0,0,'Données projet'!$E$11+1,1))</f>
        <v>#N/A</v>
      </c>
      <c r="BJ154" s="58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8" t="e">
        <f t="shared" si="119"/>
        <v>#N/A</v>
      </c>
      <c r="CD154" s="58" t="e">
        <f ca="1">AVERAGE(OFFSET($CC$3,0,0,'Données projet'!$E$12+1,1))-AVERAGE(OFFSET($H$3,0,0,'Données projet'!$E$12+1,1))</f>
        <v>#N/A</v>
      </c>
      <c r="CE154" s="58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8" t="e">
        <f t="shared" si="122"/>
        <v>#N/A</v>
      </c>
      <c r="CY154" s="58" t="e">
        <f ca="1">AVERAGE(OFFSET($CX$3,0,0,'Données projet'!$E$13+1,1))-AVERAGE(OFFSET($H$3,0,0,'Données projet'!$E$13+1,1))</f>
        <v>#N/A</v>
      </c>
      <c r="CZ154" s="58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8" t="e">
        <f t="shared" si="125"/>
        <v>#N/A</v>
      </c>
      <c r="DT154" s="58" t="e">
        <f ca="1">AVERAGE(OFFSET($DS$3,0,0,'Données projet'!$E$14+1,1))-AVERAGE(OFFSET($H$3,0,0,'Données projet'!$E$14+1,1))</f>
        <v>#N/A</v>
      </c>
      <c r="DU154" s="58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8" t="e">
        <f t="shared" si="128"/>
        <v>#N/A</v>
      </c>
      <c r="EO154" s="58" t="e">
        <f ca="1">AVERAGE(OFFSET($EN$3,0,0,'Données projet'!$E$15+1,1))-AVERAGE(OFFSET($H$3,0,0,'Données projet'!$E$15+1,1))</f>
        <v>#N/A</v>
      </c>
      <c r="EP154" s="58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8" t="e">
        <f t="shared" si="131"/>
        <v>#N/A</v>
      </c>
      <c r="FJ154" s="58" t="e">
        <f ca="1">AVERAGE(OFFSET($FI$3,0,0,'Données projet'!$E$16+1,1))-AVERAGE(OFFSET($H$3,0,0,'Données projet'!$E$16+1,1))</f>
        <v>#N/A</v>
      </c>
      <c r="FK154" s="58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8" t="e">
        <f t="shared" si="134"/>
        <v>#N/A</v>
      </c>
      <c r="GE154" s="58" t="e">
        <f ca="1">AVERAGE(OFFSET($GD$3,0,0,'Données projet'!$E$17+1,1))-AVERAGE(OFFSET($H$3,0,0,'Données projet'!$E$17+1,1))</f>
        <v>#N/A</v>
      </c>
      <c r="GF154" s="58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8" t="e">
        <f t="shared" si="137"/>
        <v>#N/A</v>
      </c>
      <c r="GZ154" s="58" t="e">
        <f ca="1">AVERAGE(OFFSET($GY$3,0,0,'Données projet'!$E$18+1,1))-AVERAGE(OFFSET($H$3,0,0,'Données projet'!$E$18+1,1))</f>
        <v>#N/A</v>
      </c>
      <c r="HA154" s="58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6">
        <f t="shared" si="110"/>
        <v>477.70472638813214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8" t="e">
        <f t="shared" si="109"/>
        <v>#NUM!</v>
      </c>
      <c r="S155" s="58">
        <f ca="1">AVERAGE(OFFSET($R$3,0,0,'Données projet'!$E$9+1,1))-AVERAGE(OFFSET($H$3,0,0,'Données projet'!$E$9+1,1))</f>
        <v>160.68496934923235</v>
      </c>
      <c r="T155" s="58">
        <f t="shared" si="142"/>
        <v>313.61727210988198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10.542766774130216</v>
      </c>
      <c r="AA155" s="21">
        <f>EXP(-LN(2)/25)*AA154+(1-EXP(-LN(2)/25))/(LN(2)/25)*Calculateur!V155*Calculateur!X155*VLOOKUP('Données projet'!$B$9,Paramètres!$A$1:$I$89,3,0)*0.475*44/12</f>
        <v>0.82237518879598048</v>
      </c>
      <c r="AB155" s="21">
        <f>EXP(-LN(2)/2)*AB154+(1-EXP(-LN(2)/2))/(LN(2)/2)*V155*Y155*VLOOKUP('Données projet'!$B$9,Paramètres!$A$1:$I$89,3,0)*0.475*44/12</f>
        <v>4.8884223101212839E-17</v>
      </c>
      <c r="AC155" s="22">
        <f t="shared" si="163"/>
        <v>11.365141962926197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8" t="e">
        <f t="shared" si="113"/>
        <v>#N/A</v>
      </c>
      <c r="AN155" s="58" t="e">
        <f ca="1">AVERAGE(OFFSET($AM$3,0,0,'Données projet'!$E$10+1,1))-AVERAGE(OFFSET($H$3,0,0,'Données projet'!$E$10+1,1))</f>
        <v>#N/A</v>
      </c>
      <c r="AO155" s="58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8" t="e">
        <f t="shared" si="116"/>
        <v>#N/A</v>
      </c>
      <c r="BI155" s="58" t="e">
        <f ca="1">AVERAGE(OFFSET($BH$3,0,0,'Données projet'!$E$11+1,1))-AVERAGE(OFFSET($H$3,0,0,'Données projet'!$E$11+1,1))</f>
        <v>#N/A</v>
      </c>
      <c r="BJ155" s="58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8" t="e">
        <f t="shared" si="119"/>
        <v>#N/A</v>
      </c>
      <c r="CD155" s="58" t="e">
        <f ca="1">AVERAGE(OFFSET($CC$3,0,0,'Données projet'!$E$12+1,1))-AVERAGE(OFFSET($H$3,0,0,'Données projet'!$E$12+1,1))</f>
        <v>#N/A</v>
      </c>
      <c r="CE155" s="58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8" t="e">
        <f t="shared" si="122"/>
        <v>#N/A</v>
      </c>
      <c r="CY155" s="58" t="e">
        <f ca="1">AVERAGE(OFFSET($CX$3,0,0,'Données projet'!$E$13+1,1))-AVERAGE(OFFSET($H$3,0,0,'Données projet'!$E$13+1,1))</f>
        <v>#N/A</v>
      </c>
      <c r="CZ155" s="58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8" t="e">
        <f t="shared" si="125"/>
        <v>#N/A</v>
      </c>
      <c r="DT155" s="58" t="e">
        <f ca="1">AVERAGE(OFFSET($DS$3,0,0,'Données projet'!$E$14+1,1))-AVERAGE(OFFSET($H$3,0,0,'Données projet'!$E$14+1,1))</f>
        <v>#N/A</v>
      </c>
      <c r="DU155" s="58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8" t="e">
        <f t="shared" si="128"/>
        <v>#N/A</v>
      </c>
      <c r="EO155" s="58" t="e">
        <f ca="1">AVERAGE(OFFSET($EN$3,0,0,'Données projet'!$E$15+1,1))-AVERAGE(OFFSET($H$3,0,0,'Données projet'!$E$15+1,1))</f>
        <v>#N/A</v>
      </c>
      <c r="EP155" s="58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8" t="e">
        <f t="shared" si="131"/>
        <v>#N/A</v>
      </c>
      <c r="FJ155" s="58" t="e">
        <f ca="1">AVERAGE(OFFSET($FI$3,0,0,'Données projet'!$E$16+1,1))-AVERAGE(OFFSET($H$3,0,0,'Données projet'!$E$16+1,1))</f>
        <v>#N/A</v>
      </c>
      <c r="FK155" s="58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8" t="e">
        <f t="shared" si="134"/>
        <v>#N/A</v>
      </c>
      <c r="GE155" s="58" t="e">
        <f ca="1">AVERAGE(OFFSET($GD$3,0,0,'Données projet'!$E$17+1,1))-AVERAGE(OFFSET($H$3,0,0,'Données projet'!$E$17+1,1))</f>
        <v>#N/A</v>
      </c>
      <c r="GF155" s="58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8" t="e">
        <f t="shared" si="137"/>
        <v>#N/A</v>
      </c>
      <c r="GZ155" s="58" t="e">
        <f ca="1">AVERAGE(OFFSET($GY$3,0,0,'Données projet'!$E$18+1,1))-AVERAGE(OFFSET($H$3,0,0,'Données projet'!$E$18+1,1))</f>
        <v>#N/A</v>
      </c>
      <c r="HA155" s="58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6">
        <f t="shared" si="110"/>
        <v>478.88710855549317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8" t="e">
        <f t="shared" si="109"/>
        <v>#NUM!</v>
      </c>
      <c r="S156" s="58">
        <f ca="1">AVERAGE(OFFSET($R$3,0,0,'Données projet'!$E$9+1,1))-AVERAGE(OFFSET($H$3,0,0,'Données projet'!$E$9+1,1))</f>
        <v>160.68496934923235</v>
      </c>
      <c r="T156" s="58">
        <f t="shared" si="142"/>
        <v>313.61727210988198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10.336029548142301</v>
      </c>
      <c r="AA156" s="21">
        <f>EXP(-LN(2)/25)*AA155+(1-EXP(-LN(2)/25))/(LN(2)/25)*Calculateur!V156*Calculateur!X156*VLOOKUP('Données projet'!$B$9,Paramètres!$A$1:$I$89,3,0)*0.475*44/12</f>
        <v>0.79988729601152275</v>
      </c>
      <c r="AB156" s="21">
        <f>EXP(-LN(2)/2)*AB155+(1-EXP(-LN(2)/2))/(LN(2)/2)*V156*Y156*VLOOKUP('Données projet'!$B$9,Paramètres!$A$1:$I$89,3,0)*0.475*44/12</f>
        <v>3.4566365647903678E-17</v>
      </c>
      <c r="AC156" s="22">
        <f t="shared" si="163"/>
        <v>11.135916844153824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8" t="e">
        <f t="shared" si="113"/>
        <v>#N/A</v>
      </c>
      <c r="AN156" s="58" t="e">
        <f ca="1">AVERAGE(OFFSET($AM$3,0,0,'Données projet'!$E$10+1,1))-AVERAGE(OFFSET($H$3,0,0,'Données projet'!$E$10+1,1))</f>
        <v>#N/A</v>
      </c>
      <c r="AO156" s="58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8" t="e">
        <f t="shared" si="116"/>
        <v>#N/A</v>
      </c>
      <c r="BI156" s="58" t="e">
        <f ca="1">AVERAGE(OFFSET($BH$3,0,0,'Données projet'!$E$11+1,1))-AVERAGE(OFFSET($H$3,0,0,'Données projet'!$E$11+1,1))</f>
        <v>#N/A</v>
      </c>
      <c r="BJ156" s="58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8" t="e">
        <f t="shared" si="119"/>
        <v>#N/A</v>
      </c>
      <c r="CD156" s="58" t="e">
        <f ca="1">AVERAGE(OFFSET($CC$3,0,0,'Données projet'!$E$12+1,1))-AVERAGE(OFFSET($H$3,0,0,'Données projet'!$E$12+1,1))</f>
        <v>#N/A</v>
      </c>
      <c r="CE156" s="58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8" t="e">
        <f t="shared" si="122"/>
        <v>#N/A</v>
      </c>
      <c r="CY156" s="58" t="e">
        <f ca="1">AVERAGE(OFFSET($CX$3,0,0,'Données projet'!$E$13+1,1))-AVERAGE(OFFSET($H$3,0,0,'Données projet'!$E$13+1,1))</f>
        <v>#N/A</v>
      </c>
      <c r="CZ156" s="58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8" t="e">
        <f t="shared" si="125"/>
        <v>#N/A</v>
      </c>
      <c r="DT156" s="58" t="e">
        <f ca="1">AVERAGE(OFFSET($DS$3,0,0,'Données projet'!$E$14+1,1))-AVERAGE(OFFSET($H$3,0,0,'Données projet'!$E$14+1,1))</f>
        <v>#N/A</v>
      </c>
      <c r="DU156" s="58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8" t="e">
        <f t="shared" si="128"/>
        <v>#N/A</v>
      </c>
      <c r="EO156" s="58" t="e">
        <f ca="1">AVERAGE(OFFSET($EN$3,0,0,'Données projet'!$E$15+1,1))-AVERAGE(OFFSET($H$3,0,0,'Données projet'!$E$15+1,1))</f>
        <v>#N/A</v>
      </c>
      <c r="EP156" s="58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8" t="e">
        <f t="shared" si="131"/>
        <v>#N/A</v>
      </c>
      <c r="FJ156" s="58" t="e">
        <f ca="1">AVERAGE(OFFSET($FI$3,0,0,'Données projet'!$E$16+1,1))-AVERAGE(OFFSET($H$3,0,0,'Données projet'!$E$16+1,1))</f>
        <v>#N/A</v>
      </c>
      <c r="FK156" s="58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8" t="e">
        <f t="shared" si="134"/>
        <v>#N/A</v>
      </c>
      <c r="GE156" s="58" t="e">
        <f ca="1">AVERAGE(OFFSET($GD$3,0,0,'Données projet'!$E$17+1,1))-AVERAGE(OFFSET($H$3,0,0,'Données projet'!$E$17+1,1))</f>
        <v>#N/A</v>
      </c>
      <c r="GF156" s="58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8" t="e">
        <f t="shared" si="137"/>
        <v>#N/A</v>
      </c>
      <c r="GZ156" s="58" t="e">
        <f ca="1">AVERAGE(OFFSET($GY$3,0,0,'Données projet'!$E$18+1,1))-AVERAGE(OFFSET($H$3,0,0,'Données projet'!$E$18+1,1))</f>
        <v>#N/A</v>
      </c>
      <c r="HA156" s="58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6">
        <f t="shared" si="110"/>
        <v>480.06931471852465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8" t="e">
        <f t="shared" si="109"/>
        <v>#NUM!</v>
      </c>
      <c r="S157" s="58">
        <f ca="1">AVERAGE(OFFSET($R$3,0,0,'Données projet'!$E$9+1,1))-AVERAGE(OFFSET($H$3,0,0,'Données projet'!$E$9+1,1))</f>
        <v>160.68496934923235</v>
      </c>
      <c r="T157" s="58">
        <f t="shared" si="142"/>
        <v>313.61727210988198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10.133346313058752</v>
      </c>
      <c r="AA157" s="21">
        <f>EXP(-LN(2)/25)*AA156+(1-EXP(-LN(2)/25))/(LN(2)/25)*Calculateur!V157*Calculateur!X157*VLOOKUP('Données projet'!$B$9,Paramètres!$A$1:$I$89,3,0)*0.475*44/12</f>
        <v>0.77801433583784296</v>
      </c>
      <c r="AB157" s="21">
        <f>EXP(-LN(2)/2)*AB156+(1-EXP(-LN(2)/2))/(LN(2)/2)*V157*Y157*VLOOKUP('Données projet'!$B$9,Paramètres!$A$1:$I$89,3,0)*0.475*44/12</f>
        <v>2.4442111550606419E-17</v>
      </c>
      <c r="AC157" s="22">
        <f t="shared" si="163"/>
        <v>10.911360648896595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8" t="e">
        <f t="shared" si="113"/>
        <v>#N/A</v>
      </c>
      <c r="AN157" s="58" t="e">
        <f ca="1">AVERAGE(OFFSET($AM$3,0,0,'Données projet'!$E$10+1,1))-AVERAGE(OFFSET($H$3,0,0,'Données projet'!$E$10+1,1))</f>
        <v>#N/A</v>
      </c>
      <c r="AO157" s="58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8" t="e">
        <f t="shared" si="116"/>
        <v>#N/A</v>
      </c>
      <c r="BI157" s="58" t="e">
        <f ca="1">AVERAGE(OFFSET($BH$3,0,0,'Données projet'!$E$11+1,1))-AVERAGE(OFFSET($H$3,0,0,'Données projet'!$E$11+1,1))</f>
        <v>#N/A</v>
      </c>
      <c r="BJ157" s="58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8" t="e">
        <f t="shared" si="119"/>
        <v>#N/A</v>
      </c>
      <c r="CD157" s="58" t="e">
        <f ca="1">AVERAGE(OFFSET($CC$3,0,0,'Données projet'!$E$12+1,1))-AVERAGE(OFFSET($H$3,0,0,'Données projet'!$E$12+1,1))</f>
        <v>#N/A</v>
      </c>
      <c r="CE157" s="58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8" t="e">
        <f t="shared" si="122"/>
        <v>#N/A</v>
      </c>
      <c r="CY157" s="58" t="e">
        <f ca="1">AVERAGE(OFFSET($CX$3,0,0,'Données projet'!$E$13+1,1))-AVERAGE(OFFSET($H$3,0,0,'Données projet'!$E$13+1,1))</f>
        <v>#N/A</v>
      </c>
      <c r="CZ157" s="58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8" t="e">
        <f t="shared" si="125"/>
        <v>#N/A</v>
      </c>
      <c r="DT157" s="58" t="e">
        <f ca="1">AVERAGE(OFFSET($DS$3,0,0,'Données projet'!$E$14+1,1))-AVERAGE(OFFSET($H$3,0,0,'Données projet'!$E$14+1,1))</f>
        <v>#N/A</v>
      </c>
      <c r="DU157" s="58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8" t="e">
        <f t="shared" si="128"/>
        <v>#N/A</v>
      </c>
      <c r="EO157" s="58" t="e">
        <f ca="1">AVERAGE(OFFSET($EN$3,0,0,'Données projet'!$E$15+1,1))-AVERAGE(OFFSET($H$3,0,0,'Données projet'!$E$15+1,1))</f>
        <v>#N/A</v>
      </c>
      <c r="EP157" s="58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8" t="e">
        <f t="shared" si="131"/>
        <v>#N/A</v>
      </c>
      <c r="FJ157" s="58" t="e">
        <f ca="1">AVERAGE(OFFSET($FI$3,0,0,'Données projet'!$E$16+1,1))-AVERAGE(OFFSET($H$3,0,0,'Données projet'!$E$16+1,1))</f>
        <v>#N/A</v>
      </c>
      <c r="FK157" s="58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8" t="e">
        <f t="shared" si="134"/>
        <v>#N/A</v>
      </c>
      <c r="GE157" s="58" t="e">
        <f ca="1">AVERAGE(OFFSET($GD$3,0,0,'Données projet'!$E$17+1,1))-AVERAGE(OFFSET($H$3,0,0,'Données projet'!$E$17+1,1))</f>
        <v>#N/A</v>
      </c>
      <c r="GF157" s="58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8" t="e">
        <f t="shared" si="137"/>
        <v>#N/A</v>
      </c>
      <c r="GZ157" s="58" t="e">
        <f ca="1">AVERAGE(OFFSET($GY$3,0,0,'Données projet'!$E$18+1,1))-AVERAGE(OFFSET($H$3,0,0,'Données projet'!$E$18+1,1))</f>
        <v>#N/A</v>
      </c>
      <c r="HA157" s="58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6">
        <f t="shared" si="110"/>
        <v>481.25134615267967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8" t="e">
        <f t="shared" si="109"/>
        <v>#NUM!</v>
      </c>
      <c r="S158" s="58">
        <f ca="1">AVERAGE(OFFSET($R$3,0,0,'Données projet'!$E$9+1,1))-AVERAGE(OFFSET($H$3,0,0,'Données projet'!$E$9+1,1))</f>
        <v>160.68496934923235</v>
      </c>
      <c r="T158" s="58">
        <f t="shared" si="142"/>
        <v>313.61727210988198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9.9346375725906242</v>
      </c>
      <c r="AA158" s="21">
        <f>EXP(-LN(2)/25)*AA157+(1-EXP(-LN(2)/25))/(LN(2)/25)*Calculateur!V158*Calculateur!X158*VLOOKUP('Données projet'!$B$9,Paramètres!$A$1:$I$89,3,0)*0.475*44/12</f>
        <v>0.75673949291036136</v>
      </c>
      <c r="AB158" s="21">
        <f>EXP(-LN(2)/2)*AB157+(1-EXP(-LN(2)/2))/(LN(2)/2)*V158*Y158*VLOOKUP('Données projet'!$B$9,Paramètres!$A$1:$I$89,3,0)*0.475*44/12</f>
        <v>1.7283182823951839E-17</v>
      </c>
      <c r="AC158" s="22">
        <f t="shared" si="163"/>
        <v>10.691377065500985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8" t="e">
        <f t="shared" si="113"/>
        <v>#N/A</v>
      </c>
      <c r="AN158" s="58" t="e">
        <f ca="1">AVERAGE(OFFSET($AM$3,0,0,'Données projet'!$E$10+1,1))-AVERAGE(OFFSET($H$3,0,0,'Données projet'!$E$10+1,1))</f>
        <v>#N/A</v>
      </c>
      <c r="AO158" s="58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8" t="e">
        <f t="shared" si="116"/>
        <v>#N/A</v>
      </c>
      <c r="BI158" s="58" t="e">
        <f ca="1">AVERAGE(OFFSET($BH$3,0,0,'Données projet'!$E$11+1,1))-AVERAGE(OFFSET($H$3,0,0,'Données projet'!$E$11+1,1))</f>
        <v>#N/A</v>
      </c>
      <c r="BJ158" s="58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8" t="e">
        <f t="shared" si="119"/>
        <v>#N/A</v>
      </c>
      <c r="CD158" s="58" t="e">
        <f ca="1">AVERAGE(OFFSET($CC$3,0,0,'Données projet'!$E$12+1,1))-AVERAGE(OFFSET($H$3,0,0,'Données projet'!$E$12+1,1))</f>
        <v>#N/A</v>
      </c>
      <c r="CE158" s="58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8" t="e">
        <f t="shared" si="122"/>
        <v>#N/A</v>
      </c>
      <c r="CY158" s="58" t="e">
        <f ca="1">AVERAGE(OFFSET($CX$3,0,0,'Données projet'!$E$13+1,1))-AVERAGE(OFFSET($H$3,0,0,'Données projet'!$E$13+1,1))</f>
        <v>#N/A</v>
      </c>
      <c r="CZ158" s="58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8" t="e">
        <f t="shared" si="125"/>
        <v>#N/A</v>
      </c>
      <c r="DT158" s="58" t="e">
        <f ca="1">AVERAGE(OFFSET($DS$3,0,0,'Données projet'!$E$14+1,1))-AVERAGE(OFFSET($H$3,0,0,'Données projet'!$E$14+1,1))</f>
        <v>#N/A</v>
      </c>
      <c r="DU158" s="58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8" t="e">
        <f t="shared" si="128"/>
        <v>#N/A</v>
      </c>
      <c r="EO158" s="58" t="e">
        <f ca="1">AVERAGE(OFFSET($EN$3,0,0,'Données projet'!$E$15+1,1))-AVERAGE(OFFSET($H$3,0,0,'Données projet'!$E$15+1,1))</f>
        <v>#N/A</v>
      </c>
      <c r="EP158" s="58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8" t="e">
        <f t="shared" si="131"/>
        <v>#N/A</v>
      </c>
      <c r="FJ158" s="58" t="e">
        <f ca="1">AVERAGE(OFFSET($FI$3,0,0,'Données projet'!$E$16+1,1))-AVERAGE(OFFSET($H$3,0,0,'Données projet'!$E$16+1,1))</f>
        <v>#N/A</v>
      </c>
      <c r="FK158" s="58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8" t="e">
        <f t="shared" si="134"/>
        <v>#N/A</v>
      </c>
      <c r="GE158" s="58" t="e">
        <f ca="1">AVERAGE(OFFSET($GD$3,0,0,'Données projet'!$E$17+1,1))-AVERAGE(OFFSET($H$3,0,0,'Données projet'!$E$17+1,1))</f>
        <v>#N/A</v>
      </c>
      <c r="GF158" s="58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8" t="e">
        <f t="shared" si="137"/>
        <v>#N/A</v>
      </c>
      <c r="GZ158" s="58" t="e">
        <f ca="1">AVERAGE(OFFSET($GY$3,0,0,'Données projet'!$E$18+1,1))-AVERAGE(OFFSET($H$3,0,0,'Données projet'!$E$18+1,1))</f>
        <v>#N/A</v>
      </c>
      <c r="HA158" s="58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6">
        <f t="shared" si="110"/>
        <v>482.433204116002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8" t="e">
        <f t="shared" si="109"/>
        <v>#NUM!</v>
      </c>
      <c r="S159" s="58">
        <f ca="1">AVERAGE(OFFSET($R$3,0,0,'Données projet'!$E$9+1,1))-AVERAGE(OFFSET($H$3,0,0,'Données projet'!$E$9+1,1))</f>
        <v>160.68496934923235</v>
      </c>
      <c r="T159" s="58">
        <f t="shared" si="142"/>
        <v>313.61727210988198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9.7398253893227125</v>
      </c>
      <c r="AA159" s="21">
        <f>EXP(-LN(2)/25)*AA158+(1-EXP(-LN(2)/25))/(LN(2)/25)*Calculateur!V159*Calculateur!X159*VLOOKUP('Données projet'!$B$9,Paramètres!$A$1:$I$89,3,0)*0.475*44/12</f>
        <v>0.73604641168152718</v>
      </c>
      <c r="AB159" s="21">
        <f>EXP(-LN(2)/2)*AB158+(1-EXP(-LN(2)/2))/(LN(2)/2)*V159*Y159*VLOOKUP('Données projet'!$B$9,Paramètres!$A$1:$I$89,3,0)*0.475*44/12</f>
        <v>1.222105577530321E-17</v>
      </c>
      <c r="AC159" s="22">
        <f t="shared" si="163"/>
        <v>10.47587180100424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8" t="e">
        <f t="shared" si="113"/>
        <v>#N/A</v>
      </c>
      <c r="AN159" s="58" t="e">
        <f ca="1">AVERAGE(OFFSET($AM$3,0,0,'Données projet'!$E$10+1,1))-AVERAGE(OFFSET($H$3,0,0,'Données projet'!$E$10+1,1))</f>
        <v>#N/A</v>
      </c>
      <c r="AO159" s="58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8" t="e">
        <f t="shared" si="116"/>
        <v>#N/A</v>
      </c>
      <c r="BI159" s="58" t="e">
        <f ca="1">AVERAGE(OFFSET($BH$3,0,0,'Données projet'!$E$11+1,1))-AVERAGE(OFFSET($H$3,0,0,'Données projet'!$E$11+1,1))</f>
        <v>#N/A</v>
      </c>
      <c r="BJ159" s="58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8" t="e">
        <f t="shared" si="119"/>
        <v>#N/A</v>
      </c>
      <c r="CD159" s="58" t="e">
        <f ca="1">AVERAGE(OFFSET($CC$3,0,0,'Données projet'!$E$12+1,1))-AVERAGE(OFFSET($H$3,0,0,'Données projet'!$E$12+1,1))</f>
        <v>#N/A</v>
      </c>
      <c r="CE159" s="58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8" t="e">
        <f t="shared" si="122"/>
        <v>#N/A</v>
      </c>
      <c r="CY159" s="58" t="e">
        <f ca="1">AVERAGE(OFFSET($CX$3,0,0,'Données projet'!$E$13+1,1))-AVERAGE(OFFSET($H$3,0,0,'Données projet'!$E$13+1,1))</f>
        <v>#N/A</v>
      </c>
      <c r="CZ159" s="58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8" t="e">
        <f t="shared" si="125"/>
        <v>#N/A</v>
      </c>
      <c r="DT159" s="58" t="e">
        <f ca="1">AVERAGE(OFFSET($DS$3,0,0,'Données projet'!$E$14+1,1))-AVERAGE(OFFSET($H$3,0,0,'Données projet'!$E$14+1,1))</f>
        <v>#N/A</v>
      </c>
      <c r="DU159" s="58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8" t="e">
        <f t="shared" si="128"/>
        <v>#N/A</v>
      </c>
      <c r="EO159" s="58" t="e">
        <f ca="1">AVERAGE(OFFSET($EN$3,0,0,'Données projet'!$E$15+1,1))-AVERAGE(OFFSET($H$3,0,0,'Données projet'!$E$15+1,1))</f>
        <v>#N/A</v>
      </c>
      <c r="EP159" s="58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8" t="e">
        <f t="shared" si="131"/>
        <v>#N/A</v>
      </c>
      <c r="FJ159" s="58" t="e">
        <f ca="1">AVERAGE(OFFSET($FI$3,0,0,'Données projet'!$E$16+1,1))-AVERAGE(OFFSET($H$3,0,0,'Données projet'!$E$16+1,1))</f>
        <v>#N/A</v>
      </c>
      <c r="FK159" s="58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8" t="e">
        <f t="shared" si="134"/>
        <v>#N/A</v>
      </c>
      <c r="GE159" s="58" t="e">
        <f ca="1">AVERAGE(OFFSET($GD$3,0,0,'Données projet'!$E$17+1,1))-AVERAGE(OFFSET($H$3,0,0,'Données projet'!$E$17+1,1))</f>
        <v>#N/A</v>
      </c>
      <c r="GF159" s="58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8" t="e">
        <f t="shared" si="137"/>
        <v>#N/A</v>
      </c>
      <c r="GZ159" s="58" t="e">
        <f ca="1">AVERAGE(OFFSET($GY$3,0,0,'Données projet'!$E$18+1,1))-AVERAGE(OFFSET($H$3,0,0,'Données projet'!$E$18+1,1))</f>
        <v>#N/A</v>
      </c>
      <c r="HA159" s="58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6">
        <f t="shared" si="110"/>
        <v>483.61488984947425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8" t="e">
        <f t="shared" si="109"/>
        <v>#NUM!</v>
      </c>
      <c r="S160" s="58">
        <f ca="1">AVERAGE(OFFSET($R$3,0,0,'Données projet'!$E$9+1,1))-AVERAGE(OFFSET($H$3,0,0,'Données projet'!$E$9+1,1))</f>
        <v>160.68496934923235</v>
      </c>
      <c r="T160" s="58">
        <f t="shared" si="142"/>
        <v>313.61727210988198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9.5488333541449855</v>
      </c>
      <c r="AA160" s="21">
        <f>EXP(-LN(2)/25)*AA159+(1-EXP(-LN(2)/25))/(LN(2)/25)*Calculateur!V160*Calculateur!X160*VLOOKUP('Données projet'!$B$9,Paramètres!$A$1:$I$89,3,0)*0.475*44/12</f>
        <v>0.7159191838470973</v>
      </c>
      <c r="AB160" s="21">
        <f>EXP(-LN(2)/2)*AB159+(1-EXP(-LN(2)/2))/(LN(2)/2)*V160*Y160*VLOOKUP('Données projet'!$B$9,Paramètres!$A$1:$I$89,3,0)*0.475*44/12</f>
        <v>8.6415914119759195E-18</v>
      </c>
      <c r="AC160" s="22">
        <f t="shared" si="163"/>
        <v>10.264752537992083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8" t="e">
        <f t="shared" si="113"/>
        <v>#N/A</v>
      </c>
      <c r="AN160" s="58" t="e">
        <f ca="1">AVERAGE(OFFSET($AM$3,0,0,'Données projet'!$E$10+1,1))-AVERAGE(OFFSET($H$3,0,0,'Données projet'!$E$10+1,1))</f>
        <v>#N/A</v>
      </c>
      <c r="AO160" s="58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8" t="e">
        <f t="shared" si="116"/>
        <v>#N/A</v>
      </c>
      <c r="BI160" s="58" t="e">
        <f ca="1">AVERAGE(OFFSET($BH$3,0,0,'Données projet'!$E$11+1,1))-AVERAGE(OFFSET($H$3,0,0,'Données projet'!$E$11+1,1))</f>
        <v>#N/A</v>
      </c>
      <c r="BJ160" s="58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8" t="e">
        <f t="shared" si="119"/>
        <v>#N/A</v>
      </c>
      <c r="CD160" s="58" t="e">
        <f ca="1">AVERAGE(OFFSET($CC$3,0,0,'Données projet'!$E$12+1,1))-AVERAGE(OFFSET($H$3,0,0,'Données projet'!$E$12+1,1))</f>
        <v>#N/A</v>
      </c>
      <c r="CE160" s="58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8" t="e">
        <f t="shared" si="122"/>
        <v>#N/A</v>
      </c>
      <c r="CY160" s="58" t="e">
        <f ca="1">AVERAGE(OFFSET($CX$3,0,0,'Données projet'!$E$13+1,1))-AVERAGE(OFFSET($H$3,0,0,'Données projet'!$E$13+1,1))</f>
        <v>#N/A</v>
      </c>
      <c r="CZ160" s="58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8" t="e">
        <f t="shared" si="125"/>
        <v>#N/A</v>
      </c>
      <c r="DT160" s="58" t="e">
        <f ca="1">AVERAGE(OFFSET($DS$3,0,0,'Données projet'!$E$14+1,1))-AVERAGE(OFFSET($H$3,0,0,'Données projet'!$E$14+1,1))</f>
        <v>#N/A</v>
      </c>
      <c r="DU160" s="58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8" t="e">
        <f t="shared" si="128"/>
        <v>#N/A</v>
      </c>
      <c r="EO160" s="58" t="e">
        <f ca="1">AVERAGE(OFFSET($EN$3,0,0,'Données projet'!$E$15+1,1))-AVERAGE(OFFSET($H$3,0,0,'Données projet'!$E$15+1,1))</f>
        <v>#N/A</v>
      </c>
      <c r="EP160" s="58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8" t="e">
        <f t="shared" si="131"/>
        <v>#N/A</v>
      </c>
      <c r="FJ160" s="58" t="e">
        <f ca="1">AVERAGE(OFFSET($FI$3,0,0,'Données projet'!$E$16+1,1))-AVERAGE(OFFSET($H$3,0,0,'Données projet'!$E$16+1,1))</f>
        <v>#N/A</v>
      </c>
      <c r="FK160" s="58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8" t="e">
        <f t="shared" si="134"/>
        <v>#N/A</v>
      </c>
      <c r="GE160" s="58" t="e">
        <f ca="1">AVERAGE(OFFSET($GD$3,0,0,'Données projet'!$E$17+1,1))-AVERAGE(OFFSET($H$3,0,0,'Données projet'!$E$17+1,1))</f>
        <v>#N/A</v>
      </c>
      <c r="GF160" s="58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8" t="e">
        <f t="shared" si="137"/>
        <v>#N/A</v>
      </c>
      <c r="GZ160" s="58" t="e">
        <f ca="1">AVERAGE(OFFSET($GY$3,0,0,'Données projet'!$E$18+1,1))-AVERAGE(OFFSET($H$3,0,0,'Données projet'!$E$18+1,1))</f>
        <v>#N/A</v>
      </c>
      <c r="HA160" s="58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6">
        <f t="shared" si="110"/>
        <v>484.79640457735582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8" t="e">
        <f t="shared" si="109"/>
        <v>#NUM!</v>
      </c>
      <c r="S161" s="58">
        <f ca="1">AVERAGE(OFFSET($R$3,0,0,'Données projet'!$E$9+1,1))-AVERAGE(OFFSET($H$3,0,0,'Données projet'!$E$9+1,1))</f>
        <v>160.68496934923235</v>
      </c>
      <c r="T161" s="58">
        <f t="shared" si="142"/>
        <v>313.61727210988198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9.3615865562834557</v>
      </c>
      <c r="AA161" s="21">
        <f>EXP(-LN(2)/25)*AA160+(1-EXP(-LN(2)/25))/(LN(2)/25)*Calculateur!V161*Calculateur!X161*VLOOKUP('Données projet'!$B$9,Paramètres!$A$1:$I$89,3,0)*0.475*44/12</f>
        <v>0.69634233611624474</v>
      </c>
      <c r="AB161" s="21">
        <f>EXP(-LN(2)/2)*AB160+(1-EXP(-LN(2)/2))/(LN(2)/2)*V161*Y161*VLOOKUP('Données projet'!$B$9,Paramètres!$A$1:$I$89,3,0)*0.475*44/12</f>
        <v>6.1105278876516048E-18</v>
      </c>
      <c r="AC161" s="22">
        <f t="shared" si="163"/>
        <v>10.057928892399701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8" t="e">
        <f t="shared" si="113"/>
        <v>#N/A</v>
      </c>
      <c r="AN161" s="58" t="e">
        <f ca="1">AVERAGE(OFFSET($AM$3,0,0,'Données projet'!$E$10+1,1))-AVERAGE(OFFSET($H$3,0,0,'Données projet'!$E$10+1,1))</f>
        <v>#N/A</v>
      </c>
      <c r="AO161" s="58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8" t="e">
        <f t="shared" si="116"/>
        <v>#N/A</v>
      </c>
      <c r="BI161" s="58" t="e">
        <f ca="1">AVERAGE(OFFSET($BH$3,0,0,'Données projet'!$E$11+1,1))-AVERAGE(OFFSET($H$3,0,0,'Données projet'!$E$11+1,1))</f>
        <v>#N/A</v>
      </c>
      <c r="BJ161" s="58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8" t="e">
        <f t="shared" si="119"/>
        <v>#N/A</v>
      </c>
      <c r="CD161" s="58" t="e">
        <f ca="1">AVERAGE(OFFSET($CC$3,0,0,'Données projet'!$E$12+1,1))-AVERAGE(OFFSET($H$3,0,0,'Données projet'!$E$12+1,1))</f>
        <v>#N/A</v>
      </c>
      <c r="CE161" s="58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8" t="e">
        <f t="shared" si="122"/>
        <v>#N/A</v>
      </c>
      <c r="CY161" s="58" t="e">
        <f ca="1">AVERAGE(OFFSET($CX$3,0,0,'Données projet'!$E$13+1,1))-AVERAGE(OFFSET($H$3,0,0,'Données projet'!$E$13+1,1))</f>
        <v>#N/A</v>
      </c>
      <c r="CZ161" s="58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8" t="e">
        <f t="shared" si="125"/>
        <v>#N/A</v>
      </c>
      <c r="DT161" s="58" t="e">
        <f ca="1">AVERAGE(OFFSET($DS$3,0,0,'Données projet'!$E$14+1,1))-AVERAGE(OFFSET($H$3,0,0,'Données projet'!$E$14+1,1))</f>
        <v>#N/A</v>
      </c>
      <c r="DU161" s="58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8" t="e">
        <f t="shared" si="128"/>
        <v>#N/A</v>
      </c>
      <c r="EO161" s="58" t="e">
        <f ca="1">AVERAGE(OFFSET($EN$3,0,0,'Données projet'!$E$15+1,1))-AVERAGE(OFFSET($H$3,0,0,'Données projet'!$E$15+1,1))</f>
        <v>#N/A</v>
      </c>
      <c r="EP161" s="58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8" t="e">
        <f t="shared" si="131"/>
        <v>#N/A</v>
      </c>
      <c r="FJ161" s="58" t="e">
        <f ca="1">AVERAGE(OFFSET($FI$3,0,0,'Données projet'!$E$16+1,1))-AVERAGE(OFFSET($H$3,0,0,'Données projet'!$E$16+1,1))</f>
        <v>#N/A</v>
      </c>
      <c r="FK161" s="58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8" t="e">
        <f t="shared" si="134"/>
        <v>#N/A</v>
      </c>
      <c r="GE161" s="58" t="e">
        <f ca="1">AVERAGE(OFFSET($GD$3,0,0,'Données projet'!$E$17+1,1))-AVERAGE(OFFSET($H$3,0,0,'Données projet'!$E$17+1,1))</f>
        <v>#N/A</v>
      </c>
      <c r="GF161" s="58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8" t="e">
        <f t="shared" si="137"/>
        <v>#N/A</v>
      </c>
      <c r="GZ161" s="58" t="e">
        <f ca="1">AVERAGE(OFFSET($GY$3,0,0,'Données projet'!$E$18+1,1))-AVERAGE(OFFSET($H$3,0,0,'Données projet'!$E$18+1,1))</f>
        <v>#N/A</v>
      </c>
      <c r="HA161" s="58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6">
        <f t="shared" si="110"/>
        <v>485.97774950751329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8" t="e">
        <f t="shared" si="109"/>
        <v>#NUM!</v>
      </c>
      <c r="S162" s="58">
        <f ca="1">AVERAGE(OFFSET($R$3,0,0,'Données projet'!$E$9+1,1))-AVERAGE(OFFSET($H$3,0,0,'Données projet'!$E$9+1,1))</f>
        <v>160.68496934923235</v>
      </c>
      <c r="T162" s="58">
        <f t="shared" si="142"/>
        <v>313.61727210988198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9.1780115539187204</v>
      </c>
      <c r="AA162" s="21">
        <f>EXP(-LN(2)/25)*AA161+(1-EXP(-LN(2)/25))/(LN(2)/25)*Calculateur!V162*Calculateur!X162*VLOOKUP('Données projet'!$B$9,Paramètres!$A$1:$I$89,3,0)*0.475*44/12</f>
        <v>0.67730081831609412</v>
      </c>
      <c r="AB162" s="21">
        <f>EXP(-LN(2)/2)*AB161+(1-EXP(-LN(2)/2))/(LN(2)/2)*V162*Y162*VLOOKUP('Données projet'!$B$9,Paramètres!$A$1:$I$89,3,0)*0.475*44/12</f>
        <v>4.3207957059879597E-18</v>
      </c>
      <c r="AC162" s="22">
        <f t="shared" si="163"/>
        <v>9.855312372234815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8" t="e">
        <f t="shared" si="113"/>
        <v>#N/A</v>
      </c>
      <c r="AN162" s="58" t="e">
        <f ca="1">AVERAGE(OFFSET($AM$3,0,0,'Données projet'!$E$10+1,1))-AVERAGE(OFFSET($H$3,0,0,'Données projet'!$E$10+1,1))</f>
        <v>#N/A</v>
      </c>
      <c r="AO162" s="58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8" t="e">
        <f t="shared" si="116"/>
        <v>#N/A</v>
      </c>
      <c r="BI162" s="58" t="e">
        <f ca="1">AVERAGE(OFFSET($BH$3,0,0,'Données projet'!$E$11+1,1))-AVERAGE(OFFSET($H$3,0,0,'Données projet'!$E$11+1,1))</f>
        <v>#N/A</v>
      </c>
      <c r="BJ162" s="58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8" t="e">
        <f t="shared" si="119"/>
        <v>#N/A</v>
      </c>
      <c r="CD162" s="58" t="e">
        <f ca="1">AVERAGE(OFFSET($CC$3,0,0,'Données projet'!$E$12+1,1))-AVERAGE(OFFSET($H$3,0,0,'Données projet'!$E$12+1,1))</f>
        <v>#N/A</v>
      </c>
      <c r="CE162" s="58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8" t="e">
        <f t="shared" si="122"/>
        <v>#N/A</v>
      </c>
      <c r="CY162" s="58" t="e">
        <f ca="1">AVERAGE(OFFSET($CX$3,0,0,'Données projet'!$E$13+1,1))-AVERAGE(OFFSET($H$3,0,0,'Données projet'!$E$13+1,1))</f>
        <v>#N/A</v>
      </c>
      <c r="CZ162" s="58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8" t="e">
        <f t="shared" si="125"/>
        <v>#N/A</v>
      </c>
      <c r="DT162" s="58" t="e">
        <f ca="1">AVERAGE(OFFSET($DS$3,0,0,'Données projet'!$E$14+1,1))-AVERAGE(OFFSET($H$3,0,0,'Données projet'!$E$14+1,1))</f>
        <v>#N/A</v>
      </c>
      <c r="DU162" s="58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8" t="e">
        <f t="shared" si="128"/>
        <v>#N/A</v>
      </c>
      <c r="EO162" s="58" t="e">
        <f ca="1">AVERAGE(OFFSET($EN$3,0,0,'Données projet'!$E$15+1,1))-AVERAGE(OFFSET($H$3,0,0,'Données projet'!$E$15+1,1))</f>
        <v>#N/A</v>
      </c>
      <c r="EP162" s="58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8" t="e">
        <f t="shared" si="131"/>
        <v>#N/A</v>
      </c>
      <c r="FJ162" s="58" t="e">
        <f ca="1">AVERAGE(OFFSET($FI$3,0,0,'Données projet'!$E$16+1,1))-AVERAGE(OFFSET($H$3,0,0,'Données projet'!$E$16+1,1))</f>
        <v>#N/A</v>
      </c>
      <c r="FK162" s="58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8" t="e">
        <f t="shared" si="134"/>
        <v>#N/A</v>
      </c>
      <c r="GE162" s="58" t="e">
        <f ca="1">AVERAGE(OFFSET($GD$3,0,0,'Données projet'!$E$17+1,1))-AVERAGE(OFFSET($H$3,0,0,'Données projet'!$E$17+1,1))</f>
        <v>#N/A</v>
      </c>
      <c r="GF162" s="58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8" t="e">
        <f t="shared" si="137"/>
        <v>#N/A</v>
      </c>
      <c r="GZ162" s="58" t="e">
        <f ca="1">AVERAGE(OFFSET($GY$3,0,0,'Données projet'!$E$18+1,1))-AVERAGE(OFFSET($H$3,0,0,'Données projet'!$E$18+1,1))</f>
        <v>#N/A</v>
      </c>
      <c r="HA162" s="58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6">
        <f t="shared" si="110"/>
        <v>487.15892583174093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8" t="e">
        <f t="shared" si="109"/>
        <v>#NUM!</v>
      </c>
      <c r="S163" s="58">
        <f ca="1">AVERAGE(OFFSET($R$3,0,0,'Données projet'!$E$9+1,1))-AVERAGE(OFFSET($H$3,0,0,'Données projet'!$E$9+1,1))</f>
        <v>160.68496934923235</v>
      </c>
      <c r="T163" s="58">
        <f t="shared" si="142"/>
        <v>313.61727210988198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8.9980363453806618</v>
      </c>
      <c r="AA163" s="21">
        <f>EXP(-LN(2)/25)*AA162+(1-EXP(-LN(2)/25))/(LN(2)/25)*Calculateur!V163*Calculateur!X163*VLOOKUP('Données projet'!$B$9,Paramètres!$A$1:$I$89,3,0)*0.475*44/12</f>
        <v>0.65877999182153846</v>
      </c>
      <c r="AB163" s="21">
        <f>EXP(-LN(2)/2)*AB162+(1-EXP(-LN(2)/2))/(LN(2)/2)*V163*Y163*VLOOKUP('Données projet'!$B$9,Paramètres!$A$1:$I$89,3,0)*0.475*44/12</f>
        <v>3.0552639438258024E-18</v>
      </c>
      <c r="AC163" s="22">
        <f t="shared" si="163"/>
        <v>9.6568163372021996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8" t="e">
        <f t="shared" si="113"/>
        <v>#N/A</v>
      </c>
      <c r="AN163" s="58" t="e">
        <f ca="1">AVERAGE(OFFSET($AM$3,0,0,'Données projet'!$E$10+1,1))-AVERAGE(OFFSET($H$3,0,0,'Données projet'!$E$10+1,1))</f>
        <v>#N/A</v>
      </c>
      <c r="AO163" s="58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8" t="e">
        <f t="shared" si="116"/>
        <v>#N/A</v>
      </c>
      <c r="BI163" s="58" t="e">
        <f ca="1">AVERAGE(OFFSET($BH$3,0,0,'Données projet'!$E$11+1,1))-AVERAGE(OFFSET($H$3,0,0,'Données projet'!$E$11+1,1))</f>
        <v>#N/A</v>
      </c>
      <c r="BJ163" s="58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8" t="e">
        <f t="shared" si="119"/>
        <v>#N/A</v>
      </c>
      <c r="CD163" s="58" t="e">
        <f ca="1">AVERAGE(OFFSET($CC$3,0,0,'Données projet'!$E$12+1,1))-AVERAGE(OFFSET($H$3,0,0,'Données projet'!$E$12+1,1))</f>
        <v>#N/A</v>
      </c>
      <c r="CE163" s="58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8" t="e">
        <f t="shared" si="122"/>
        <v>#N/A</v>
      </c>
      <c r="CY163" s="58" t="e">
        <f ca="1">AVERAGE(OFFSET($CX$3,0,0,'Données projet'!$E$13+1,1))-AVERAGE(OFFSET($H$3,0,0,'Données projet'!$E$13+1,1))</f>
        <v>#N/A</v>
      </c>
      <c r="CZ163" s="58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8" t="e">
        <f t="shared" si="125"/>
        <v>#N/A</v>
      </c>
      <c r="DT163" s="58" t="e">
        <f ca="1">AVERAGE(OFFSET($DS$3,0,0,'Données projet'!$E$14+1,1))-AVERAGE(OFFSET($H$3,0,0,'Données projet'!$E$14+1,1))</f>
        <v>#N/A</v>
      </c>
      <c r="DU163" s="58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8" t="e">
        <f t="shared" si="128"/>
        <v>#N/A</v>
      </c>
      <c r="EO163" s="58" t="e">
        <f ca="1">AVERAGE(OFFSET($EN$3,0,0,'Données projet'!$E$15+1,1))-AVERAGE(OFFSET($H$3,0,0,'Données projet'!$E$15+1,1))</f>
        <v>#N/A</v>
      </c>
      <c r="EP163" s="58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8" t="e">
        <f t="shared" si="131"/>
        <v>#N/A</v>
      </c>
      <c r="FJ163" s="58" t="e">
        <f ca="1">AVERAGE(OFFSET($FI$3,0,0,'Données projet'!$E$16+1,1))-AVERAGE(OFFSET($H$3,0,0,'Données projet'!$E$16+1,1))</f>
        <v>#N/A</v>
      </c>
      <c r="FK163" s="58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8" t="e">
        <f t="shared" si="134"/>
        <v>#N/A</v>
      </c>
      <c r="GE163" s="58" t="e">
        <f ca="1">AVERAGE(OFFSET($GD$3,0,0,'Données projet'!$E$17+1,1))-AVERAGE(OFFSET($H$3,0,0,'Données projet'!$E$17+1,1))</f>
        <v>#N/A</v>
      </c>
      <c r="GF163" s="58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8" t="e">
        <f t="shared" si="137"/>
        <v>#N/A</v>
      </c>
      <c r="GZ163" s="58" t="e">
        <f ca="1">AVERAGE(OFFSET($GY$3,0,0,'Données projet'!$E$18+1,1))-AVERAGE(OFFSET($H$3,0,0,'Données projet'!$E$18+1,1))</f>
        <v>#N/A</v>
      </c>
      <c r="HA163" s="58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6">
        <f t="shared" si="110"/>
        <v>488.33993472607426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8" t="e">
        <f t="shared" si="109"/>
        <v>#NUM!</v>
      </c>
      <c r="S164" s="58">
        <f ca="1">AVERAGE(OFFSET($R$3,0,0,'Données projet'!$E$9+1,1))-AVERAGE(OFFSET($H$3,0,0,'Données projet'!$E$9+1,1))</f>
        <v>160.68496934923235</v>
      </c>
      <c r="T164" s="58">
        <f t="shared" si="142"/>
        <v>313.61727210988198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8.8215903409079974</v>
      </c>
      <c r="AA164" s="21">
        <f>EXP(-LN(2)/25)*AA163+(1-EXP(-LN(2)/25))/(LN(2)/25)*Calculateur!V164*Calculateur!X164*VLOOKUP('Données projet'!$B$9,Paramètres!$A$1:$I$89,3,0)*0.475*44/12</f>
        <v>0.64076561830144441</v>
      </c>
      <c r="AB164" s="21">
        <f>EXP(-LN(2)/2)*AB163+(1-EXP(-LN(2)/2))/(LN(2)/2)*V164*Y164*VLOOKUP('Données projet'!$B$9,Paramètres!$A$1:$I$89,3,0)*0.475*44/12</f>
        <v>2.1603978529939799E-18</v>
      </c>
      <c r="AC164" s="22">
        <f t="shared" si="163"/>
        <v>9.4623559592094413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8" t="e">
        <f t="shared" si="113"/>
        <v>#N/A</v>
      </c>
      <c r="AN164" s="58" t="e">
        <f ca="1">AVERAGE(OFFSET($AM$3,0,0,'Données projet'!$E$10+1,1))-AVERAGE(OFFSET($H$3,0,0,'Données projet'!$E$10+1,1))</f>
        <v>#N/A</v>
      </c>
      <c r="AO164" s="58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8" t="e">
        <f t="shared" si="116"/>
        <v>#N/A</v>
      </c>
      <c r="BI164" s="58" t="e">
        <f ca="1">AVERAGE(OFFSET($BH$3,0,0,'Données projet'!$E$11+1,1))-AVERAGE(OFFSET($H$3,0,0,'Données projet'!$E$11+1,1))</f>
        <v>#N/A</v>
      </c>
      <c r="BJ164" s="58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8" t="e">
        <f t="shared" si="119"/>
        <v>#N/A</v>
      </c>
      <c r="CD164" s="58" t="e">
        <f ca="1">AVERAGE(OFFSET($CC$3,0,0,'Données projet'!$E$12+1,1))-AVERAGE(OFFSET($H$3,0,0,'Données projet'!$E$12+1,1))</f>
        <v>#N/A</v>
      </c>
      <c r="CE164" s="58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8" t="e">
        <f t="shared" si="122"/>
        <v>#N/A</v>
      </c>
      <c r="CY164" s="58" t="e">
        <f ca="1">AVERAGE(OFFSET($CX$3,0,0,'Données projet'!$E$13+1,1))-AVERAGE(OFFSET($H$3,0,0,'Données projet'!$E$13+1,1))</f>
        <v>#N/A</v>
      </c>
      <c r="CZ164" s="58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8" t="e">
        <f t="shared" si="125"/>
        <v>#N/A</v>
      </c>
      <c r="DT164" s="58" t="e">
        <f ca="1">AVERAGE(OFFSET($DS$3,0,0,'Données projet'!$E$14+1,1))-AVERAGE(OFFSET($H$3,0,0,'Données projet'!$E$14+1,1))</f>
        <v>#N/A</v>
      </c>
      <c r="DU164" s="58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8" t="e">
        <f t="shared" si="128"/>
        <v>#N/A</v>
      </c>
      <c r="EO164" s="58" t="e">
        <f ca="1">AVERAGE(OFFSET($EN$3,0,0,'Données projet'!$E$15+1,1))-AVERAGE(OFFSET($H$3,0,0,'Données projet'!$E$15+1,1))</f>
        <v>#N/A</v>
      </c>
      <c r="EP164" s="58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8" t="e">
        <f t="shared" si="131"/>
        <v>#N/A</v>
      </c>
      <c r="FJ164" s="58" t="e">
        <f ca="1">AVERAGE(OFFSET($FI$3,0,0,'Données projet'!$E$16+1,1))-AVERAGE(OFFSET($H$3,0,0,'Données projet'!$E$16+1,1))</f>
        <v>#N/A</v>
      </c>
      <c r="FK164" s="58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8" t="e">
        <f t="shared" si="134"/>
        <v>#N/A</v>
      </c>
      <c r="GE164" s="58" t="e">
        <f ca="1">AVERAGE(OFFSET($GD$3,0,0,'Données projet'!$E$17+1,1))-AVERAGE(OFFSET($H$3,0,0,'Données projet'!$E$17+1,1))</f>
        <v>#N/A</v>
      </c>
      <c r="GF164" s="58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8" t="e">
        <f t="shared" si="137"/>
        <v>#N/A</v>
      </c>
      <c r="GZ164" s="58" t="e">
        <f ca="1">AVERAGE(OFFSET($GY$3,0,0,'Données projet'!$E$18+1,1))-AVERAGE(OFFSET($H$3,0,0,'Données projet'!$E$18+1,1))</f>
        <v>#N/A</v>
      </c>
      <c r="HA164" s="58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6">
        <f t="shared" si="110"/>
        <v>489.52077735109452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8" t="e">
        <f t="shared" si="109"/>
        <v>#NUM!</v>
      </c>
      <c r="S165" s="58">
        <f ca="1">AVERAGE(OFFSET($R$3,0,0,'Données projet'!$E$9+1,1))-AVERAGE(OFFSET($H$3,0,0,'Données projet'!$E$9+1,1))</f>
        <v>160.68496934923235</v>
      </c>
      <c r="T165" s="58">
        <f t="shared" si="142"/>
        <v>313.61727210988198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8.6486043349616057</v>
      </c>
      <c r="AA165" s="21">
        <f>EXP(-LN(2)/25)*AA164+(1-EXP(-LN(2)/25))/(LN(2)/25)*Calculateur!V165*Calculateur!X165*VLOOKUP('Données projet'!$B$9,Paramètres!$A$1:$I$89,3,0)*0.475*44/12</f>
        <v>0.62324384877259198</v>
      </c>
      <c r="AB165" s="21">
        <f>EXP(-LN(2)/2)*AB164+(1-EXP(-LN(2)/2))/(LN(2)/2)*V165*Y165*VLOOKUP('Données projet'!$B$9,Paramètres!$A$1:$I$89,3,0)*0.475*44/12</f>
        <v>1.5276319719129012E-18</v>
      </c>
      <c r="AC165" s="22">
        <f t="shared" si="163"/>
        <v>9.2718481837341979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8" t="e">
        <f t="shared" si="113"/>
        <v>#N/A</v>
      </c>
      <c r="AN165" s="58" t="e">
        <f ca="1">AVERAGE(OFFSET($AM$3,0,0,'Données projet'!$E$10+1,1))-AVERAGE(OFFSET($H$3,0,0,'Données projet'!$E$10+1,1))</f>
        <v>#N/A</v>
      </c>
      <c r="AO165" s="58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8" t="e">
        <f t="shared" si="116"/>
        <v>#N/A</v>
      </c>
      <c r="BI165" s="58" t="e">
        <f ca="1">AVERAGE(OFFSET($BH$3,0,0,'Données projet'!$E$11+1,1))-AVERAGE(OFFSET($H$3,0,0,'Données projet'!$E$11+1,1))</f>
        <v>#N/A</v>
      </c>
      <c r="BJ165" s="58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8" t="e">
        <f t="shared" si="119"/>
        <v>#N/A</v>
      </c>
      <c r="CD165" s="58" t="e">
        <f ca="1">AVERAGE(OFFSET($CC$3,0,0,'Données projet'!$E$12+1,1))-AVERAGE(OFFSET($H$3,0,0,'Données projet'!$E$12+1,1))</f>
        <v>#N/A</v>
      </c>
      <c r="CE165" s="58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8" t="e">
        <f t="shared" si="122"/>
        <v>#N/A</v>
      </c>
      <c r="CY165" s="58" t="e">
        <f ca="1">AVERAGE(OFFSET($CX$3,0,0,'Données projet'!$E$13+1,1))-AVERAGE(OFFSET($H$3,0,0,'Données projet'!$E$13+1,1))</f>
        <v>#N/A</v>
      </c>
      <c r="CZ165" s="58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8" t="e">
        <f t="shared" si="125"/>
        <v>#N/A</v>
      </c>
      <c r="DT165" s="58" t="e">
        <f ca="1">AVERAGE(OFFSET($DS$3,0,0,'Données projet'!$E$14+1,1))-AVERAGE(OFFSET($H$3,0,0,'Données projet'!$E$14+1,1))</f>
        <v>#N/A</v>
      </c>
      <c r="DU165" s="58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8" t="e">
        <f t="shared" si="128"/>
        <v>#N/A</v>
      </c>
      <c r="EO165" s="58" t="e">
        <f ca="1">AVERAGE(OFFSET($EN$3,0,0,'Données projet'!$E$15+1,1))-AVERAGE(OFFSET($H$3,0,0,'Données projet'!$E$15+1,1))</f>
        <v>#N/A</v>
      </c>
      <c r="EP165" s="58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8" t="e">
        <f t="shared" si="131"/>
        <v>#N/A</v>
      </c>
      <c r="FJ165" s="58" t="e">
        <f ca="1">AVERAGE(OFFSET($FI$3,0,0,'Données projet'!$E$16+1,1))-AVERAGE(OFFSET($H$3,0,0,'Données projet'!$E$16+1,1))</f>
        <v>#N/A</v>
      </c>
      <c r="FK165" s="58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8" t="e">
        <f t="shared" si="134"/>
        <v>#N/A</v>
      </c>
      <c r="GE165" s="58" t="e">
        <f ca="1">AVERAGE(OFFSET($GD$3,0,0,'Données projet'!$E$17+1,1))-AVERAGE(OFFSET($H$3,0,0,'Données projet'!$E$17+1,1))</f>
        <v>#N/A</v>
      </c>
      <c r="GF165" s="58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8" t="e">
        <f t="shared" si="137"/>
        <v>#N/A</v>
      </c>
      <c r="GZ165" s="58" t="e">
        <f ca="1">AVERAGE(OFFSET($GY$3,0,0,'Données projet'!$E$18+1,1))-AVERAGE(OFFSET($H$3,0,0,'Données projet'!$E$18+1,1))</f>
        <v>#N/A</v>
      </c>
      <c r="HA165" s="58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6">
        <f t="shared" si="110"/>
        <v>490.70145485222611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8" t="e">
        <f t="shared" si="109"/>
        <v>#NUM!</v>
      </c>
      <c r="S166" s="58">
        <f ca="1">AVERAGE(OFFSET($R$3,0,0,'Données projet'!$E$9+1,1))-AVERAGE(OFFSET($H$3,0,0,'Données projet'!$E$9+1,1))</f>
        <v>160.68496934923235</v>
      </c>
      <c r="T166" s="58">
        <f t="shared" si="142"/>
        <v>313.61727210988198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8.4790104790807774</v>
      </c>
      <c r="AA166" s="21">
        <f>EXP(-LN(2)/25)*AA165+(1-EXP(-LN(2)/25))/(LN(2)/25)*Calculateur!V166*Calculateur!X166*VLOOKUP('Données projet'!$B$9,Paramètres!$A$1:$I$89,3,0)*0.475*44/12</f>
        <v>0.60620121295293594</v>
      </c>
      <c r="AB166" s="21">
        <f>EXP(-LN(2)/2)*AB165+(1-EXP(-LN(2)/2))/(LN(2)/2)*V166*Y166*VLOOKUP('Données projet'!$B$9,Paramètres!$A$1:$I$89,3,0)*0.475*44/12</f>
        <v>1.0801989264969899E-18</v>
      </c>
      <c r="AC166" s="22">
        <f t="shared" si="163"/>
        <v>9.0852116920337131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8" t="e">
        <f t="shared" si="113"/>
        <v>#N/A</v>
      </c>
      <c r="AN166" s="58" t="e">
        <f ca="1">AVERAGE(OFFSET($AM$3,0,0,'Données projet'!$E$10+1,1))-AVERAGE(OFFSET($H$3,0,0,'Données projet'!$E$10+1,1))</f>
        <v>#N/A</v>
      </c>
      <c r="AO166" s="58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8" t="e">
        <f t="shared" si="116"/>
        <v>#N/A</v>
      </c>
      <c r="BI166" s="58" t="e">
        <f ca="1">AVERAGE(OFFSET($BH$3,0,0,'Données projet'!$E$11+1,1))-AVERAGE(OFFSET($H$3,0,0,'Données projet'!$E$11+1,1))</f>
        <v>#N/A</v>
      </c>
      <c r="BJ166" s="58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8" t="e">
        <f t="shared" si="119"/>
        <v>#N/A</v>
      </c>
      <c r="CD166" s="58" t="e">
        <f ca="1">AVERAGE(OFFSET($CC$3,0,0,'Données projet'!$E$12+1,1))-AVERAGE(OFFSET($H$3,0,0,'Données projet'!$E$12+1,1))</f>
        <v>#N/A</v>
      </c>
      <c r="CE166" s="58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8" t="e">
        <f t="shared" si="122"/>
        <v>#N/A</v>
      </c>
      <c r="CY166" s="58" t="e">
        <f ca="1">AVERAGE(OFFSET($CX$3,0,0,'Données projet'!$E$13+1,1))-AVERAGE(OFFSET($H$3,0,0,'Données projet'!$E$13+1,1))</f>
        <v>#N/A</v>
      </c>
      <c r="CZ166" s="58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8" t="e">
        <f t="shared" si="125"/>
        <v>#N/A</v>
      </c>
      <c r="DT166" s="58" t="e">
        <f ca="1">AVERAGE(OFFSET($DS$3,0,0,'Données projet'!$E$14+1,1))-AVERAGE(OFFSET($H$3,0,0,'Données projet'!$E$14+1,1))</f>
        <v>#N/A</v>
      </c>
      <c r="DU166" s="58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8" t="e">
        <f t="shared" si="128"/>
        <v>#N/A</v>
      </c>
      <c r="EO166" s="58" t="e">
        <f ca="1">AVERAGE(OFFSET($EN$3,0,0,'Données projet'!$E$15+1,1))-AVERAGE(OFFSET($H$3,0,0,'Données projet'!$E$15+1,1))</f>
        <v>#N/A</v>
      </c>
      <c r="EP166" s="58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8" t="e">
        <f t="shared" si="131"/>
        <v>#N/A</v>
      </c>
      <c r="FJ166" s="58" t="e">
        <f ca="1">AVERAGE(OFFSET($FI$3,0,0,'Données projet'!$E$16+1,1))-AVERAGE(OFFSET($H$3,0,0,'Données projet'!$E$16+1,1))</f>
        <v>#N/A</v>
      </c>
      <c r="FK166" s="58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8" t="e">
        <f t="shared" si="134"/>
        <v>#N/A</v>
      </c>
      <c r="GE166" s="58" t="e">
        <f ca="1">AVERAGE(OFFSET($GD$3,0,0,'Données projet'!$E$17+1,1))-AVERAGE(OFFSET($H$3,0,0,'Données projet'!$E$17+1,1))</f>
        <v>#N/A</v>
      </c>
      <c r="GF166" s="58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8" t="e">
        <f t="shared" si="137"/>
        <v>#N/A</v>
      </c>
      <c r="GZ166" s="58" t="e">
        <f ca="1">AVERAGE(OFFSET($GY$3,0,0,'Données projet'!$E$18+1,1))-AVERAGE(OFFSET($H$3,0,0,'Données projet'!$E$18+1,1))</f>
        <v>#N/A</v>
      </c>
      <c r="HA166" s="58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6">
        <f t="shared" si="110"/>
        <v>491.88196836002629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8" t="e">
        <f t="shared" si="109"/>
        <v>#NUM!</v>
      </c>
      <c r="S167" s="58">
        <f ca="1">AVERAGE(OFFSET($R$3,0,0,'Données projet'!$E$9+1,1))-AVERAGE(OFFSET($H$3,0,0,'Données projet'!$E$9+1,1))</f>
        <v>160.68496934923235</v>
      </c>
      <c r="T167" s="58">
        <f t="shared" si="142"/>
        <v>313.61727210988198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8.3127422552717345</v>
      </c>
      <c r="AA167" s="21">
        <f>EXP(-LN(2)/25)*AA166+(1-EXP(-LN(2)/25))/(LN(2)/25)*Calculateur!V167*Calculateur!X167*VLOOKUP('Données projet'!$B$9,Paramètres!$A$1:$I$89,3,0)*0.475*44/12</f>
        <v>0.58962460890600166</v>
      </c>
      <c r="AB167" s="21">
        <f>EXP(-LN(2)/2)*AB166+(1-EXP(-LN(2)/2))/(LN(2)/2)*V167*Y167*VLOOKUP('Données projet'!$B$9,Paramètres!$A$1:$I$89,3,0)*0.475*44/12</f>
        <v>7.6381598595645061E-19</v>
      </c>
      <c r="AC167" s="22">
        <f t="shared" si="163"/>
        <v>8.9023668641777363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8" t="e">
        <f t="shared" si="113"/>
        <v>#N/A</v>
      </c>
      <c r="AN167" s="58" t="e">
        <f ca="1">AVERAGE(OFFSET($AM$3,0,0,'Données projet'!$E$10+1,1))-AVERAGE(OFFSET($H$3,0,0,'Données projet'!$E$10+1,1))</f>
        <v>#N/A</v>
      </c>
      <c r="AO167" s="58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8" t="e">
        <f t="shared" si="116"/>
        <v>#N/A</v>
      </c>
      <c r="BI167" s="58" t="e">
        <f ca="1">AVERAGE(OFFSET($BH$3,0,0,'Données projet'!$E$11+1,1))-AVERAGE(OFFSET($H$3,0,0,'Données projet'!$E$11+1,1))</f>
        <v>#N/A</v>
      </c>
      <c r="BJ167" s="58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8" t="e">
        <f t="shared" si="119"/>
        <v>#N/A</v>
      </c>
      <c r="CD167" s="58" t="e">
        <f ca="1">AVERAGE(OFFSET($CC$3,0,0,'Données projet'!$E$12+1,1))-AVERAGE(OFFSET($H$3,0,0,'Données projet'!$E$12+1,1))</f>
        <v>#N/A</v>
      </c>
      <c r="CE167" s="58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8" t="e">
        <f t="shared" si="122"/>
        <v>#N/A</v>
      </c>
      <c r="CY167" s="58" t="e">
        <f ca="1">AVERAGE(OFFSET($CX$3,0,0,'Données projet'!$E$13+1,1))-AVERAGE(OFFSET($H$3,0,0,'Données projet'!$E$13+1,1))</f>
        <v>#N/A</v>
      </c>
      <c r="CZ167" s="58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8" t="e">
        <f t="shared" si="125"/>
        <v>#N/A</v>
      </c>
      <c r="DT167" s="58" t="e">
        <f ca="1">AVERAGE(OFFSET($DS$3,0,0,'Données projet'!$E$14+1,1))-AVERAGE(OFFSET($H$3,0,0,'Données projet'!$E$14+1,1))</f>
        <v>#N/A</v>
      </c>
      <c r="DU167" s="58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8" t="e">
        <f t="shared" si="128"/>
        <v>#N/A</v>
      </c>
      <c r="EO167" s="58" t="e">
        <f ca="1">AVERAGE(OFFSET($EN$3,0,0,'Données projet'!$E$15+1,1))-AVERAGE(OFFSET($H$3,0,0,'Données projet'!$E$15+1,1))</f>
        <v>#N/A</v>
      </c>
      <c r="EP167" s="58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8" t="e">
        <f t="shared" si="131"/>
        <v>#N/A</v>
      </c>
      <c r="FJ167" s="58" t="e">
        <f ca="1">AVERAGE(OFFSET($FI$3,0,0,'Données projet'!$E$16+1,1))-AVERAGE(OFFSET($H$3,0,0,'Données projet'!$E$16+1,1))</f>
        <v>#N/A</v>
      </c>
      <c r="FK167" s="58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8" t="e">
        <f t="shared" si="134"/>
        <v>#N/A</v>
      </c>
      <c r="GE167" s="58" t="e">
        <f ca="1">AVERAGE(OFFSET($GD$3,0,0,'Données projet'!$E$17+1,1))-AVERAGE(OFFSET($H$3,0,0,'Données projet'!$E$17+1,1))</f>
        <v>#N/A</v>
      </c>
      <c r="GF167" s="58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8" t="e">
        <f t="shared" si="137"/>
        <v>#N/A</v>
      </c>
      <c r="GZ167" s="58" t="e">
        <f ca="1">AVERAGE(OFFSET($GY$3,0,0,'Données projet'!$E$18+1,1))-AVERAGE(OFFSET($H$3,0,0,'Données projet'!$E$18+1,1))</f>
        <v>#N/A</v>
      </c>
      <c r="HA167" s="58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6">
        <f t="shared" si="110"/>
        <v>493.06231899046742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8" t="e">
        <f t="shared" si="109"/>
        <v>#NUM!</v>
      </c>
      <c r="S168" s="58">
        <f ca="1">AVERAGE(OFFSET($R$3,0,0,'Données projet'!$E$9+1,1))-AVERAGE(OFFSET($H$3,0,0,'Données projet'!$E$9+1,1))</f>
        <v>160.68496934923235</v>
      </c>
      <c r="T168" s="58">
        <f t="shared" si="142"/>
        <v>313.61727210988198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8.1497344499179842</v>
      </c>
      <c r="AA168" s="21">
        <f>EXP(-LN(2)/25)*AA167+(1-EXP(-LN(2)/25))/(LN(2)/25)*Calculateur!V168*Calculateur!X168*VLOOKUP('Données projet'!$B$9,Paramètres!$A$1:$I$89,3,0)*0.475*44/12</f>
        <v>0.57350129296845642</v>
      </c>
      <c r="AB168" s="21">
        <f>EXP(-LN(2)/2)*AB167+(1-EXP(-LN(2)/2))/(LN(2)/2)*V168*Y168*VLOOKUP('Données projet'!$B$9,Paramètres!$A$1:$I$89,3,0)*0.475*44/12</f>
        <v>5.4009946324849497E-19</v>
      </c>
      <c r="AC168" s="22">
        <f t="shared" si="163"/>
        <v>8.7232357428864411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8" t="e">
        <f t="shared" si="113"/>
        <v>#N/A</v>
      </c>
      <c r="AN168" s="58" t="e">
        <f ca="1">AVERAGE(OFFSET($AM$3,0,0,'Données projet'!$E$10+1,1))-AVERAGE(OFFSET($H$3,0,0,'Données projet'!$E$10+1,1))</f>
        <v>#N/A</v>
      </c>
      <c r="AO168" s="58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8" t="e">
        <f t="shared" si="116"/>
        <v>#N/A</v>
      </c>
      <c r="BI168" s="58" t="e">
        <f ca="1">AVERAGE(OFFSET($BH$3,0,0,'Données projet'!$E$11+1,1))-AVERAGE(OFFSET($H$3,0,0,'Données projet'!$E$11+1,1))</f>
        <v>#N/A</v>
      </c>
      <c r="BJ168" s="58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8" t="e">
        <f t="shared" si="119"/>
        <v>#N/A</v>
      </c>
      <c r="CD168" s="58" t="e">
        <f ca="1">AVERAGE(OFFSET($CC$3,0,0,'Données projet'!$E$12+1,1))-AVERAGE(OFFSET($H$3,0,0,'Données projet'!$E$12+1,1))</f>
        <v>#N/A</v>
      </c>
      <c r="CE168" s="58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8" t="e">
        <f t="shared" si="122"/>
        <v>#N/A</v>
      </c>
      <c r="CY168" s="58" t="e">
        <f ca="1">AVERAGE(OFFSET($CX$3,0,0,'Données projet'!$E$13+1,1))-AVERAGE(OFFSET($H$3,0,0,'Données projet'!$E$13+1,1))</f>
        <v>#N/A</v>
      </c>
      <c r="CZ168" s="58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8" t="e">
        <f t="shared" si="125"/>
        <v>#N/A</v>
      </c>
      <c r="DT168" s="58" t="e">
        <f ca="1">AVERAGE(OFFSET($DS$3,0,0,'Données projet'!$E$14+1,1))-AVERAGE(OFFSET($H$3,0,0,'Données projet'!$E$14+1,1))</f>
        <v>#N/A</v>
      </c>
      <c r="DU168" s="58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8" t="e">
        <f t="shared" si="128"/>
        <v>#N/A</v>
      </c>
      <c r="EO168" s="58" t="e">
        <f ca="1">AVERAGE(OFFSET($EN$3,0,0,'Données projet'!$E$15+1,1))-AVERAGE(OFFSET($H$3,0,0,'Données projet'!$E$15+1,1))</f>
        <v>#N/A</v>
      </c>
      <c r="EP168" s="58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8" t="e">
        <f t="shared" si="131"/>
        <v>#N/A</v>
      </c>
      <c r="FJ168" s="58" t="e">
        <f ca="1">AVERAGE(OFFSET($FI$3,0,0,'Données projet'!$E$16+1,1))-AVERAGE(OFFSET($H$3,0,0,'Données projet'!$E$16+1,1))</f>
        <v>#N/A</v>
      </c>
      <c r="FK168" s="58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8" t="e">
        <f t="shared" si="134"/>
        <v>#N/A</v>
      </c>
      <c r="GE168" s="58" t="e">
        <f ca="1">AVERAGE(OFFSET($GD$3,0,0,'Données projet'!$E$17+1,1))-AVERAGE(OFFSET($H$3,0,0,'Données projet'!$E$17+1,1))</f>
        <v>#N/A</v>
      </c>
      <c r="GF168" s="58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8" t="e">
        <f t="shared" si="137"/>
        <v>#N/A</v>
      </c>
      <c r="GZ168" s="58" t="e">
        <f ca="1">AVERAGE(OFFSET($GY$3,0,0,'Données projet'!$E$18+1,1))-AVERAGE(OFFSET($H$3,0,0,'Données projet'!$E$18+1,1))</f>
        <v>#N/A</v>
      </c>
      <c r="HA168" s="58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6">
        <f t="shared" si="110"/>
        <v>494.24250784521246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8" t="e">
        <f t="shared" si="109"/>
        <v>#NUM!</v>
      </c>
      <c r="S169" s="58">
        <f ca="1">AVERAGE(OFFSET($R$3,0,0,'Données projet'!$E$9+1,1))-AVERAGE(OFFSET($H$3,0,0,'Données projet'!$E$9+1,1))</f>
        <v>160.68496934923235</v>
      </c>
      <c r="T169" s="58">
        <f t="shared" si="142"/>
        <v>313.61727210988198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7.9899231282022765</v>
      </c>
      <c r="AA169" s="21">
        <f>EXP(-LN(2)/25)*AA168+(1-EXP(-LN(2)/25))/(LN(2)/25)*Calculateur!V169*Calculateur!X169*VLOOKUP('Données projet'!$B$9,Paramètres!$A$1:$I$89,3,0)*0.475*44/12</f>
        <v>0.5578188699531117</v>
      </c>
      <c r="AB169" s="21">
        <f>EXP(-LN(2)/2)*AB168+(1-EXP(-LN(2)/2))/(LN(2)/2)*V169*Y169*VLOOKUP('Données projet'!$B$9,Paramètres!$A$1:$I$89,3,0)*0.475*44/12</f>
        <v>3.819079929782253E-19</v>
      </c>
      <c r="AC169" s="22">
        <f t="shared" si="163"/>
        <v>8.5477419981553879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8" t="e">
        <f t="shared" si="113"/>
        <v>#N/A</v>
      </c>
      <c r="AN169" s="58" t="e">
        <f ca="1">AVERAGE(OFFSET($AM$3,0,0,'Données projet'!$E$10+1,1))-AVERAGE(OFFSET($H$3,0,0,'Données projet'!$E$10+1,1))</f>
        <v>#N/A</v>
      </c>
      <c r="AO169" s="58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8" t="e">
        <f t="shared" si="116"/>
        <v>#N/A</v>
      </c>
      <c r="BI169" s="58" t="e">
        <f ca="1">AVERAGE(OFFSET($BH$3,0,0,'Données projet'!$E$11+1,1))-AVERAGE(OFFSET($H$3,0,0,'Données projet'!$E$11+1,1))</f>
        <v>#N/A</v>
      </c>
      <c r="BJ169" s="58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8" t="e">
        <f t="shared" si="119"/>
        <v>#N/A</v>
      </c>
      <c r="CD169" s="58" t="e">
        <f ca="1">AVERAGE(OFFSET($CC$3,0,0,'Données projet'!$E$12+1,1))-AVERAGE(OFFSET($H$3,0,0,'Données projet'!$E$12+1,1))</f>
        <v>#N/A</v>
      </c>
      <c r="CE169" s="58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8" t="e">
        <f t="shared" si="122"/>
        <v>#N/A</v>
      </c>
      <c r="CY169" s="58" t="e">
        <f ca="1">AVERAGE(OFFSET($CX$3,0,0,'Données projet'!$E$13+1,1))-AVERAGE(OFFSET($H$3,0,0,'Données projet'!$E$13+1,1))</f>
        <v>#N/A</v>
      </c>
      <c r="CZ169" s="58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8" t="e">
        <f t="shared" si="125"/>
        <v>#N/A</v>
      </c>
      <c r="DT169" s="58" t="e">
        <f ca="1">AVERAGE(OFFSET($DS$3,0,0,'Données projet'!$E$14+1,1))-AVERAGE(OFFSET($H$3,0,0,'Données projet'!$E$14+1,1))</f>
        <v>#N/A</v>
      </c>
      <c r="DU169" s="58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8" t="e">
        <f t="shared" si="128"/>
        <v>#N/A</v>
      </c>
      <c r="EO169" s="58" t="e">
        <f ca="1">AVERAGE(OFFSET($EN$3,0,0,'Données projet'!$E$15+1,1))-AVERAGE(OFFSET($H$3,0,0,'Données projet'!$E$15+1,1))</f>
        <v>#N/A</v>
      </c>
      <c r="EP169" s="58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8" t="e">
        <f t="shared" si="131"/>
        <v>#N/A</v>
      </c>
      <c r="FJ169" s="58" t="e">
        <f ca="1">AVERAGE(OFFSET($FI$3,0,0,'Données projet'!$E$16+1,1))-AVERAGE(OFFSET($H$3,0,0,'Données projet'!$E$16+1,1))</f>
        <v>#N/A</v>
      </c>
      <c r="FK169" s="58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8" t="e">
        <f t="shared" si="134"/>
        <v>#N/A</v>
      </c>
      <c r="GE169" s="58" t="e">
        <f ca="1">AVERAGE(OFFSET($GD$3,0,0,'Données projet'!$E$17+1,1))-AVERAGE(OFFSET($H$3,0,0,'Données projet'!$E$17+1,1))</f>
        <v>#N/A</v>
      </c>
      <c r="GF169" s="58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8" t="e">
        <f t="shared" si="137"/>
        <v>#N/A</v>
      </c>
      <c r="GZ169" s="58" t="e">
        <f ca="1">AVERAGE(OFFSET($GY$3,0,0,'Données projet'!$E$18+1,1))-AVERAGE(OFFSET($H$3,0,0,'Données projet'!$E$18+1,1))</f>
        <v>#N/A</v>
      </c>
      <c r="HA169" s="58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6">
        <f t="shared" si="110"/>
        <v>495.42253601188349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8" t="e">
        <f t="shared" si="109"/>
        <v>#NUM!</v>
      </c>
      <c r="S170" s="58">
        <f ca="1">AVERAGE(OFFSET($R$3,0,0,'Données projet'!$E$9+1,1))-AVERAGE(OFFSET($H$3,0,0,'Données projet'!$E$9+1,1))</f>
        <v>160.68496934923235</v>
      </c>
      <c r="T170" s="58">
        <f t="shared" si="142"/>
        <v>313.61727210988198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7.8332456090301328</v>
      </c>
      <c r="AA170" s="21">
        <f>EXP(-LN(2)/25)*AA169+(1-EXP(-LN(2)/25))/(LN(2)/25)*Calculateur!V170*Calculateur!X170*VLOOKUP('Données projet'!$B$9,Paramètres!$A$1:$I$89,3,0)*0.475*44/12</f>
        <v>0.54256528361982437</v>
      </c>
      <c r="AB170" s="21">
        <f>EXP(-LN(2)/2)*AB169+(1-EXP(-LN(2)/2))/(LN(2)/2)*V170*Y170*VLOOKUP('Données projet'!$B$9,Paramètres!$A$1:$I$89,3,0)*0.475*44/12</f>
        <v>2.7004973162424748E-19</v>
      </c>
      <c r="AC170" s="22">
        <f t="shared" si="163"/>
        <v>8.375810892649957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8" t="e">
        <f t="shared" si="113"/>
        <v>#N/A</v>
      </c>
      <c r="AN170" s="58" t="e">
        <f ca="1">AVERAGE(OFFSET($AM$3,0,0,'Données projet'!$E$10+1,1))-AVERAGE(OFFSET($H$3,0,0,'Données projet'!$E$10+1,1))</f>
        <v>#N/A</v>
      </c>
      <c r="AO170" s="58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8" t="e">
        <f t="shared" si="116"/>
        <v>#N/A</v>
      </c>
      <c r="BI170" s="58" t="e">
        <f ca="1">AVERAGE(OFFSET($BH$3,0,0,'Données projet'!$E$11+1,1))-AVERAGE(OFFSET($H$3,0,0,'Données projet'!$E$11+1,1))</f>
        <v>#N/A</v>
      </c>
      <c r="BJ170" s="58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8" t="e">
        <f t="shared" si="119"/>
        <v>#N/A</v>
      </c>
      <c r="CD170" s="58" t="e">
        <f ca="1">AVERAGE(OFFSET($CC$3,0,0,'Données projet'!$E$12+1,1))-AVERAGE(OFFSET($H$3,0,0,'Données projet'!$E$12+1,1))</f>
        <v>#N/A</v>
      </c>
      <c r="CE170" s="58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8" t="e">
        <f t="shared" si="122"/>
        <v>#N/A</v>
      </c>
      <c r="CY170" s="58" t="e">
        <f ca="1">AVERAGE(OFFSET($CX$3,0,0,'Données projet'!$E$13+1,1))-AVERAGE(OFFSET($H$3,0,0,'Données projet'!$E$13+1,1))</f>
        <v>#N/A</v>
      </c>
      <c r="CZ170" s="58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8" t="e">
        <f t="shared" si="125"/>
        <v>#N/A</v>
      </c>
      <c r="DT170" s="58" t="e">
        <f ca="1">AVERAGE(OFFSET($DS$3,0,0,'Données projet'!$E$14+1,1))-AVERAGE(OFFSET($H$3,0,0,'Données projet'!$E$14+1,1))</f>
        <v>#N/A</v>
      </c>
      <c r="DU170" s="58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8" t="e">
        <f t="shared" si="128"/>
        <v>#N/A</v>
      </c>
      <c r="EO170" s="58" t="e">
        <f ca="1">AVERAGE(OFFSET($EN$3,0,0,'Données projet'!$E$15+1,1))-AVERAGE(OFFSET($H$3,0,0,'Données projet'!$E$15+1,1))</f>
        <v>#N/A</v>
      </c>
      <c r="EP170" s="58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8" t="e">
        <f t="shared" si="131"/>
        <v>#N/A</v>
      </c>
      <c r="FJ170" s="58" t="e">
        <f ca="1">AVERAGE(OFFSET($FI$3,0,0,'Données projet'!$E$16+1,1))-AVERAGE(OFFSET($H$3,0,0,'Données projet'!$E$16+1,1))</f>
        <v>#N/A</v>
      </c>
      <c r="FK170" s="58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8" t="e">
        <f t="shared" si="134"/>
        <v>#N/A</v>
      </c>
      <c r="GE170" s="58" t="e">
        <f ca="1">AVERAGE(OFFSET($GD$3,0,0,'Données projet'!$E$17+1,1))-AVERAGE(OFFSET($H$3,0,0,'Données projet'!$E$17+1,1))</f>
        <v>#N/A</v>
      </c>
      <c r="GF170" s="58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8" t="e">
        <f t="shared" si="137"/>
        <v>#N/A</v>
      </c>
      <c r="GZ170" s="58" t="e">
        <f ca="1">AVERAGE(OFFSET($GY$3,0,0,'Données projet'!$E$18+1,1))-AVERAGE(OFFSET($H$3,0,0,'Données projet'!$E$18+1,1))</f>
        <v>#N/A</v>
      </c>
      <c r="HA170" s="58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6">
        <f t="shared" si="110"/>
        <v>496.60240456432382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8" t="e">
        <f t="shared" si="109"/>
        <v>#NUM!</v>
      </c>
      <c r="S171" s="58">
        <f ca="1">AVERAGE(OFFSET($R$3,0,0,'Données projet'!$E$9+1,1))-AVERAGE(OFFSET($H$3,0,0,'Données projet'!$E$9+1,1))</f>
        <v>160.68496934923235</v>
      </c>
      <c r="T171" s="58">
        <f t="shared" si="142"/>
        <v>313.61727210988198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7.6796404404451044</v>
      </c>
      <c r="AA171" s="21">
        <f>EXP(-LN(2)/25)*AA170+(1-EXP(-LN(2)/25))/(LN(2)/25)*Calculateur!V171*Calculateur!X171*VLOOKUP('Données projet'!$B$9,Paramètres!$A$1:$I$89,3,0)*0.475*44/12</f>
        <v>0.52772880740697203</v>
      </c>
      <c r="AB171" s="21">
        <f>EXP(-LN(2)/2)*AB170+(1-EXP(-LN(2)/2))/(LN(2)/2)*V171*Y171*VLOOKUP('Données projet'!$B$9,Paramètres!$A$1:$I$89,3,0)*0.475*44/12</f>
        <v>1.9095399648911265E-19</v>
      </c>
      <c r="AC171" s="22">
        <f t="shared" si="163"/>
        <v>8.2073692478520766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8" t="e">
        <f t="shared" si="113"/>
        <v>#N/A</v>
      </c>
      <c r="AN171" s="58" t="e">
        <f ca="1">AVERAGE(OFFSET($AM$3,0,0,'Données projet'!$E$10+1,1))-AVERAGE(OFFSET($H$3,0,0,'Données projet'!$E$10+1,1))</f>
        <v>#N/A</v>
      </c>
      <c r="AO171" s="58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8" t="e">
        <f t="shared" si="116"/>
        <v>#N/A</v>
      </c>
      <c r="BI171" s="58" t="e">
        <f ca="1">AVERAGE(OFFSET($BH$3,0,0,'Données projet'!$E$11+1,1))-AVERAGE(OFFSET($H$3,0,0,'Données projet'!$E$11+1,1))</f>
        <v>#N/A</v>
      </c>
      <c r="BJ171" s="58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8" t="e">
        <f t="shared" si="119"/>
        <v>#N/A</v>
      </c>
      <c r="CD171" s="58" t="e">
        <f ca="1">AVERAGE(OFFSET($CC$3,0,0,'Données projet'!$E$12+1,1))-AVERAGE(OFFSET($H$3,0,0,'Données projet'!$E$12+1,1))</f>
        <v>#N/A</v>
      </c>
      <c r="CE171" s="58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8" t="e">
        <f t="shared" si="122"/>
        <v>#N/A</v>
      </c>
      <c r="CY171" s="58" t="e">
        <f ca="1">AVERAGE(OFFSET($CX$3,0,0,'Données projet'!$E$13+1,1))-AVERAGE(OFFSET($H$3,0,0,'Données projet'!$E$13+1,1))</f>
        <v>#N/A</v>
      </c>
      <c r="CZ171" s="58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8" t="e">
        <f t="shared" si="125"/>
        <v>#N/A</v>
      </c>
      <c r="DT171" s="58" t="e">
        <f ca="1">AVERAGE(OFFSET($DS$3,0,0,'Données projet'!$E$14+1,1))-AVERAGE(OFFSET($H$3,0,0,'Données projet'!$E$14+1,1))</f>
        <v>#N/A</v>
      </c>
      <c r="DU171" s="58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8" t="e">
        <f t="shared" si="128"/>
        <v>#N/A</v>
      </c>
      <c r="EO171" s="58" t="e">
        <f ca="1">AVERAGE(OFFSET($EN$3,0,0,'Données projet'!$E$15+1,1))-AVERAGE(OFFSET($H$3,0,0,'Données projet'!$E$15+1,1))</f>
        <v>#N/A</v>
      </c>
      <c r="EP171" s="58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8" t="e">
        <f t="shared" si="131"/>
        <v>#N/A</v>
      </c>
      <c r="FJ171" s="58" t="e">
        <f ca="1">AVERAGE(OFFSET($FI$3,0,0,'Données projet'!$E$16+1,1))-AVERAGE(OFFSET($H$3,0,0,'Données projet'!$E$16+1,1))</f>
        <v>#N/A</v>
      </c>
      <c r="FK171" s="58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8" t="e">
        <f t="shared" si="134"/>
        <v>#N/A</v>
      </c>
      <c r="GE171" s="58" t="e">
        <f ca="1">AVERAGE(OFFSET($GD$3,0,0,'Données projet'!$E$17+1,1))-AVERAGE(OFFSET($H$3,0,0,'Données projet'!$E$17+1,1))</f>
        <v>#N/A</v>
      </c>
      <c r="GF171" s="58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8" t="e">
        <f t="shared" si="137"/>
        <v>#N/A</v>
      </c>
      <c r="GZ171" s="58" t="e">
        <f ca="1">AVERAGE(OFFSET($GY$3,0,0,'Données projet'!$E$18+1,1))-AVERAGE(OFFSET($H$3,0,0,'Données projet'!$E$18+1,1))</f>
        <v>#N/A</v>
      </c>
      <c r="HA171" s="58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6">
        <f t="shared" si="110"/>
        <v>497.78211456285305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8" t="e">
        <f t="shared" si="109"/>
        <v>#NUM!</v>
      </c>
      <c r="S172" s="58">
        <f ca="1">AVERAGE(OFFSET($R$3,0,0,'Données projet'!$E$9+1,1))-AVERAGE(OFFSET($H$3,0,0,'Données projet'!$E$9+1,1))</f>
        <v>160.68496934923235</v>
      </c>
      <c r="T172" s="58">
        <f t="shared" si="142"/>
        <v>313.61727210988198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7.529047375526126</v>
      </c>
      <c r="AA172" s="21">
        <f>EXP(-LN(2)/25)*AA171+(1-EXP(-LN(2)/25))/(LN(2)/25)*Calculateur!V172*Calculateur!X172*VLOOKUP('Données projet'!$B$9,Paramètres!$A$1:$I$89,3,0)*0.475*44/12</f>
        <v>0.51329803541637653</v>
      </c>
      <c r="AB172" s="21">
        <f>EXP(-LN(2)/2)*AB171+(1-EXP(-LN(2)/2))/(LN(2)/2)*V172*Y172*VLOOKUP('Données projet'!$B$9,Paramètres!$A$1:$I$89,3,0)*0.475*44/12</f>
        <v>1.3502486581212374E-19</v>
      </c>
      <c r="AC172" s="22">
        <f t="shared" si="163"/>
        <v>8.0423454109425023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8" t="e">
        <f t="shared" si="113"/>
        <v>#N/A</v>
      </c>
      <c r="AN172" s="58" t="e">
        <f ca="1">AVERAGE(OFFSET($AM$3,0,0,'Données projet'!$E$10+1,1))-AVERAGE(OFFSET($H$3,0,0,'Données projet'!$E$10+1,1))</f>
        <v>#N/A</v>
      </c>
      <c r="AO172" s="58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8" t="e">
        <f t="shared" si="116"/>
        <v>#N/A</v>
      </c>
      <c r="BI172" s="58" t="e">
        <f ca="1">AVERAGE(OFFSET($BH$3,0,0,'Données projet'!$E$11+1,1))-AVERAGE(OFFSET($H$3,0,0,'Données projet'!$E$11+1,1))</f>
        <v>#N/A</v>
      </c>
      <c r="BJ172" s="58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8" t="e">
        <f t="shared" si="119"/>
        <v>#N/A</v>
      </c>
      <c r="CD172" s="58" t="e">
        <f ca="1">AVERAGE(OFFSET($CC$3,0,0,'Données projet'!$E$12+1,1))-AVERAGE(OFFSET($H$3,0,0,'Données projet'!$E$12+1,1))</f>
        <v>#N/A</v>
      </c>
      <c r="CE172" s="58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8" t="e">
        <f t="shared" si="122"/>
        <v>#N/A</v>
      </c>
      <c r="CY172" s="58" t="e">
        <f ca="1">AVERAGE(OFFSET($CX$3,0,0,'Données projet'!$E$13+1,1))-AVERAGE(OFFSET($H$3,0,0,'Données projet'!$E$13+1,1))</f>
        <v>#N/A</v>
      </c>
      <c r="CZ172" s="58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8" t="e">
        <f t="shared" si="125"/>
        <v>#N/A</v>
      </c>
      <c r="DT172" s="58" t="e">
        <f ca="1">AVERAGE(OFFSET($DS$3,0,0,'Données projet'!$E$14+1,1))-AVERAGE(OFFSET($H$3,0,0,'Données projet'!$E$14+1,1))</f>
        <v>#N/A</v>
      </c>
      <c r="DU172" s="58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8" t="e">
        <f t="shared" si="128"/>
        <v>#N/A</v>
      </c>
      <c r="EO172" s="58" t="e">
        <f ca="1">AVERAGE(OFFSET($EN$3,0,0,'Données projet'!$E$15+1,1))-AVERAGE(OFFSET($H$3,0,0,'Données projet'!$E$15+1,1))</f>
        <v>#N/A</v>
      </c>
      <c r="EP172" s="58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8" t="e">
        <f t="shared" si="131"/>
        <v>#N/A</v>
      </c>
      <c r="FJ172" s="58" t="e">
        <f ca="1">AVERAGE(OFFSET($FI$3,0,0,'Données projet'!$E$16+1,1))-AVERAGE(OFFSET($H$3,0,0,'Données projet'!$E$16+1,1))</f>
        <v>#N/A</v>
      </c>
      <c r="FK172" s="58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8" t="e">
        <f t="shared" si="134"/>
        <v>#N/A</v>
      </c>
      <c r="GE172" s="58" t="e">
        <f ca="1">AVERAGE(OFFSET($GD$3,0,0,'Données projet'!$E$17+1,1))-AVERAGE(OFFSET($H$3,0,0,'Données projet'!$E$17+1,1))</f>
        <v>#N/A</v>
      </c>
      <c r="GF172" s="58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8" t="e">
        <f t="shared" si="137"/>
        <v>#N/A</v>
      </c>
      <c r="GZ172" s="58" t="e">
        <f ca="1">AVERAGE(OFFSET($GY$3,0,0,'Données projet'!$E$18+1,1))-AVERAGE(OFFSET($H$3,0,0,'Données projet'!$E$18+1,1))</f>
        <v>#N/A</v>
      </c>
      <c r="HA172" s="58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6">
        <f t="shared" si="110"/>
        <v>498.96166705451697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8" t="e">
        <f t="shared" si="109"/>
        <v>#NUM!</v>
      </c>
      <c r="S173" s="58">
        <f ca="1">AVERAGE(OFFSET($R$3,0,0,'Données projet'!$E$9+1,1))-AVERAGE(OFFSET($H$3,0,0,'Données projet'!$E$9+1,1))</f>
        <v>160.68496934923235</v>
      </c>
      <c r="T173" s="58">
        <f t="shared" si="142"/>
        <v>313.61727210988198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7.3814073487575094</v>
      </c>
      <c r="AA173" s="21">
        <f>EXP(-LN(2)/25)*AA172+(1-EXP(-LN(2)/25))/(LN(2)/25)*Calculateur!V173*Calculateur!X173*VLOOKUP('Données projet'!$B$9,Paramètres!$A$1:$I$89,3,0)*0.475*44/12</f>
        <v>0.49926187364474517</v>
      </c>
      <c r="AB173" s="21">
        <f>EXP(-LN(2)/2)*AB172+(1-EXP(-LN(2)/2))/(LN(2)/2)*V173*Y173*VLOOKUP('Données projet'!$B$9,Paramètres!$A$1:$I$89,3,0)*0.475*44/12</f>
        <v>9.5476998244556326E-20</v>
      </c>
      <c r="AC173" s="22">
        <f t="shared" si="163"/>
        <v>7.8806692224022541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8" t="e">
        <f t="shared" si="113"/>
        <v>#N/A</v>
      </c>
      <c r="AN173" s="58" t="e">
        <f ca="1">AVERAGE(OFFSET($AM$3,0,0,'Données projet'!$E$10+1,1))-AVERAGE(OFFSET($H$3,0,0,'Données projet'!$E$10+1,1))</f>
        <v>#N/A</v>
      </c>
      <c r="AO173" s="58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8" t="e">
        <f t="shared" si="116"/>
        <v>#N/A</v>
      </c>
      <c r="BI173" s="58" t="e">
        <f ca="1">AVERAGE(OFFSET($BH$3,0,0,'Données projet'!$E$11+1,1))-AVERAGE(OFFSET($H$3,0,0,'Données projet'!$E$11+1,1))</f>
        <v>#N/A</v>
      </c>
      <c r="BJ173" s="58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8" t="e">
        <f t="shared" si="119"/>
        <v>#N/A</v>
      </c>
      <c r="CD173" s="58" t="e">
        <f ca="1">AVERAGE(OFFSET($CC$3,0,0,'Données projet'!$E$12+1,1))-AVERAGE(OFFSET($H$3,0,0,'Données projet'!$E$12+1,1))</f>
        <v>#N/A</v>
      </c>
      <c r="CE173" s="58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8" t="e">
        <f t="shared" si="122"/>
        <v>#N/A</v>
      </c>
      <c r="CY173" s="58" t="e">
        <f ca="1">AVERAGE(OFFSET($CX$3,0,0,'Données projet'!$E$13+1,1))-AVERAGE(OFFSET($H$3,0,0,'Données projet'!$E$13+1,1))</f>
        <v>#N/A</v>
      </c>
      <c r="CZ173" s="58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8" t="e">
        <f t="shared" si="125"/>
        <v>#N/A</v>
      </c>
      <c r="DT173" s="58" t="e">
        <f ca="1">AVERAGE(OFFSET($DS$3,0,0,'Données projet'!$E$14+1,1))-AVERAGE(OFFSET($H$3,0,0,'Données projet'!$E$14+1,1))</f>
        <v>#N/A</v>
      </c>
      <c r="DU173" s="58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8" t="e">
        <f t="shared" si="128"/>
        <v>#N/A</v>
      </c>
      <c r="EO173" s="58" t="e">
        <f ca="1">AVERAGE(OFFSET($EN$3,0,0,'Données projet'!$E$15+1,1))-AVERAGE(OFFSET($H$3,0,0,'Données projet'!$E$15+1,1))</f>
        <v>#N/A</v>
      </c>
      <c r="EP173" s="58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8" t="e">
        <f t="shared" si="131"/>
        <v>#N/A</v>
      </c>
      <c r="FJ173" s="58" t="e">
        <f ca="1">AVERAGE(OFFSET($FI$3,0,0,'Données projet'!$E$16+1,1))-AVERAGE(OFFSET($H$3,0,0,'Données projet'!$E$16+1,1))</f>
        <v>#N/A</v>
      </c>
      <c r="FK173" s="58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8" t="e">
        <f t="shared" si="134"/>
        <v>#N/A</v>
      </c>
      <c r="GE173" s="58" t="e">
        <f ca="1">AVERAGE(OFFSET($GD$3,0,0,'Données projet'!$E$17+1,1))-AVERAGE(OFFSET($H$3,0,0,'Données projet'!$E$17+1,1))</f>
        <v>#N/A</v>
      </c>
      <c r="GF173" s="58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8" t="e">
        <f t="shared" si="137"/>
        <v>#N/A</v>
      </c>
      <c r="GZ173" s="58" t="e">
        <f ca="1">AVERAGE(OFFSET($GY$3,0,0,'Données projet'!$E$18+1,1))-AVERAGE(OFFSET($H$3,0,0,'Données projet'!$E$18+1,1))</f>
        <v>#N/A</v>
      </c>
      <c r="HA173" s="58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6">
        <f t="shared" si="110"/>
        <v>500.1410630733302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8" t="e">
        <f t="shared" si="109"/>
        <v>#NUM!</v>
      </c>
      <c r="S174" s="58">
        <f ca="1">AVERAGE(OFFSET($R$3,0,0,'Données projet'!$E$9+1,1))-AVERAGE(OFFSET($H$3,0,0,'Données projet'!$E$9+1,1))</f>
        <v>160.68496934923235</v>
      </c>
      <c r="T174" s="58">
        <f t="shared" si="142"/>
        <v>313.61727210988198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7.2366624528623005</v>
      </c>
      <c r="AA174" s="21">
        <f>EXP(-LN(2)/25)*AA173+(1-EXP(-LN(2)/25))/(LN(2)/25)*Calculateur!V174*Calculateur!X174*VLOOKUP('Données projet'!$B$9,Paramètres!$A$1:$I$89,3,0)*0.475*44/12</f>
        <v>0.48560953145488878</v>
      </c>
      <c r="AB174" s="21">
        <f>EXP(-LN(2)/2)*AB173+(1-EXP(-LN(2)/2))/(LN(2)/2)*V174*Y174*VLOOKUP('Données projet'!$B$9,Paramètres!$A$1:$I$89,3,0)*0.475*44/12</f>
        <v>6.7512432906061871E-20</v>
      </c>
      <c r="AC174" s="22">
        <f t="shared" si="163"/>
        <v>7.7222719843171896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8" t="e">
        <f t="shared" si="113"/>
        <v>#N/A</v>
      </c>
      <c r="AN174" s="58" t="e">
        <f ca="1">AVERAGE(OFFSET($AM$3,0,0,'Données projet'!$E$10+1,1))-AVERAGE(OFFSET($H$3,0,0,'Données projet'!$E$10+1,1))</f>
        <v>#N/A</v>
      </c>
      <c r="AO174" s="58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8" t="e">
        <f t="shared" si="116"/>
        <v>#N/A</v>
      </c>
      <c r="BI174" s="58" t="e">
        <f ca="1">AVERAGE(OFFSET($BH$3,0,0,'Données projet'!$E$11+1,1))-AVERAGE(OFFSET($H$3,0,0,'Données projet'!$E$11+1,1))</f>
        <v>#N/A</v>
      </c>
      <c r="BJ174" s="58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8" t="e">
        <f t="shared" si="119"/>
        <v>#N/A</v>
      </c>
      <c r="CD174" s="58" t="e">
        <f ca="1">AVERAGE(OFFSET($CC$3,0,0,'Données projet'!$E$12+1,1))-AVERAGE(OFFSET($H$3,0,0,'Données projet'!$E$12+1,1))</f>
        <v>#N/A</v>
      </c>
      <c r="CE174" s="58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8" t="e">
        <f t="shared" si="122"/>
        <v>#N/A</v>
      </c>
      <c r="CY174" s="58" t="e">
        <f ca="1">AVERAGE(OFFSET($CX$3,0,0,'Données projet'!$E$13+1,1))-AVERAGE(OFFSET($H$3,0,0,'Données projet'!$E$13+1,1))</f>
        <v>#N/A</v>
      </c>
      <c r="CZ174" s="58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8" t="e">
        <f t="shared" si="125"/>
        <v>#N/A</v>
      </c>
      <c r="DT174" s="58" t="e">
        <f ca="1">AVERAGE(OFFSET($DS$3,0,0,'Données projet'!$E$14+1,1))-AVERAGE(OFFSET($H$3,0,0,'Données projet'!$E$14+1,1))</f>
        <v>#N/A</v>
      </c>
      <c r="DU174" s="58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8" t="e">
        <f t="shared" si="128"/>
        <v>#N/A</v>
      </c>
      <c r="EO174" s="58" t="e">
        <f ca="1">AVERAGE(OFFSET($EN$3,0,0,'Données projet'!$E$15+1,1))-AVERAGE(OFFSET($H$3,0,0,'Données projet'!$E$15+1,1))</f>
        <v>#N/A</v>
      </c>
      <c r="EP174" s="58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8" t="e">
        <f t="shared" si="131"/>
        <v>#N/A</v>
      </c>
      <c r="FJ174" s="58" t="e">
        <f ca="1">AVERAGE(OFFSET($FI$3,0,0,'Données projet'!$E$16+1,1))-AVERAGE(OFFSET($H$3,0,0,'Données projet'!$E$16+1,1))</f>
        <v>#N/A</v>
      </c>
      <c r="FK174" s="58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8" t="e">
        <f t="shared" si="134"/>
        <v>#N/A</v>
      </c>
      <c r="GE174" s="58" t="e">
        <f ca="1">AVERAGE(OFFSET($GD$3,0,0,'Données projet'!$E$17+1,1))-AVERAGE(OFFSET($H$3,0,0,'Données projet'!$E$17+1,1))</f>
        <v>#N/A</v>
      </c>
      <c r="GF174" s="58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8" t="e">
        <f t="shared" si="137"/>
        <v>#N/A</v>
      </c>
      <c r="GZ174" s="58" t="e">
        <f ca="1">AVERAGE(OFFSET($GY$3,0,0,'Données projet'!$E$18+1,1))-AVERAGE(OFFSET($H$3,0,0,'Données projet'!$E$18+1,1))</f>
        <v>#N/A</v>
      </c>
      <c r="HA174" s="58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6">
        <f t="shared" si="110"/>
        <v>501.32030364051411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8" t="e">
        <f t="shared" si="109"/>
        <v>#NUM!</v>
      </c>
      <c r="S175" s="58">
        <f ca="1">AVERAGE(OFFSET($R$3,0,0,'Données projet'!$E$9+1,1))-AVERAGE(OFFSET($H$3,0,0,'Données projet'!$E$9+1,1))</f>
        <v>160.68496934923235</v>
      </c>
      <c r="T175" s="58">
        <f t="shared" si="142"/>
        <v>313.61727210988198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7.0947559160899276</v>
      </c>
      <c r="AA175" s="21">
        <f>EXP(-LN(2)/25)*AA174+(1-EXP(-LN(2)/25))/(LN(2)/25)*Calculateur!V175*Calculateur!X175*VLOOKUP('Données projet'!$B$9,Paramètres!$A$1:$I$89,3,0)*0.475*44/12</f>
        <v>0.47233051328015946</v>
      </c>
      <c r="AB175" s="21">
        <f>EXP(-LN(2)/2)*AB174+(1-EXP(-LN(2)/2))/(LN(2)/2)*V175*Y175*VLOOKUP('Données projet'!$B$9,Paramètres!$A$1:$I$89,3,0)*0.475*44/12</f>
        <v>4.7738499122278163E-20</v>
      </c>
      <c r="AC175" s="22">
        <f t="shared" si="163"/>
        <v>7.5670864293700868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8" t="e">
        <f t="shared" si="113"/>
        <v>#N/A</v>
      </c>
      <c r="AN175" s="58" t="e">
        <f ca="1">AVERAGE(OFFSET($AM$3,0,0,'Données projet'!$E$10+1,1))-AVERAGE(OFFSET($H$3,0,0,'Données projet'!$E$10+1,1))</f>
        <v>#N/A</v>
      </c>
      <c r="AO175" s="58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8" t="e">
        <f t="shared" si="116"/>
        <v>#N/A</v>
      </c>
      <c r="BI175" s="58" t="e">
        <f ca="1">AVERAGE(OFFSET($BH$3,0,0,'Données projet'!$E$11+1,1))-AVERAGE(OFFSET($H$3,0,0,'Données projet'!$E$11+1,1))</f>
        <v>#N/A</v>
      </c>
      <c r="BJ175" s="58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8" t="e">
        <f t="shared" si="119"/>
        <v>#N/A</v>
      </c>
      <c r="CD175" s="58" t="e">
        <f ca="1">AVERAGE(OFFSET($CC$3,0,0,'Données projet'!$E$12+1,1))-AVERAGE(OFFSET($H$3,0,0,'Données projet'!$E$12+1,1))</f>
        <v>#N/A</v>
      </c>
      <c r="CE175" s="58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8" t="e">
        <f t="shared" si="122"/>
        <v>#N/A</v>
      </c>
      <c r="CY175" s="58" t="e">
        <f ca="1">AVERAGE(OFFSET($CX$3,0,0,'Données projet'!$E$13+1,1))-AVERAGE(OFFSET($H$3,0,0,'Données projet'!$E$13+1,1))</f>
        <v>#N/A</v>
      </c>
      <c r="CZ175" s="58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8" t="e">
        <f t="shared" si="125"/>
        <v>#N/A</v>
      </c>
      <c r="DT175" s="58" t="e">
        <f ca="1">AVERAGE(OFFSET($DS$3,0,0,'Données projet'!$E$14+1,1))-AVERAGE(OFFSET($H$3,0,0,'Données projet'!$E$14+1,1))</f>
        <v>#N/A</v>
      </c>
      <c r="DU175" s="58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8" t="e">
        <f t="shared" si="128"/>
        <v>#N/A</v>
      </c>
      <c r="EO175" s="58" t="e">
        <f ca="1">AVERAGE(OFFSET($EN$3,0,0,'Données projet'!$E$15+1,1))-AVERAGE(OFFSET($H$3,0,0,'Données projet'!$E$15+1,1))</f>
        <v>#N/A</v>
      </c>
      <c r="EP175" s="58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8" t="e">
        <f t="shared" si="131"/>
        <v>#N/A</v>
      </c>
      <c r="FJ175" s="58" t="e">
        <f ca="1">AVERAGE(OFFSET($FI$3,0,0,'Données projet'!$E$16+1,1))-AVERAGE(OFFSET($H$3,0,0,'Données projet'!$E$16+1,1))</f>
        <v>#N/A</v>
      </c>
      <c r="FK175" s="58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8" t="e">
        <f t="shared" si="134"/>
        <v>#N/A</v>
      </c>
      <c r="GE175" s="58" t="e">
        <f ca="1">AVERAGE(OFFSET($GD$3,0,0,'Données projet'!$E$17+1,1))-AVERAGE(OFFSET($H$3,0,0,'Données projet'!$E$17+1,1))</f>
        <v>#N/A</v>
      </c>
      <c r="GF175" s="58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8" t="e">
        <f t="shared" si="137"/>
        <v>#N/A</v>
      </c>
      <c r="GZ175" s="58" t="e">
        <f ca="1">AVERAGE(OFFSET($GY$3,0,0,'Données projet'!$E$18+1,1))-AVERAGE(OFFSET($H$3,0,0,'Données projet'!$E$18+1,1))</f>
        <v>#N/A</v>
      </c>
      <c r="HA175" s="58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6">
        <f t="shared" si="110"/>
        <v>502.49938976472833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8" t="e">
        <f t="shared" si="109"/>
        <v>#NUM!</v>
      </c>
      <c r="S176" s="58">
        <f ca="1">AVERAGE(OFFSET($R$3,0,0,'Données projet'!$E$9+1,1))-AVERAGE(OFFSET($H$3,0,0,'Données projet'!$E$9+1,1))</f>
        <v>160.68496934923235</v>
      </c>
      <c r="T176" s="58">
        <f t="shared" si="142"/>
        <v>313.61727210988198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6.9556320799492202</v>
      </c>
      <c r="AA176" s="21">
        <f>EXP(-LN(2)/25)*AA175+(1-EXP(-LN(2)/25))/(LN(2)/25)*Calculateur!V176*Calculateur!X176*VLOOKUP('Données projet'!$B$9,Paramètres!$A$1:$I$89,3,0)*0.475*44/12</f>
        <v>0.45941461055573135</v>
      </c>
      <c r="AB176" s="21">
        <f>EXP(-LN(2)/2)*AB175+(1-EXP(-LN(2)/2))/(LN(2)/2)*V176*Y176*VLOOKUP('Données projet'!$B$9,Paramètres!$A$1:$I$89,3,0)*0.475*44/12</f>
        <v>3.3756216453030935E-20</v>
      </c>
      <c r="AC176" s="22">
        <f t="shared" si="163"/>
        <v>7.4150466905049512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8" t="e">
        <f t="shared" si="113"/>
        <v>#N/A</v>
      </c>
      <c r="AN176" s="58" t="e">
        <f ca="1">AVERAGE(OFFSET($AM$3,0,0,'Données projet'!$E$10+1,1))-AVERAGE(OFFSET($H$3,0,0,'Données projet'!$E$10+1,1))</f>
        <v>#N/A</v>
      </c>
      <c r="AO176" s="58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8" t="e">
        <f t="shared" si="116"/>
        <v>#N/A</v>
      </c>
      <c r="BI176" s="58" t="e">
        <f ca="1">AVERAGE(OFFSET($BH$3,0,0,'Données projet'!$E$11+1,1))-AVERAGE(OFFSET($H$3,0,0,'Données projet'!$E$11+1,1))</f>
        <v>#N/A</v>
      </c>
      <c r="BJ176" s="58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8" t="e">
        <f t="shared" si="119"/>
        <v>#N/A</v>
      </c>
      <c r="CD176" s="58" t="e">
        <f ca="1">AVERAGE(OFFSET($CC$3,0,0,'Données projet'!$E$12+1,1))-AVERAGE(OFFSET($H$3,0,0,'Données projet'!$E$12+1,1))</f>
        <v>#N/A</v>
      </c>
      <c r="CE176" s="58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8" t="e">
        <f t="shared" si="122"/>
        <v>#N/A</v>
      </c>
      <c r="CY176" s="58" t="e">
        <f ca="1">AVERAGE(OFFSET($CX$3,0,0,'Données projet'!$E$13+1,1))-AVERAGE(OFFSET($H$3,0,0,'Données projet'!$E$13+1,1))</f>
        <v>#N/A</v>
      </c>
      <c r="CZ176" s="58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8" t="e">
        <f t="shared" si="125"/>
        <v>#N/A</v>
      </c>
      <c r="DT176" s="58" t="e">
        <f ca="1">AVERAGE(OFFSET($DS$3,0,0,'Données projet'!$E$14+1,1))-AVERAGE(OFFSET($H$3,0,0,'Données projet'!$E$14+1,1))</f>
        <v>#N/A</v>
      </c>
      <c r="DU176" s="58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8" t="e">
        <f t="shared" si="128"/>
        <v>#N/A</v>
      </c>
      <c r="EO176" s="58" t="e">
        <f ca="1">AVERAGE(OFFSET($EN$3,0,0,'Données projet'!$E$15+1,1))-AVERAGE(OFFSET($H$3,0,0,'Données projet'!$E$15+1,1))</f>
        <v>#N/A</v>
      </c>
      <c r="EP176" s="58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8" t="e">
        <f t="shared" si="131"/>
        <v>#N/A</v>
      </c>
      <c r="FJ176" s="58" t="e">
        <f ca="1">AVERAGE(OFFSET($FI$3,0,0,'Données projet'!$E$16+1,1))-AVERAGE(OFFSET($H$3,0,0,'Données projet'!$E$16+1,1))</f>
        <v>#N/A</v>
      </c>
      <c r="FK176" s="58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8" t="e">
        <f t="shared" si="134"/>
        <v>#N/A</v>
      </c>
      <c r="GE176" s="58" t="e">
        <f ca="1">AVERAGE(OFFSET($GD$3,0,0,'Données projet'!$E$17+1,1))-AVERAGE(OFFSET($H$3,0,0,'Données projet'!$E$17+1,1))</f>
        <v>#N/A</v>
      </c>
      <c r="GF176" s="58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8" t="e">
        <f t="shared" si="137"/>
        <v>#N/A</v>
      </c>
      <c r="GZ176" s="58" t="e">
        <f ca="1">AVERAGE(OFFSET($GY$3,0,0,'Données projet'!$E$18+1,1))-AVERAGE(OFFSET($H$3,0,0,'Données projet'!$E$18+1,1))</f>
        <v>#N/A</v>
      </c>
      <c r="HA176" s="58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6">
        <f t="shared" si="110"/>
        <v>503.67832244229692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8" t="e">
        <f t="shared" si="109"/>
        <v>#NUM!</v>
      </c>
      <c r="S177" s="58">
        <f ca="1">AVERAGE(OFFSET($R$3,0,0,'Données projet'!$E$9+1,1))-AVERAGE(OFFSET($H$3,0,0,'Données projet'!$E$9+1,1))</f>
        <v>160.68496934923235</v>
      </c>
      <c r="T177" s="58">
        <f t="shared" si="142"/>
        <v>313.61727210988198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6.8192363773780711</v>
      </c>
      <c r="AA177" s="21">
        <f>EXP(-LN(2)/25)*AA176+(1-EXP(-LN(2)/25))/(LN(2)/25)*Calculateur!V177*Calculateur!X177*VLOOKUP('Données projet'!$B$9,Paramètres!$A$1:$I$89,3,0)*0.475*44/12</f>
        <v>0.44685189387052049</v>
      </c>
      <c r="AB177" s="21">
        <f>EXP(-LN(2)/2)*AB176+(1-EXP(-LN(2)/2))/(LN(2)/2)*V177*Y177*VLOOKUP('Données projet'!$B$9,Paramètres!$A$1:$I$89,3,0)*0.475*44/12</f>
        <v>2.3869249561139081E-20</v>
      </c>
      <c r="AC177" s="22">
        <f t="shared" si="163"/>
        <v>7.2660882712485915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8" t="e">
        <f t="shared" si="113"/>
        <v>#N/A</v>
      </c>
      <c r="AN177" s="58" t="e">
        <f ca="1">AVERAGE(OFFSET($AM$3,0,0,'Données projet'!$E$10+1,1))-AVERAGE(OFFSET($H$3,0,0,'Données projet'!$E$10+1,1))</f>
        <v>#N/A</v>
      </c>
      <c r="AO177" s="58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8" t="e">
        <f t="shared" si="116"/>
        <v>#N/A</v>
      </c>
      <c r="BI177" s="58" t="e">
        <f ca="1">AVERAGE(OFFSET($BH$3,0,0,'Données projet'!$E$11+1,1))-AVERAGE(OFFSET($H$3,0,0,'Données projet'!$E$11+1,1))</f>
        <v>#N/A</v>
      </c>
      <c r="BJ177" s="58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8" t="e">
        <f t="shared" si="119"/>
        <v>#N/A</v>
      </c>
      <c r="CD177" s="58" t="e">
        <f ca="1">AVERAGE(OFFSET($CC$3,0,0,'Données projet'!$E$12+1,1))-AVERAGE(OFFSET($H$3,0,0,'Données projet'!$E$12+1,1))</f>
        <v>#N/A</v>
      </c>
      <c r="CE177" s="58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8" t="e">
        <f t="shared" si="122"/>
        <v>#N/A</v>
      </c>
      <c r="CY177" s="58" t="e">
        <f ca="1">AVERAGE(OFFSET($CX$3,0,0,'Données projet'!$E$13+1,1))-AVERAGE(OFFSET($H$3,0,0,'Données projet'!$E$13+1,1))</f>
        <v>#N/A</v>
      </c>
      <c r="CZ177" s="58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8" t="e">
        <f t="shared" si="125"/>
        <v>#N/A</v>
      </c>
      <c r="DT177" s="58" t="e">
        <f ca="1">AVERAGE(OFFSET($DS$3,0,0,'Données projet'!$E$14+1,1))-AVERAGE(OFFSET($H$3,0,0,'Données projet'!$E$14+1,1))</f>
        <v>#N/A</v>
      </c>
      <c r="DU177" s="58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8" t="e">
        <f t="shared" si="128"/>
        <v>#N/A</v>
      </c>
      <c r="EO177" s="58" t="e">
        <f ca="1">AVERAGE(OFFSET($EN$3,0,0,'Données projet'!$E$15+1,1))-AVERAGE(OFFSET($H$3,0,0,'Données projet'!$E$15+1,1))</f>
        <v>#N/A</v>
      </c>
      <c r="EP177" s="58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8" t="e">
        <f t="shared" si="131"/>
        <v>#N/A</v>
      </c>
      <c r="FJ177" s="58" t="e">
        <f ca="1">AVERAGE(OFFSET($FI$3,0,0,'Données projet'!$E$16+1,1))-AVERAGE(OFFSET($H$3,0,0,'Données projet'!$E$16+1,1))</f>
        <v>#N/A</v>
      </c>
      <c r="FK177" s="58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8" t="e">
        <f t="shared" si="134"/>
        <v>#N/A</v>
      </c>
      <c r="GE177" s="58" t="e">
        <f ca="1">AVERAGE(OFFSET($GD$3,0,0,'Données projet'!$E$17+1,1))-AVERAGE(OFFSET($H$3,0,0,'Données projet'!$E$17+1,1))</f>
        <v>#N/A</v>
      </c>
      <c r="GF177" s="58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8" t="e">
        <f t="shared" si="137"/>
        <v>#N/A</v>
      </c>
      <c r="GZ177" s="58" t="e">
        <f ca="1">AVERAGE(OFFSET($GY$3,0,0,'Données projet'!$E$18+1,1))-AVERAGE(OFFSET($H$3,0,0,'Données projet'!$E$18+1,1))</f>
        <v>#N/A</v>
      </c>
      <c r="HA177" s="58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6">
        <f t="shared" si="110"/>
        <v>504.85710265742932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8" t="e">
        <f t="shared" si="109"/>
        <v>#NUM!</v>
      </c>
      <c r="S178" s="58">
        <f ca="1">AVERAGE(OFFSET($R$3,0,0,'Données projet'!$E$9+1,1))-AVERAGE(OFFSET($H$3,0,0,'Données projet'!$E$9+1,1))</f>
        <v>160.68496934923235</v>
      </c>
      <c r="T178" s="58">
        <f t="shared" si="142"/>
        <v>313.61727210988198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6.6855153113411783</v>
      </c>
      <c r="AA178" s="21">
        <f>EXP(-LN(2)/25)*AA177+(1-EXP(-LN(2)/25))/(LN(2)/25)*Calculateur!V178*Calculateur!X178*VLOOKUP('Données projet'!$B$9,Paramètres!$A$1:$I$89,3,0)*0.475*44/12</f>
        <v>0.43463270533371129</v>
      </c>
      <c r="AB178" s="21">
        <f>EXP(-LN(2)/2)*AB177+(1-EXP(-LN(2)/2))/(LN(2)/2)*V178*Y178*VLOOKUP('Données projet'!$B$9,Paramètres!$A$1:$I$89,3,0)*0.475*44/12</f>
        <v>1.6878108226515468E-20</v>
      </c>
      <c r="AC178" s="22">
        <f t="shared" si="163"/>
        <v>7.1201480166748894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8" t="e">
        <f t="shared" si="113"/>
        <v>#N/A</v>
      </c>
      <c r="AN178" s="58" t="e">
        <f ca="1">AVERAGE(OFFSET($AM$3,0,0,'Données projet'!$E$10+1,1))-AVERAGE(OFFSET($H$3,0,0,'Données projet'!$E$10+1,1))</f>
        <v>#N/A</v>
      </c>
      <c r="AO178" s="58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8" t="e">
        <f t="shared" si="116"/>
        <v>#N/A</v>
      </c>
      <c r="BI178" s="58" t="e">
        <f ca="1">AVERAGE(OFFSET($BH$3,0,0,'Données projet'!$E$11+1,1))-AVERAGE(OFFSET($H$3,0,0,'Données projet'!$E$11+1,1))</f>
        <v>#N/A</v>
      </c>
      <c r="BJ178" s="58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8" t="e">
        <f t="shared" si="119"/>
        <v>#N/A</v>
      </c>
      <c r="CD178" s="58" t="e">
        <f ca="1">AVERAGE(OFFSET($CC$3,0,0,'Données projet'!$E$12+1,1))-AVERAGE(OFFSET($H$3,0,0,'Données projet'!$E$12+1,1))</f>
        <v>#N/A</v>
      </c>
      <c r="CE178" s="58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8" t="e">
        <f t="shared" si="122"/>
        <v>#N/A</v>
      </c>
      <c r="CY178" s="58" t="e">
        <f ca="1">AVERAGE(OFFSET($CX$3,0,0,'Données projet'!$E$13+1,1))-AVERAGE(OFFSET($H$3,0,0,'Données projet'!$E$13+1,1))</f>
        <v>#N/A</v>
      </c>
      <c r="CZ178" s="58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8" t="e">
        <f t="shared" si="125"/>
        <v>#N/A</v>
      </c>
      <c r="DT178" s="58" t="e">
        <f ca="1">AVERAGE(OFFSET($DS$3,0,0,'Données projet'!$E$14+1,1))-AVERAGE(OFFSET($H$3,0,0,'Données projet'!$E$14+1,1))</f>
        <v>#N/A</v>
      </c>
      <c r="DU178" s="58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8" t="e">
        <f t="shared" si="128"/>
        <v>#N/A</v>
      </c>
      <c r="EO178" s="58" t="e">
        <f ca="1">AVERAGE(OFFSET($EN$3,0,0,'Données projet'!$E$15+1,1))-AVERAGE(OFFSET($H$3,0,0,'Données projet'!$E$15+1,1))</f>
        <v>#N/A</v>
      </c>
      <c r="EP178" s="58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8" t="e">
        <f t="shared" si="131"/>
        <v>#N/A</v>
      </c>
      <c r="FJ178" s="58" t="e">
        <f ca="1">AVERAGE(OFFSET($FI$3,0,0,'Données projet'!$E$16+1,1))-AVERAGE(OFFSET($H$3,0,0,'Données projet'!$E$16+1,1))</f>
        <v>#N/A</v>
      </c>
      <c r="FK178" s="58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8" t="e">
        <f t="shared" si="134"/>
        <v>#N/A</v>
      </c>
      <c r="GE178" s="58" t="e">
        <f ca="1">AVERAGE(OFFSET($GD$3,0,0,'Données projet'!$E$17+1,1))-AVERAGE(OFFSET($H$3,0,0,'Données projet'!$E$17+1,1))</f>
        <v>#N/A</v>
      </c>
      <c r="GF178" s="58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8" t="e">
        <f t="shared" si="137"/>
        <v>#N/A</v>
      </c>
      <c r="GZ178" s="58" t="e">
        <f ca="1">AVERAGE(OFFSET($GY$3,0,0,'Données projet'!$E$18+1,1))-AVERAGE(OFFSET($H$3,0,0,'Données projet'!$E$18+1,1))</f>
        <v>#N/A</v>
      </c>
      <c r="HA178" s="58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6">
        <f t="shared" si="110"/>
        <v>506.03573138243593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8" t="e">
        <f t="shared" si="109"/>
        <v>#NUM!</v>
      </c>
      <c r="S179" s="58">
        <f ca="1">AVERAGE(OFFSET($R$3,0,0,'Données projet'!$E$9+1,1))-AVERAGE(OFFSET($H$3,0,0,'Données projet'!$E$9+1,1))</f>
        <v>160.68496934923235</v>
      </c>
      <c r="T179" s="58">
        <f t="shared" si="142"/>
        <v>313.61727210988198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6.5544164338474724</v>
      </c>
      <c r="AA179" s="21">
        <f>EXP(-LN(2)/25)*AA178+(1-EXP(-LN(2)/25))/(LN(2)/25)*Calculateur!V179*Calculateur!X179*VLOOKUP('Données projet'!$B$9,Paramètres!$A$1:$I$89,3,0)*0.475*44/12</f>
        <v>0.42274765115002033</v>
      </c>
      <c r="AB179" s="21">
        <f>EXP(-LN(2)/2)*AB178+(1-EXP(-LN(2)/2))/(LN(2)/2)*V179*Y179*VLOOKUP('Données projet'!$B$9,Paramètres!$A$1:$I$89,3,0)*0.475*44/12</f>
        <v>1.1934624780569541E-20</v>
      </c>
      <c r="AC179" s="22">
        <f t="shared" si="163"/>
        <v>6.9771640849974927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8" t="e">
        <f t="shared" si="113"/>
        <v>#N/A</v>
      </c>
      <c r="AN179" s="58" t="e">
        <f ca="1">AVERAGE(OFFSET($AM$3,0,0,'Données projet'!$E$10+1,1))-AVERAGE(OFFSET($H$3,0,0,'Données projet'!$E$10+1,1))</f>
        <v>#N/A</v>
      </c>
      <c r="AO179" s="58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8" t="e">
        <f t="shared" si="116"/>
        <v>#N/A</v>
      </c>
      <c r="BI179" s="58" t="e">
        <f ca="1">AVERAGE(OFFSET($BH$3,0,0,'Données projet'!$E$11+1,1))-AVERAGE(OFFSET($H$3,0,0,'Données projet'!$E$11+1,1))</f>
        <v>#N/A</v>
      </c>
      <c r="BJ179" s="58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8" t="e">
        <f t="shared" si="119"/>
        <v>#N/A</v>
      </c>
      <c r="CD179" s="58" t="e">
        <f ca="1">AVERAGE(OFFSET($CC$3,0,0,'Données projet'!$E$12+1,1))-AVERAGE(OFFSET($H$3,0,0,'Données projet'!$E$12+1,1))</f>
        <v>#N/A</v>
      </c>
      <c r="CE179" s="58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8" t="e">
        <f t="shared" si="122"/>
        <v>#N/A</v>
      </c>
      <c r="CY179" s="58" t="e">
        <f ca="1">AVERAGE(OFFSET($CX$3,0,0,'Données projet'!$E$13+1,1))-AVERAGE(OFFSET($H$3,0,0,'Données projet'!$E$13+1,1))</f>
        <v>#N/A</v>
      </c>
      <c r="CZ179" s="58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8" t="e">
        <f t="shared" si="125"/>
        <v>#N/A</v>
      </c>
      <c r="DT179" s="58" t="e">
        <f ca="1">AVERAGE(OFFSET($DS$3,0,0,'Données projet'!$E$14+1,1))-AVERAGE(OFFSET($H$3,0,0,'Données projet'!$E$14+1,1))</f>
        <v>#N/A</v>
      </c>
      <c r="DU179" s="58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8" t="e">
        <f t="shared" si="128"/>
        <v>#N/A</v>
      </c>
      <c r="EO179" s="58" t="e">
        <f ca="1">AVERAGE(OFFSET($EN$3,0,0,'Données projet'!$E$15+1,1))-AVERAGE(OFFSET($H$3,0,0,'Données projet'!$E$15+1,1))</f>
        <v>#N/A</v>
      </c>
      <c r="EP179" s="58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8" t="e">
        <f t="shared" si="131"/>
        <v>#N/A</v>
      </c>
      <c r="FJ179" s="58" t="e">
        <f ca="1">AVERAGE(OFFSET($FI$3,0,0,'Données projet'!$E$16+1,1))-AVERAGE(OFFSET($H$3,0,0,'Données projet'!$E$16+1,1))</f>
        <v>#N/A</v>
      </c>
      <c r="FK179" s="58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8" t="e">
        <f t="shared" si="134"/>
        <v>#N/A</v>
      </c>
      <c r="GE179" s="58" t="e">
        <f ca="1">AVERAGE(OFFSET($GD$3,0,0,'Données projet'!$E$17+1,1))-AVERAGE(OFFSET($H$3,0,0,'Données projet'!$E$17+1,1))</f>
        <v>#N/A</v>
      </c>
      <c r="GF179" s="58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8" t="e">
        <f t="shared" si="137"/>
        <v>#N/A</v>
      </c>
      <c r="GZ179" s="58" t="e">
        <f ca="1">AVERAGE(OFFSET($GY$3,0,0,'Données projet'!$E$18+1,1))-AVERAGE(OFFSET($H$3,0,0,'Données projet'!$E$18+1,1))</f>
        <v>#N/A</v>
      </c>
      <c r="HA179" s="58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6">
        <f t="shared" si="110"/>
        <v>507.21420957793879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8" t="e">
        <f t="shared" si="109"/>
        <v>#NUM!</v>
      </c>
      <c r="S180" s="58">
        <f ca="1">AVERAGE(OFFSET($R$3,0,0,'Données projet'!$E$9+1,1))-AVERAGE(OFFSET($H$3,0,0,'Données projet'!$E$9+1,1))</f>
        <v>160.68496934923235</v>
      </c>
      <c r="T180" s="58">
        <f t="shared" si="142"/>
        <v>313.61727210988198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6.425888325378998</v>
      </c>
      <c r="AA180" s="21">
        <f>EXP(-LN(2)/25)*AA179+(1-EXP(-LN(2)/25))/(LN(2)/25)*Calculateur!V180*Calculateur!X180*VLOOKUP('Données projet'!$B$9,Paramètres!$A$1:$I$89,3,0)*0.475*44/12</f>
        <v>0.41118759439799024</v>
      </c>
      <c r="AB180" s="21">
        <f>EXP(-LN(2)/2)*AB179+(1-EXP(-LN(2)/2))/(LN(2)/2)*V180*Y180*VLOOKUP('Données projet'!$B$9,Paramètres!$A$1:$I$89,3,0)*0.475*44/12</f>
        <v>8.4390541132577338E-21</v>
      </c>
      <c r="AC180" s="22">
        <f t="shared" si="163"/>
        <v>6.8370759197769884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8" t="e">
        <f t="shared" si="113"/>
        <v>#N/A</v>
      </c>
      <c r="AN180" s="58" t="e">
        <f ca="1">AVERAGE(OFFSET($AM$3,0,0,'Données projet'!$E$10+1,1))-AVERAGE(OFFSET($H$3,0,0,'Données projet'!$E$10+1,1))</f>
        <v>#N/A</v>
      </c>
      <c r="AO180" s="58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8" t="e">
        <f t="shared" si="116"/>
        <v>#N/A</v>
      </c>
      <c r="BI180" s="58" t="e">
        <f ca="1">AVERAGE(OFFSET($BH$3,0,0,'Données projet'!$E$11+1,1))-AVERAGE(OFFSET($H$3,0,0,'Données projet'!$E$11+1,1))</f>
        <v>#N/A</v>
      </c>
      <c r="BJ180" s="58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8" t="e">
        <f t="shared" si="119"/>
        <v>#N/A</v>
      </c>
      <c r="CD180" s="58" t="e">
        <f ca="1">AVERAGE(OFFSET($CC$3,0,0,'Données projet'!$E$12+1,1))-AVERAGE(OFFSET($H$3,0,0,'Données projet'!$E$12+1,1))</f>
        <v>#N/A</v>
      </c>
      <c r="CE180" s="58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8" t="e">
        <f t="shared" si="122"/>
        <v>#N/A</v>
      </c>
      <c r="CY180" s="58" t="e">
        <f ca="1">AVERAGE(OFFSET($CX$3,0,0,'Données projet'!$E$13+1,1))-AVERAGE(OFFSET($H$3,0,0,'Données projet'!$E$13+1,1))</f>
        <v>#N/A</v>
      </c>
      <c r="CZ180" s="58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8" t="e">
        <f t="shared" si="125"/>
        <v>#N/A</v>
      </c>
      <c r="DT180" s="58" t="e">
        <f ca="1">AVERAGE(OFFSET($DS$3,0,0,'Données projet'!$E$14+1,1))-AVERAGE(OFFSET($H$3,0,0,'Données projet'!$E$14+1,1))</f>
        <v>#N/A</v>
      </c>
      <c r="DU180" s="58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8" t="e">
        <f t="shared" si="128"/>
        <v>#N/A</v>
      </c>
      <c r="EO180" s="58" t="e">
        <f ca="1">AVERAGE(OFFSET($EN$3,0,0,'Données projet'!$E$15+1,1))-AVERAGE(OFFSET($H$3,0,0,'Données projet'!$E$15+1,1))</f>
        <v>#N/A</v>
      </c>
      <c r="EP180" s="58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8" t="e">
        <f t="shared" si="131"/>
        <v>#N/A</v>
      </c>
      <c r="FJ180" s="58" t="e">
        <f ca="1">AVERAGE(OFFSET($FI$3,0,0,'Données projet'!$E$16+1,1))-AVERAGE(OFFSET($H$3,0,0,'Données projet'!$E$16+1,1))</f>
        <v>#N/A</v>
      </c>
      <c r="FK180" s="58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8" t="e">
        <f t="shared" si="134"/>
        <v>#N/A</v>
      </c>
      <c r="GE180" s="58" t="e">
        <f ca="1">AVERAGE(OFFSET($GD$3,0,0,'Données projet'!$E$17+1,1))-AVERAGE(OFFSET($H$3,0,0,'Données projet'!$E$17+1,1))</f>
        <v>#N/A</v>
      </c>
      <c r="GF180" s="58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8" t="e">
        <f t="shared" si="137"/>
        <v>#N/A</v>
      </c>
      <c r="GZ180" s="58" t="e">
        <f ca="1">AVERAGE(OFFSET($GY$3,0,0,'Données projet'!$E$18+1,1))-AVERAGE(OFFSET($H$3,0,0,'Données projet'!$E$18+1,1))</f>
        <v>#N/A</v>
      </c>
      <c r="HA180" s="58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6">
        <f t="shared" si="110"/>
        <v>508.39253819307743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8" t="e">
        <f t="shared" si="109"/>
        <v>#NUM!</v>
      </c>
      <c r="S181" s="58">
        <f ca="1">AVERAGE(OFFSET($R$3,0,0,'Données projet'!$E$9+1,1))-AVERAGE(OFFSET($H$3,0,0,'Données projet'!$E$9+1,1))</f>
        <v>160.68496934923235</v>
      </c>
      <c r="T181" s="58">
        <f t="shared" si="142"/>
        <v>313.61727210988198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6.2998805747231854</v>
      </c>
      <c r="AA181" s="21">
        <f>EXP(-LN(2)/25)*AA180+(1-EXP(-LN(2)/25))/(LN(2)/25)*Calculateur!V181*Calculateur!X181*VLOOKUP('Données projet'!$B$9,Paramètres!$A$1:$I$89,3,0)*0.475*44/12</f>
        <v>0.39994364800576138</v>
      </c>
      <c r="AB181" s="21">
        <f>EXP(-LN(2)/2)*AB180+(1-EXP(-LN(2)/2))/(LN(2)/2)*V181*Y181*VLOOKUP('Données projet'!$B$9,Paramètres!$A$1:$I$89,3,0)*0.475*44/12</f>
        <v>5.9673123902847704E-21</v>
      </c>
      <c r="AC181" s="22">
        <f t="shared" si="163"/>
        <v>6.6998242227289468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8" t="e">
        <f t="shared" si="113"/>
        <v>#N/A</v>
      </c>
      <c r="AN181" s="58" t="e">
        <f ca="1">AVERAGE(OFFSET($AM$3,0,0,'Données projet'!$E$10+1,1))-AVERAGE(OFFSET($H$3,0,0,'Données projet'!$E$10+1,1))</f>
        <v>#N/A</v>
      </c>
      <c r="AO181" s="58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8" t="e">
        <f t="shared" si="116"/>
        <v>#N/A</v>
      </c>
      <c r="BI181" s="58" t="e">
        <f ca="1">AVERAGE(OFFSET($BH$3,0,0,'Données projet'!$E$11+1,1))-AVERAGE(OFFSET($H$3,0,0,'Données projet'!$E$11+1,1))</f>
        <v>#N/A</v>
      </c>
      <c r="BJ181" s="58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8" t="e">
        <f t="shared" si="119"/>
        <v>#N/A</v>
      </c>
      <c r="CD181" s="58" t="e">
        <f ca="1">AVERAGE(OFFSET($CC$3,0,0,'Données projet'!$E$12+1,1))-AVERAGE(OFFSET($H$3,0,0,'Données projet'!$E$12+1,1))</f>
        <v>#N/A</v>
      </c>
      <c r="CE181" s="58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8" t="e">
        <f t="shared" si="122"/>
        <v>#N/A</v>
      </c>
      <c r="CY181" s="58" t="e">
        <f ca="1">AVERAGE(OFFSET($CX$3,0,0,'Données projet'!$E$13+1,1))-AVERAGE(OFFSET($H$3,0,0,'Données projet'!$E$13+1,1))</f>
        <v>#N/A</v>
      </c>
      <c r="CZ181" s="58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8" t="e">
        <f t="shared" si="125"/>
        <v>#N/A</v>
      </c>
      <c r="DT181" s="58" t="e">
        <f ca="1">AVERAGE(OFFSET($DS$3,0,0,'Données projet'!$E$14+1,1))-AVERAGE(OFFSET($H$3,0,0,'Données projet'!$E$14+1,1))</f>
        <v>#N/A</v>
      </c>
      <c r="DU181" s="58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8" t="e">
        <f t="shared" si="128"/>
        <v>#N/A</v>
      </c>
      <c r="EO181" s="58" t="e">
        <f ca="1">AVERAGE(OFFSET($EN$3,0,0,'Données projet'!$E$15+1,1))-AVERAGE(OFFSET($H$3,0,0,'Données projet'!$E$15+1,1))</f>
        <v>#N/A</v>
      </c>
      <c r="EP181" s="58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8" t="e">
        <f t="shared" si="131"/>
        <v>#N/A</v>
      </c>
      <c r="FJ181" s="58" t="e">
        <f ca="1">AVERAGE(OFFSET($FI$3,0,0,'Données projet'!$E$16+1,1))-AVERAGE(OFFSET($H$3,0,0,'Données projet'!$E$16+1,1))</f>
        <v>#N/A</v>
      </c>
      <c r="FK181" s="58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8" t="e">
        <f t="shared" si="134"/>
        <v>#N/A</v>
      </c>
      <c r="GE181" s="58" t="e">
        <f ca="1">AVERAGE(OFFSET($GD$3,0,0,'Données projet'!$E$17+1,1))-AVERAGE(OFFSET($H$3,0,0,'Données projet'!$E$17+1,1))</f>
        <v>#N/A</v>
      </c>
      <c r="GF181" s="58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8" t="e">
        <f t="shared" si="137"/>
        <v>#N/A</v>
      </c>
      <c r="GZ181" s="58" t="e">
        <f ca="1">AVERAGE(OFFSET($GY$3,0,0,'Données projet'!$E$18+1,1))-AVERAGE(OFFSET($H$3,0,0,'Données projet'!$E$18+1,1))</f>
        <v>#N/A</v>
      </c>
      <c r="HA181" s="58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6">
        <f t="shared" si="110"/>
        <v>509.57071816570965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8" t="e">
        <f t="shared" si="109"/>
        <v>#NUM!</v>
      </c>
      <c r="S182" s="58">
        <f ca="1">AVERAGE(OFFSET($R$3,0,0,'Données projet'!$E$9+1,1))-AVERAGE(OFFSET($H$3,0,0,'Données projet'!$E$9+1,1))</f>
        <v>160.68496934923235</v>
      </c>
      <c r="T182" s="58">
        <f t="shared" si="142"/>
        <v>313.61727210988198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6.1763437592005941</v>
      </c>
      <c r="AA182" s="21">
        <f>EXP(-LN(2)/25)*AA181+(1-EXP(-LN(2)/25))/(LN(2)/25)*Calculateur!V182*Calculateur!X182*VLOOKUP('Données projet'!$B$9,Paramètres!$A$1:$I$89,3,0)*0.475*44/12</f>
        <v>0.38900716791892148</v>
      </c>
      <c r="AB182" s="21">
        <f>EXP(-LN(2)/2)*AB181+(1-EXP(-LN(2)/2))/(LN(2)/2)*V182*Y182*VLOOKUP('Données projet'!$B$9,Paramètres!$A$1:$I$89,3,0)*0.475*44/12</f>
        <v>4.2195270566288669E-21</v>
      </c>
      <c r="AC182" s="22">
        <f t="shared" si="163"/>
        <v>6.5653509271195158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8" t="e">
        <f t="shared" si="113"/>
        <v>#N/A</v>
      </c>
      <c r="AN182" s="58" t="e">
        <f ca="1">AVERAGE(OFFSET($AM$3,0,0,'Données projet'!$E$10+1,1))-AVERAGE(OFFSET($H$3,0,0,'Données projet'!$E$10+1,1))</f>
        <v>#N/A</v>
      </c>
      <c r="AO182" s="58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8" t="e">
        <f t="shared" si="116"/>
        <v>#N/A</v>
      </c>
      <c r="BI182" s="58" t="e">
        <f ca="1">AVERAGE(OFFSET($BH$3,0,0,'Données projet'!$E$11+1,1))-AVERAGE(OFFSET($H$3,0,0,'Données projet'!$E$11+1,1))</f>
        <v>#N/A</v>
      </c>
      <c r="BJ182" s="58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8" t="e">
        <f t="shared" si="119"/>
        <v>#N/A</v>
      </c>
      <c r="CD182" s="58" t="e">
        <f ca="1">AVERAGE(OFFSET($CC$3,0,0,'Données projet'!$E$12+1,1))-AVERAGE(OFFSET($H$3,0,0,'Données projet'!$E$12+1,1))</f>
        <v>#N/A</v>
      </c>
      <c r="CE182" s="58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8" t="e">
        <f t="shared" si="122"/>
        <v>#N/A</v>
      </c>
      <c r="CY182" s="58" t="e">
        <f ca="1">AVERAGE(OFFSET($CX$3,0,0,'Données projet'!$E$13+1,1))-AVERAGE(OFFSET($H$3,0,0,'Données projet'!$E$13+1,1))</f>
        <v>#N/A</v>
      </c>
      <c r="CZ182" s="58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8" t="e">
        <f t="shared" si="125"/>
        <v>#N/A</v>
      </c>
      <c r="DT182" s="58" t="e">
        <f ca="1">AVERAGE(OFFSET($DS$3,0,0,'Données projet'!$E$14+1,1))-AVERAGE(OFFSET($H$3,0,0,'Données projet'!$E$14+1,1))</f>
        <v>#N/A</v>
      </c>
      <c r="DU182" s="58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8" t="e">
        <f t="shared" si="128"/>
        <v>#N/A</v>
      </c>
      <c r="EO182" s="58" t="e">
        <f ca="1">AVERAGE(OFFSET($EN$3,0,0,'Données projet'!$E$15+1,1))-AVERAGE(OFFSET($H$3,0,0,'Données projet'!$E$15+1,1))</f>
        <v>#N/A</v>
      </c>
      <c r="EP182" s="58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8" t="e">
        <f t="shared" si="131"/>
        <v>#N/A</v>
      </c>
      <c r="FJ182" s="58" t="e">
        <f ca="1">AVERAGE(OFFSET($FI$3,0,0,'Données projet'!$E$16+1,1))-AVERAGE(OFFSET($H$3,0,0,'Données projet'!$E$16+1,1))</f>
        <v>#N/A</v>
      </c>
      <c r="FK182" s="58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8" t="e">
        <f t="shared" si="134"/>
        <v>#N/A</v>
      </c>
      <c r="GE182" s="58" t="e">
        <f ca="1">AVERAGE(OFFSET($GD$3,0,0,'Données projet'!$E$17+1,1))-AVERAGE(OFFSET($H$3,0,0,'Données projet'!$E$17+1,1))</f>
        <v>#N/A</v>
      </c>
      <c r="GF182" s="58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8" t="e">
        <f t="shared" si="137"/>
        <v>#N/A</v>
      </c>
      <c r="GZ182" s="58" t="e">
        <f ca="1">AVERAGE(OFFSET($GY$3,0,0,'Données projet'!$E$18+1,1))-AVERAGE(OFFSET($H$3,0,0,'Données projet'!$E$18+1,1))</f>
        <v>#N/A</v>
      </c>
      <c r="HA182" s="58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6">
        <f t="shared" si="110"/>
        <v>510.74875042260788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8" t="e">
        <f t="shared" si="109"/>
        <v>#NUM!</v>
      </c>
      <c r="S183" s="58">
        <f ca="1">AVERAGE(OFFSET($R$3,0,0,'Données projet'!$E$9+1,1))-AVERAGE(OFFSET($H$3,0,0,'Données projet'!$E$9+1,1))</f>
        <v>160.68496934923235</v>
      </c>
      <c r="T183" s="58">
        <f t="shared" si="142"/>
        <v>313.61727210988198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6.055229425280384</v>
      </c>
      <c r="AA183" s="21">
        <f>EXP(-LN(2)/25)*AA182+(1-EXP(-LN(2)/25))/(LN(2)/25)*Calculateur!V183*Calculateur!X183*VLOOKUP('Données projet'!$B$9,Paramètres!$A$1:$I$89,3,0)*0.475*44/12</f>
        <v>0.37836974645518068</v>
      </c>
      <c r="AB183" s="21">
        <f>EXP(-LN(2)/2)*AB182+(1-EXP(-LN(2)/2))/(LN(2)/2)*V183*Y183*VLOOKUP('Données projet'!$B$9,Paramètres!$A$1:$I$89,3,0)*0.475*44/12</f>
        <v>2.9836561951423852E-21</v>
      </c>
      <c r="AC183" s="22">
        <f t="shared" si="163"/>
        <v>6.4335991717355645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8" t="e">
        <f t="shared" si="113"/>
        <v>#N/A</v>
      </c>
      <c r="AN183" s="58" t="e">
        <f ca="1">AVERAGE(OFFSET($AM$3,0,0,'Données projet'!$E$10+1,1))-AVERAGE(OFFSET($H$3,0,0,'Données projet'!$E$10+1,1))</f>
        <v>#N/A</v>
      </c>
      <c r="AO183" s="58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8" t="e">
        <f t="shared" si="116"/>
        <v>#N/A</v>
      </c>
      <c r="BI183" s="58" t="e">
        <f ca="1">AVERAGE(OFFSET($BH$3,0,0,'Données projet'!$E$11+1,1))-AVERAGE(OFFSET($H$3,0,0,'Données projet'!$E$11+1,1))</f>
        <v>#N/A</v>
      </c>
      <c r="BJ183" s="58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8" t="e">
        <f t="shared" si="119"/>
        <v>#N/A</v>
      </c>
      <c r="CD183" s="58" t="e">
        <f ca="1">AVERAGE(OFFSET($CC$3,0,0,'Données projet'!$E$12+1,1))-AVERAGE(OFFSET($H$3,0,0,'Données projet'!$E$12+1,1))</f>
        <v>#N/A</v>
      </c>
      <c r="CE183" s="58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8" t="e">
        <f t="shared" si="122"/>
        <v>#N/A</v>
      </c>
      <c r="CY183" s="58" t="e">
        <f ca="1">AVERAGE(OFFSET($CX$3,0,0,'Données projet'!$E$13+1,1))-AVERAGE(OFFSET($H$3,0,0,'Données projet'!$E$13+1,1))</f>
        <v>#N/A</v>
      </c>
      <c r="CZ183" s="58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8" t="e">
        <f t="shared" si="125"/>
        <v>#N/A</v>
      </c>
      <c r="DT183" s="58" t="e">
        <f ca="1">AVERAGE(OFFSET($DS$3,0,0,'Données projet'!$E$14+1,1))-AVERAGE(OFFSET($H$3,0,0,'Données projet'!$E$14+1,1))</f>
        <v>#N/A</v>
      </c>
      <c r="DU183" s="58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8" t="e">
        <f t="shared" si="128"/>
        <v>#N/A</v>
      </c>
      <c r="EO183" s="58" t="e">
        <f ca="1">AVERAGE(OFFSET($EN$3,0,0,'Données projet'!$E$15+1,1))-AVERAGE(OFFSET($H$3,0,0,'Données projet'!$E$15+1,1))</f>
        <v>#N/A</v>
      </c>
      <c r="EP183" s="58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8" t="e">
        <f t="shared" si="131"/>
        <v>#N/A</v>
      </c>
      <c r="FJ183" s="58" t="e">
        <f ca="1">AVERAGE(OFFSET($FI$3,0,0,'Données projet'!$E$16+1,1))-AVERAGE(OFFSET($H$3,0,0,'Données projet'!$E$16+1,1))</f>
        <v>#N/A</v>
      </c>
      <c r="FK183" s="58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8" t="e">
        <f t="shared" si="134"/>
        <v>#N/A</v>
      </c>
      <c r="GE183" s="58" t="e">
        <f ca="1">AVERAGE(OFFSET($GD$3,0,0,'Données projet'!$E$17+1,1))-AVERAGE(OFFSET($H$3,0,0,'Données projet'!$E$17+1,1))</f>
        <v>#N/A</v>
      </c>
      <c r="GF183" s="58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8" t="e">
        <f t="shared" si="137"/>
        <v>#N/A</v>
      </c>
      <c r="GZ183" s="58" t="e">
        <f ca="1">AVERAGE(OFFSET($GY$3,0,0,'Données projet'!$E$18+1,1))-AVERAGE(OFFSET($H$3,0,0,'Données projet'!$E$18+1,1))</f>
        <v>#N/A</v>
      </c>
      <c r="HA183" s="58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6">
        <f t="shared" si="110"/>
        <v>511.92663587965137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8" t="e">
        <f t="shared" si="109"/>
        <v>#NUM!</v>
      </c>
      <c r="S184" s="58">
        <f ca="1">AVERAGE(OFFSET($R$3,0,0,'Données projet'!$E$9+1,1))-AVERAGE(OFFSET($H$3,0,0,'Données projet'!$E$9+1,1))</f>
        <v>160.68496934923235</v>
      </c>
      <c r="T184" s="58">
        <f t="shared" si="142"/>
        <v>313.61727210988198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5.9364900695758998</v>
      </c>
      <c r="AA184" s="21">
        <f>EXP(-LN(2)/25)*AA183+(1-EXP(-LN(2)/25))/(LN(2)/25)*Calculateur!V184*Calculateur!X184*VLOOKUP('Données projet'!$B$9,Paramètres!$A$1:$I$89,3,0)*0.475*44/12</f>
        <v>0.36802320584076359</v>
      </c>
      <c r="AB184" s="21">
        <f>EXP(-LN(2)/2)*AB183+(1-EXP(-LN(2)/2))/(LN(2)/2)*V184*Y184*VLOOKUP('Données projet'!$B$9,Paramètres!$A$1:$I$89,3,0)*0.475*44/12</f>
        <v>2.1097635283144335E-21</v>
      </c>
      <c r="AC184" s="22">
        <f t="shared" si="163"/>
        <v>6.3045132754166637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8" t="e">
        <f t="shared" si="113"/>
        <v>#N/A</v>
      </c>
      <c r="AN184" s="58" t="e">
        <f ca="1">AVERAGE(OFFSET($AM$3,0,0,'Données projet'!$E$10+1,1))-AVERAGE(OFFSET($H$3,0,0,'Données projet'!$E$10+1,1))</f>
        <v>#N/A</v>
      </c>
      <c r="AO184" s="58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8" t="e">
        <f t="shared" si="116"/>
        <v>#N/A</v>
      </c>
      <c r="BI184" s="58" t="e">
        <f ca="1">AVERAGE(OFFSET($BH$3,0,0,'Données projet'!$E$11+1,1))-AVERAGE(OFFSET($H$3,0,0,'Données projet'!$E$11+1,1))</f>
        <v>#N/A</v>
      </c>
      <c r="BJ184" s="58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8" t="e">
        <f t="shared" si="119"/>
        <v>#N/A</v>
      </c>
      <c r="CD184" s="58" t="e">
        <f ca="1">AVERAGE(OFFSET($CC$3,0,0,'Données projet'!$E$12+1,1))-AVERAGE(OFFSET($H$3,0,0,'Données projet'!$E$12+1,1))</f>
        <v>#N/A</v>
      </c>
      <c r="CE184" s="58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8" t="e">
        <f t="shared" si="122"/>
        <v>#N/A</v>
      </c>
      <c r="CY184" s="58" t="e">
        <f ca="1">AVERAGE(OFFSET($CX$3,0,0,'Données projet'!$E$13+1,1))-AVERAGE(OFFSET($H$3,0,0,'Données projet'!$E$13+1,1))</f>
        <v>#N/A</v>
      </c>
      <c r="CZ184" s="58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8" t="e">
        <f t="shared" si="125"/>
        <v>#N/A</v>
      </c>
      <c r="DT184" s="58" t="e">
        <f ca="1">AVERAGE(OFFSET($DS$3,0,0,'Données projet'!$E$14+1,1))-AVERAGE(OFFSET($H$3,0,0,'Données projet'!$E$14+1,1))</f>
        <v>#N/A</v>
      </c>
      <c r="DU184" s="58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8" t="e">
        <f t="shared" si="128"/>
        <v>#N/A</v>
      </c>
      <c r="EO184" s="58" t="e">
        <f ca="1">AVERAGE(OFFSET($EN$3,0,0,'Données projet'!$E$15+1,1))-AVERAGE(OFFSET($H$3,0,0,'Données projet'!$E$15+1,1))</f>
        <v>#N/A</v>
      </c>
      <c r="EP184" s="58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8" t="e">
        <f t="shared" si="131"/>
        <v>#N/A</v>
      </c>
      <c r="FJ184" s="58" t="e">
        <f ca="1">AVERAGE(OFFSET($FI$3,0,0,'Données projet'!$E$16+1,1))-AVERAGE(OFFSET($H$3,0,0,'Données projet'!$E$16+1,1))</f>
        <v>#N/A</v>
      </c>
      <c r="FK184" s="58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8" t="e">
        <f t="shared" si="134"/>
        <v>#N/A</v>
      </c>
      <c r="GE184" s="58" t="e">
        <f ca="1">AVERAGE(OFFSET($GD$3,0,0,'Données projet'!$E$17+1,1))-AVERAGE(OFFSET($H$3,0,0,'Données projet'!$E$17+1,1))</f>
        <v>#N/A</v>
      </c>
      <c r="GF184" s="58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8" t="e">
        <f t="shared" si="137"/>
        <v>#N/A</v>
      </c>
      <c r="GZ184" s="58" t="e">
        <f ca="1">AVERAGE(OFFSET($GY$3,0,0,'Données projet'!$E$18+1,1))-AVERAGE(OFFSET($H$3,0,0,'Données projet'!$E$18+1,1))</f>
        <v>#N/A</v>
      </c>
      <c r="HA184" s="58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6">
        <f t="shared" si="110"/>
        <v>513.10437544201318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8" t="e">
        <f t="shared" si="109"/>
        <v>#NUM!</v>
      </c>
      <c r="S185" s="58">
        <f ca="1">AVERAGE(OFFSET($R$3,0,0,'Données projet'!$E$9+1,1))-AVERAGE(OFFSET($H$3,0,0,'Données projet'!$E$9+1,1))</f>
        <v>160.68496934923235</v>
      </c>
      <c r="T185" s="58">
        <f t="shared" si="142"/>
        <v>313.61727210988198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5.8200791202129247</v>
      </c>
      <c r="AA185" s="21">
        <f>EXP(-LN(2)/25)*AA184+(1-EXP(-LN(2)/25))/(LN(2)/25)*Calculateur!V185*Calculateur!X185*VLOOKUP('Données projet'!$B$9,Paramètres!$A$1:$I$89,3,0)*0.475*44/12</f>
        <v>0.35795959192354865</v>
      </c>
      <c r="AB185" s="21">
        <f>EXP(-LN(2)/2)*AB184+(1-EXP(-LN(2)/2))/(LN(2)/2)*V185*Y185*VLOOKUP('Données projet'!$B$9,Paramètres!$A$1:$I$89,3,0)*0.475*44/12</f>
        <v>1.4918280975711926E-21</v>
      </c>
      <c r="AC185" s="22">
        <f t="shared" si="163"/>
        <v>6.1780387121364733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8" t="e">
        <f t="shared" si="113"/>
        <v>#N/A</v>
      </c>
      <c r="AN185" s="58" t="e">
        <f ca="1">AVERAGE(OFFSET($AM$3,0,0,'Données projet'!$E$10+1,1))-AVERAGE(OFFSET($H$3,0,0,'Données projet'!$E$10+1,1))</f>
        <v>#N/A</v>
      </c>
      <c r="AO185" s="58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8" t="e">
        <f t="shared" si="116"/>
        <v>#N/A</v>
      </c>
      <c r="BI185" s="58" t="e">
        <f ca="1">AVERAGE(OFFSET($BH$3,0,0,'Données projet'!$E$11+1,1))-AVERAGE(OFFSET($H$3,0,0,'Données projet'!$E$11+1,1))</f>
        <v>#N/A</v>
      </c>
      <c r="BJ185" s="58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8" t="e">
        <f t="shared" si="119"/>
        <v>#N/A</v>
      </c>
      <c r="CD185" s="58" t="e">
        <f ca="1">AVERAGE(OFFSET($CC$3,0,0,'Données projet'!$E$12+1,1))-AVERAGE(OFFSET($H$3,0,0,'Données projet'!$E$12+1,1))</f>
        <v>#N/A</v>
      </c>
      <c r="CE185" s="58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8" t="e">
        <f t="shared" si="122"/>
        <v>#N/A</v>
      </c>
      <c r="CY185" s="58" t="e">
        <f ca="1">AVERAGE(OFFSET($CX$3,0,0,'Données projet'!$E$13+1,1))-AVERAGE(OFFSET($H$3,0,0,'Données projet'!$E$13+1,1))</f>
        <v>#N/A</v>
      </c>
      <c r="CZ185" s="58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8" t="e">
        <f t="shared" si="125"/>
        <v>#N/A</v>
      </c>
      <c r="DT185" s="58" t="e">
        <f ca="1">AVERAGE(OFFSET($DS$3,0,0,'Données projet'!$E$14+1,1))-AVERAGE(OFFSET($H$3,0,0,'Données projet'!$E$14+1,1))</f>
        <v>#N/A</v>
      </c>
      <c r="DU185" s="58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8" t="e">
        <f t="shared" si="128"/>
        <v>#N/A</v>
      </c>
      <c r="EO185" s="58" t="e">
        <f ca="1">AVERAGE(OFFSET($EN$3,0,0,'Données projet'!$E$15+1,1))-AVERAGE(OFFSET($H$3,0,0,'Données projet'!$E$15+1,1))</f>
        <v>#N/A</v>
      </c>
      <c r="EP185" s="58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8" t="e">
        <f t="shared" si="131"/>
        <v>#N/A</v>
      </c>
      <c r="FJ185" s="58" t="e">
        <f ca="1">AVERAGE(OFFSET($FI$3,0,0,'Données projet'!$E$16+1,1))-AVERAGE(OFFSET($H$3,0,0,'Données projet'!$E$16+1,1))</f>
        <v>#N/A</v>
      </c>
      <c r="FK185" s="58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8" t="e">
        <f t="shared" si="134"/>
        <v>#N/A</v>
      </c>
      <c r="GE185" s="58" t="e">
        <f ca="1">AVERAGE(OFFSET($GD$3,0,0,'Données projet'!$E$17+1,1))-AVERAGE(OFFSET($H$3,0,0,'Données projet'!$E$17+1,1))</f>
        <v>#N/A</v>
      </c>
      <c r="GF185" s="58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8" t="e">
        <f t="shared" si="137"/>
        <v>#N/A</v>
      </c>
      <c r="GZ185" s="58" t="e">
        <f ca="1">AVERAGE(OFFSET($GY$3,0,0,'Données projet'!$E$18+1,1))-AVERAGE(OFFSET($H$3,0,0,'Données projet'!$E$18+1,1))</f>
        <v>#N/A</v>
      </c>
      <c r="HA185" s="58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6">
        <f t="shared" si="110"/>
        <v>514.28197000434375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8" t="e">
        <f t="shared" si="109"/>
        <v>#NUM!</v>
      </c>
      <c r="S186" s="58">
        <f ca="1">AVERAGE(OFFSET($R$3,0,0,'Données projet'!$E$9+1,1))-AVERAGE(OFFSET($H$3,0,0,'Données projet'!$E$9+1,1))</f>
        <v>160.68496934923235</v>
      </c>
      <c r="T186" s="58">
        <f t="shared" si="142"/>
        <v>313.61727210988198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5.7059509185632891</v>
      </c>
      <c r="AA186" s="21">
        <f>EXP(-LN(2)/25)*AA185+(1-EXP(-LN(2)/25))/(LN(2)/25)*Calculateur!V186*Calculateur!X186*VLOOKUP('Données projet'!$B$9,Paramètres!$A$1:$I$89,3,0)*0.475*44/12</f>
        <v>0.34817116805812237</v>
      </c>
      <c r="AB186" s="21">
        <f>EXP(-LN(2)/2)*AB185+(1-EXP(-LN(2)/2))/(LN(2)/2)*V186*Y186*VLOOKUP('Données projet'!$B$9,Paramètres!$A$1:$I$89,3,0)*0.475*44/12</f>
        <v>1.0548817641572167E-21</v>
      </c>
      <c r="AC186" s="22">
        <f t="shared" si="163"/>
        <v>6.0541220866214118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8" t="e">
        <f t="shared" si="113"/>
        <v>#N/A</v>
      </c>
      <c r="AN186" s="58" t="e">
        <f ca="1">AVERAGE(OFFSET($AM$3,0,0,'Données projet'!$E$10+1,1))-AVERAGE(OFFSET($H$3,0,0,'Données projet'!$E$10+1,1))</f>
        <v>#N/A</v>
      </c>
      <c r="AO186" s="58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8" t="e">
        <f t="shared" si="116"/>
        <v>#N/A</v>
      </c>
      <c r="BI186" s="58" t="e">
        <f ca="1">AVERAGE(OFFSET($BH$3,0,0,'Données projet'!$E$11+1,1))-AVERAGE(OFFSET($H$3,0,0,'Données projet'!$E$11+1,1))</f>
        <v>#N/A</v>
      </c>
      <c r="BJ186" s="58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8" t="e">
        <f t="shared" si="119"/>
        <v>#N/A</v>
      </c>
      <c r="CD186" s="58" t="e">
        <f ca="1">AVERAGE(OFFSET($CC$3,0,0,'Données projet'!$E$12+1,1))-AVERAGE(OFFSET($H$3,0,0,'Données projet'!$E$12+1,1))</f>
        <v>#N/A</v>
      </c>
      <c r="CE186" s="58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8" t="e">
        <f t="shared" si="122"/>
        <v>#N/A</v>
      </c>
      <c r="CY186" s="58" t="e">
        <f ca="1">AVERAGE(OFFSET($CX$3,0,0,'Données projet'!$E$13+1,1))-AVERAGE(OFFSET($H$3,0,0,'Données projet'!$E$13+1,1))</f>
        <v>#N/A</v>
      </c>
      <c r="CZ186" s="58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8" t="e">
        <f t="shared" si="125"/>
        <v>#N/A</v>
      </c>
      <c r="DT186" s="58" t="e">
        <f ca="1">AVERAGE(OFFSET($DS$3,0,0,'Données projet'!$E$14+1,1))-AVERAGE(OFFSET($H$3,0,0,'Données projet'!$E$14+1,1))</f>
        <v>#N/A</v>
      </c>
      <c r="DU186" s="58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8" t="e">
        <f t="shared" si="128"/>
        <v>#N/A</v>
      </c>
      <c r="EO186" s="58" t="e">
        <f ca="1">AVERAGE(OFFSET($EN$3,0,0,'Données projet'!$E$15+1,1))-AVERAGE(OFFSET($H$3,0,0,'Données projet'!$E$15+1,1))</f>
        <v>#N/A</v>
      </c>
      <c r="EP186" s="58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8" t="e">
        <f t="shared" si="131"/>
        <v>#N/A</v>
      </c>
      <c r="FJ186" s="58" t="e">
        <f ca="1">AVERAGE(OFFSET($FI$3,0,0,'Données projet'!$E$16+1,1))-AVERAGE(OFFSET($H$3,0,0,'Données projet'!$E$16+1,1))</f>
        <v>#N/A</v>
      </c>
      <c r="FK186" s="58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8" t="e">
        <f t="shared" si="134"/>
        <v>#N/A</v>
      </c>
      <c r="GE186" s="58" t="e">
        <f ca="1">AVERAGE(OFFSET($GD$3,0,0,'Données projet'!$E$17+1,1))-AVERAGE(OFFSET($H$3,0,0,'Données projet'!$E$17+1,1))</f>
        <v>#N/A</v>
      </c>
      <c r="GF186" s="58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8" t="e">
        <f t="shared" si="137"/>
        <v>#N/A</v>
      </c>
      <c r="GZ186" s="58" t="e">
        <f ca="1">AVERAGE(OFFSET($GY$3,0,0,'Données projet'!$E$18+1,1))-AVERAGE(OFFSET($H$3,0,0,'Données projet'!$E$18+1,1))</f>
        <v>#N/A</v>
      </c>
      <c r="HA186" s="58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6">
        <f t="shared" si="110"/>
        <v>515.45942045095035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8" t="e">
        <f t="shared" si="109"/>
        <v>#NUM!</v>
      </c>
      <c r="S187" s="58">
        <f ca="1">AVERAGE(OFFSET($R$3,0,0,'Données projet'!$E$9+1,1))-AVERAGE(OFFSET($H$3,0,0,'Données projet'!$E$9+1,1))</f>
        <v>160.68496934923235</v>
      </c>
      <c r="T187" s="58">
        <f t="shared" si="142"/>
        <v>313.61727210988198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5.5940607013366739</v>
      </c>
      <c r="AA187" s="21">
        <f>EXP(-LN(2)/25)*AA186+(1-EXP(-LN(2)/25))/(LN(2)/25)*Calculateur!V187*Calculateur!X187*VLOOKUP('Données projet'!$B$9,Paramètres!$A$1:$I$89,3,0)*0.475*44/12</f>
        <v>0.33865040915804706</v>
      </c>
      <c r="AB187" s="21">
        <f>EXP(-LN(2)/2)*AB186+(1-EXP(-LN(2)/2))/(LN(2)/2)*V187*Y187*VLOOKUP('Données projet'!$B$9,Paramètres!$A$1:$I$89,3,0)*0.475*44/12</f>
        <v>7.459140487855963E-22</v>
      </c>
      <c r="AC187" s="22">
        <f t="shared" si="163"/>
        <v>5.9327111104947212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8" t="e">
        <f t="shared" si="113"/>
        <v>#N/A</v>
      </c>
      <c r="AN187" s="58" t="e">
        <f ca="1">AVERAGE(OFFSET($AM$3,0,0,'Données projet'!$E$10+1,1))-AVERAGE(OFFSET($H$3,0,0,'Données projet'!$E$10+1,1))</f>
        <v>#N/A</v>
      </c>
      <c r="AO187" s="58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8" t="e">
        <f t="shared" si="116"/>
        <v>#N/A</v>
      </c>
      <c r="BI187" s="58" t="e">
        <f ca="1">AVERAGE(OFFSET($BH$3,0,0,'Données projet'!$E$11+1,1))-AVERAGE(OFFSET($H$3,0,0,'Données projet'!$E$11+1,1))</f>
        <v>#N/A</v>
      </c>
      <c r="BJ187" s="58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8" t="e">
        <f t="shared" si="119"/>
        <v>#N/A</v>
      </c>
      <c r="CD187" s="58" t="e">
        <f ca="1">AVERAGE(OFFSET($CC$3,0,0,'Données projet'!$E$12+1,1))-AVERAGE(OFFSET($H$3,0,0,'Données projet'!$E$12+1,1))</f>
        <v>#N/A</v>
      </c>
      <c r="CE187" s="58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8" t="e">
        <f t="shared" si="122"/>
        <v>#N/A</v>
      </c>
      <c r="CY187" s="58" t="e">
        <f ca="1">AVERAGE(OFFSET($CX$3,0,0,'Données projet'!$E$13+1,1))-AVERAGE(OFFSET($H$3,0,0,'Données projet'!$E$13+1,1))</f>
        <v>#N/A</v>
      </c>
      <c r="CZ187" s="58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8" t="e">
        <f t="shared" si="125"/>
        <v>#N/A</v>
      </c>
      <c r="DT187" s="58" t="e">
        <f ca="1">AVERAGE(OFFSET($DS$3,0,0,'Données projet'!$E$14+1,1))-AVERAGE(OFFSET($H$3,0,0,'Données projet'!$E$14+1,1))</f>
        <v>#N/A</v>
      </c>
      <c r="DU187" s="58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8" t="e">
        <f t="shared" si="128"/>
        <v>#N/A</v>
      </c>
      <c r="EO187" s="58" t="e">
        <f ca="1">AVERAGE(OFFSET($EN$3,0,0,'Données projet'!$E$15+1,1))-AVERAGE(OFFSET($H$3,0,0,'Données projet'!$E$15+1,1))</f>
        <v>#N/A</v>
      </c>
      <c r="EP187" s="58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8" t="e">
        <f t="shared" si="131"/>
        <v>#N/A</v>
      </c>
      <c r="FJ187" s="58" t="e">
        <f ca="1">AVERAGE(OFFSET($FI$3,0,0,'Données projet'!$E$16+1,1))-AVERAGE(OFFSET($H$3,0,0,'Données projet'!$E$16+1,1))</f>
        <v>#N/A</v>
      </c>
      <c r="FK187" s="58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8" t="e">
        <f t="shared" si="134"/>
        <v>#N/A</v>
      </c>
      <c r="GE187" s="58" t="e">
        <f ca="1">AVERAGE(OFFSET($GD$3,0,0,'Données projet'!$E$17+1,1))-AVERAGE(OFFSET($H$3,0,0,'Données projet'!$E$17+1,1))</f>
        <v>#N/A</v>
      </c>
      <c r="GF187" s="58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8" t="e">
        <f t="shared" si="137"/>
        <v>#N/A</v>
      </c>
      <c r="GZ187" s="58" t="e">
        <f ca="1">AVERAGE(OFFSET($GY$3,0,0,'Données projet'!$E$18+1,1))-AVERAGE(OFFSET($H$3,0,0,'Données projet'!$E$18+1,1))</f>
        <v>#N/A</v>
      </c>
      <c r="HA187" s="58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6">
        <f t="shared" si="110"/>
        <v>516.63672765597119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8" t="e">
        <f t="shared" si="109"/>
        <v>#NUM!</v>
      </c>
      <c r="S188" s="58">
        <f ca="1">AVERAGE(OFFSET($R$3,0,0,'Données projet'!$E$9+1,1))-AVERAGE(OFFSET($H$3,0,0,'Données projet'!$E$9+1,1))</f>
        <v>160.68496934923235</v>
      </c>
      <c r="T188" s="58">
        <f t="shared" si="142"/>
        <v>313.61727210988198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5.4843645830235781</v>
      </c>
      <c r="AA188" s="21">
        <f>EXP(-LN(2)/25)*AA187+(1-EXP(-LN(2)/25))/(LN(2)/25)*Calculateur!V188*Calculateur!X188*VLOOKUP('Données projet'!$B$9,Paramètres!$A$1:$I$89,3,0)*0.475*44/12</f>
        <v>0.32938999591076923</v>
      </c>
      <c r="AB188" s="21">
        <f>EXP(-LN(2)/2)*AB187+(1-EXP(-LN(2)/2))/(LN(2)/2)*V188*Y188*VLOOKUP('Données projet'!$B$9,Paramètres!$A$1:$I$89,3,0)*0.475*44/12</f>
        <v>5.2744088207860837E-22</v>
      </c>
      <c r="AC188" s="22">
        <f t="shared" si="163"/>
        <v>5.813754578934347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8" t="e">
        <f t="shared" si="113"/>
        <v>#N/A</v>
      </c>
      <c r="AN188" s="58" t="e">
        <f ca="1">AVERAGE(OFFSET($AM$3,0,0,'Données projet'!$E$10+1,1))-AVERAGE(OFFSET($H$3,0,0,'Données projet'!$E$10+1,1))</f>
        <v>#N/A</v>
      </c>
      <c r="AO188" s="58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8" t="e">
        <f t="shared" si="116"/>
        <v>#N/A</v>
      </c>
      <c r="BI188" s="58" t="e">
        <f ca="1">AVERAGE(OFFSET($BH$3,0,0,'Données projet'!$E$11+1,1))-AVERAGE(OFFSET($H$3,0,0,'Données projet'!$E$11+1,1))</f>
        <v>#N/A</v>
      </c>
      <c r="BJ188" s="58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8" t="e">
        <f t="shared" si="119"/>
        <v>#N/A</v>
      </c>
      <c r="CD188" s="58" t="e">
        <f ca="1">AVERAGE(OFFSET($CC$3,0,0,'Données projet'!$E$12+1,1))-AVERAGE(OFFSET($H$3,0,0,'Données projet'!$E$12+1,1))</f>
        <v>#N/A</v>
      </c>
      <c r="CE188" s="58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8" t="e">
        <f t="shared" si="122"/>
        <v>#N/A</v>
      </c>
      <c r="CY188" s="58" t="e">
        <f ca="1">AVERAGE(OFFSET($CX$3,0,0,'Données projet'!$E$13+1,1))-AVERAGE(OFFSET($H$3,0,0,'Données projet'!$E$13+1,1))</f>
        <v>#N/A</v>
      </c>
      <c r="CZ188" s="58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8" t="e">
        <f t="shared" si="125"/>
        <v>#N/A</v>
      </c>
      <c r="DT188" s="58" t="e">
        <f ca="1">AVERAGE(OFFSET($DS$3,0,0,'Données projet'!$E$14+1,1))-AVERAGE(OFFSET($H$3,0,0,'Données projet'!$E$14+1,1))</f>
        <v>#N/A</v>
      </c>
      <c r="DU188" s="58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8" t="e">
        <f t="shared" si="128"/>
        <v>#N/A</v>
      </c>
      <c r="EO188" s="58" t="e">
        <f ca="1">AVERAGE(OFFSET($EN$3,0,0,'Données projet'!$E$15+1,1))-AVERAGE(OFFSET($H$3,0,0,'Données projet'!$E$15+1,1))</f>
        <v>#N/A</v>
      </c>
      <c r="EP188" s="58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8" t="e">
        <f t="shared" si="131"/>
        <v>#N/A</v>
      </c>
      <c r="FJ188" s="58" t="e">
        <f ca="1">AVERAGE(OFFSET($FI$3,0,0,'Données projet'!$E$16+1,1))-AVERAGE(OFFSET($H$3,0,0,'Données projet'!$E$16+1,1))</f>
        <v>#N/A</v>
      </c>
      <c r="FK188" s="58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8" t="e">
        <f t="shared" si="134"/>
        <v>#N/A</v>
      </c>
      <c r="GE188" s="58" t="e">
        <f ca="1">AVERAGE(OFFSET($GD$3,0,0,'Données projet'!$E$17+1,1))-AVERAGE(OFFSET($H$3,0,0,'Données projet'!$E$17+1,1))</f>
        <v>#N/A</v>
      </c>
      <c r="GF188" s="58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8" t="e">
        <f t="shared" si="137"/>
        <v>#N/A</v>
      </c>
      <c r="GZ188" s="58" t="e">
        <f ca="1">AVERAGE(OFFSET($GY$3,0,0,'Données projet'!$E$18+1,1))-AVERAGE(OFFSET($H$3,0,0,'Données projet'!$E$18+1,1))</f>
        <v>#N/A</v>
      </c>
      <c r="HA188" s="58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6">
        <f t="shared" si="110"/>
        <v>517.81389248354799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8" t="e">
        <f t="shared" si="109"/>
        <v>#NUM!</v>
      </c>
      <c r="S189" s="58">
        <f ca="1">AVERAGE(OFFSET($R$3,0,0,'Données projet'!$E$9+1,1))-AVERAGE(OFFSET($H$3,0,0,'Données projet'!$E$9+1,1))</f>
        <v>160.68496934923235</v>
      </c>
      <c r="T189" s="58">
        <f t="shared" si="142"/>
        <v>313.61727210988198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5.376819538682577</v>
      </c>
      <c r="AA189" s="21">
        <f>EXP(-LN(2)/25)*AA188+(1-EXP(-LN(2)/25))/(LN(2)/25)*Calculateur!V189*Calculateur!X189*VLOOKUP('Données projet'!$B$9,Paramètres!$A$1:$I$89,3,0)*0.475*44/12</f>
        <v>0.3203828091507222</v>
      </c>
      <c r="AB189" s="21">
        <f>EXP(-LN(2)/2)*AB188+(1-EXP(-LN(2)/2))/(LN(2)/2)*V189*Y189*VLOOKUP('Données projet'!$B$9,Paramètres!$A$1:$I$89,3,0)*0.475*44/12</f>
        <v>3.7295702439279815E-22</v>
      </c>
      <c r="AC189" s="22">
        <f t="shared" si="163"/>
        <v>5.6972023478332989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8" t="e">
        <f t="shared" si="113"/>
        <v>#N/A</v>
      </c>
      <c r="AN189" s="58" t="e">
        <f ca="1">AVERAGE(OFFSET($AM$3,0,0,'Données projet'!$E$10+1,1))-AVERAGE(OFFSET($H$3,0,0,'Données projet'!$E$10+1,1))</f>
        <v>#N/A</v>
      </c>
      <c r="AO189" s="58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8" t="e">
        <f t="shared" si="116"/>
        <v>#N/A</v>
      </c>
      <c r="BI189" s="58" t="e">
        <f ca="1">AVERAGE(OFFSET($BH$3,0,0,'Données projet'!$E$11+1,1))-AVERAGE(OFFSET($H$3,0,0,'Données projet'!$E$11+1,1))</f>
        <v>#N/A</v>
      </c>
      <c r="BJ189" s="58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8" t="e">
        <f t="shared" si="119"/>
        <v>#N/A</v>
      </c>
      <c r="CD189" s="58" t="e">
        <f ca="1">AVERAGE(OFFSET($CC$3,0,0,'Données projet'!$E$12+1,1))-AVERAGE(OFFSET($H$3,0,0,'Données projet'!$E$12+1,1))</f>
        <v>#N/A</v>
      </c>
      <c r="CE189" s="58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8" t="e">
        <f t="shared" si="122"/>
        <v>#N/A</v>
      </c>
      <c r="CY189" s="58" t="e">
        <f ca="1">AVERAGE(OFFSET($CX$3,0,0,'Données projet'!$E$13+1,1))-AVERAGE(OFFSET($H$3,0,0,'Données projet'!$E$13+1,1))</f>
        <v>#N/A</v>
      </c>
      <c r="CZ189" s="58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8" t="e">
        <f t="shared" si="125"/>
        <v>#N/A</v>
      </c>
      <c r="DT189" s="58" t="e">
        <f ca="1">AVERAGE(OFFSET($DS$3,0,0,'Données projet'!$E$14+1,1))-AVERAGE(OFFSET($H$3,0,0,'Données projet'!$E$14+1,1))</f>
        <v>#N/A</v>
      </c>
      <c r="DU189" s="58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8" t="e">
        <f t="shared" si="128"/>
        <v>#N/A</v>
      </c>
      <c r="EO189" s="58" t="e">
        <f ca="1">AVERAGE(OFFSET($EN$3,0,0,'Données projet'!$E$15+1,1))-AVERAGE(OFFSET($H$3,0,0,'Données projet'!$E$15+1,1))</f>
        <v>#N/A</v>
      </c>
      <c r="EP189" s="58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8" t="e">
        <f t="shared" si="131"/>
        <v>#N/A</v>
      </c>
      <c r="FJ189" s="58" t="e">
        <f ca="1">AVERAGE(OFFSET($FI$3,0,0,'Données projet'!$E$16+1,1))-AVERAGE(OFFSET($H$3,0,0,'Données projet'!$E$16+1,1))</f>
        <v>#N/A</v>
      </c>
      <c r="FK189" s="58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8" t="e">
        <f t="shared" si="134"/>
        <v>#N/A</v>
      </c>
      <c r="GE189" s="58" t="e">
        <f ca="1">AVERAGE(OFFSET($GD$3,0,0,'Données projet'!$E$17+1,1))-AVERAGE(OFFSET($H$3,0,0,'Données projet'!$E$17+1,1))</f>
        <v>#N/A</v>
      </c>
      <c r="GF189" s="58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8" t="e">
        <f t="shared" si="137"/>
        <v>#N/A</v>
      </c>
      <c r="GZ189" s="58" t="e">
        <f ca="1">AVERAGE(OFFSET($GY$3,0,0,'Données projet'!$E$18+1,1))-AVERAGE(OFFSET($H$3,0,0,'Données projet'!$E$18+1,1))</f>
        <v>#N/A</v>
      </c>
      <c r="HA189" s="58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6">
        <f t="shared" si="110"/>
        <v>518.99091578799244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8" t="e">
        <f t="shared" si="109"/>
        <v>#NUM!</v>
      </c>
      <c r="S190" s="58">
        <f ca="1">AVERAGE(OFFSET($R$3,0,0,'Données projet'!$E$9+1,1))-AVERAGE(OFFSET($H$3,0,0,'Données projet'!$E$9+1,1))</f>
        <v>160.68496934923235</v>
      </c>
      <c r="T190" s="58">
        <f t="shared" si="142"/>
        <v>313.61727210988198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5.2713833870651028</v>
      </c>
      <c r="AA190" s="21">
        <f>EXP(-LN(2)/25)*AA189+(1-EXP(-LN(2)/25))/(LN(2)/25)*Calculateur!V190*Calculateur!X190*VLOOKUP('Données projet'!$B$9,Paramètres!$A$1:$I$89,3,0)*0.475*44/12</f>
        <v>0.31162192438629599</v>
      </c>
      <c r="AB190" s="21">
        <f>EXP(-LN(2)/2)*AB189+(1-EXP(-LN(2)/2))/(LN(2)/2)*V190*Y190*VLOOKUP('Données projet'!$B$9,Paramètres!$A$1:$I$89,3,0)*0.475*44/12</f>
        <v>2.6372044103930418E-22</v>
      </c>
      <c r="AC190" s="22">
        <f t="shared" si="163"/>
        <v>5.5830053114513989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8" t="e">
        <f t="shared" si="113"/>
        <v>#N/A</v>
      </c>
      <c r="AN190" s="58" t="e">
        <f ca="1">AVERAGE(OFFSET($AM$3,0,0,'Données projet'!$E$10+1,1))-AVERAGE(OFFSET($H$3,0,0,'Données projet'!$E$10+1,1))</f>
        <v>#N/A</v>
      </c>
      <c r="AO190" s="58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8" t="e">
        <f t="shared" si="116"/>
        <v>#N/A</v>
      </c>
      <c r="BI190" s="58" t="e">
        <f ca="1">AVERAGE(OFFSET($BH$3,0,0,'Données projet'!$E$11+1,1))-AVERAGE(OFFSET($H$3,0,0,'Données projet'!$E$11+1,1))</f>
        <v>#N/A</v>
      </c>
      <c r="BJ190" s="58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8" t="e">
        <f t="shared" si="119"/>
        <v>#N/A</v>
      </c>
      <c r="CD190" s="58" t="e">
        <f ca="1">AVERAGE(OFFSET($CC$3,0,0,'Données projet'!$E$12+1,1))-AVERAGE(OFFSET($H$3,0,0,'Données projet'!$E$12+1,1))</f>
        <v>#N/A</v>
      </c>
      <c r="CE190" s="58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8" t="e">
        <f t="shared" si="122"/>
        <v>#N/A</v>
      </c>
      <c r="CY190" s="58" t="e">
        <f ca="1">AVERAGE(OFFSET($CX$3,0,0,'Données projet'!$E$13+1,1))-AVERAGE(OFFSET($H$3,0,0,'Données projet'!$E$13+1,1))</f>
        <v>#N/A</v>
      </c>
      <c r="CZ190" s="58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8" t="e">
        <f t="shared" si="125"/>
        <v>#N/A</v>
      </c>
      <c r="DT190" s="58" t="e">
        <f ca="1">AVERAGE(OFFSET($DS$3,0,0,'Données projet'!$E$14+1,1))-AVERAGE(OFFSET($H$3,0,0,'Données projet'!$E$14+1,1))</f>
        <v>#N/A</v>
      </c>
      <c r="DU190" s="58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8" t="e">
        <f t="shared" si="128"/>
        <v>#N/A</v>
      </c>
      <c r="EO190" s="58" t="e">
        <f ca="1">AVERAGE(OFFSET($EN$3,0,0,'Données projet'!$E$15+1,1))-AVERAGE(OFFSET($H$3,0,0,'Données projet'!$E$15+1,1))</f>
        <v>#N/A</v>
      </c>
      <c r="EP190" s="58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8" t="e">
        <f t="shared" si="131"/>
        <v>#N/A</v>
      </c>
      <c r="FJ190" s="58" t="e">
        <f ca="1">AVERAGE(OFFSET($FI$3,0,0,'Données projet'!$E$16+1,1))-AVERAGE(OFFSET($H$3,0,0,'Données projet'!$E$16+1,1))</f>
        <v>#N/A</v>
      </c>
      <c r="FK190" s="58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8" t="e">
        <f t="shared" si="134"/>
        <v>#N/A</v>
      </c>
      <c r="GE190" s="58" t="e">
        <f ca="1">AVERAGE(OFFSET($GD$3,0,0,'Données projet'!$E$17+1,1))-AVERAGE(OFFSET($H$3,0,0,'Données projet'!$E$17+1,1))</f>
        <v>#N/A</v>
      </c>
      <c r="GF190" s="58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8" t="e">
        <f t="shared" si="137"/>
        <v>#N/A</v>
      </c>
      <c r="GZ190" s="58" t="e">
        <f ca="1">AVERAGE(OFFSET($GY$3,0,0,'Données projet'!$E$18+1,1))-AVERAGE(OFFSET($H$3,0,0,'Données projet'!$E$18+1,1))</f>
        <v>#N/A</v>
      </c>
      <c r="HA190" s="58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6">
        <f t="shared" si="110"/>
        <v>520.16779841395021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8" t="e">
        <f t="shared" si="109"/>
        <v>#NUM!</v>
      </c>
      <c r="S191" s="58">
        <f ca="1">AVERAGE(OFFSET($R$3,0,0,'Données projet'!$E$9+1,1))-AVERAGE(OFFSET($H$3,0,0,'Données projet'!$E$9+1,1))</f>
        <v>160.68496934923235</v>
      </c>
      <c r="T191" s="58">
        <f t="shared" si="142"/>
        <v>313.61727210988198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5.1680147740711453</v>
      </c>
      <c r="AA191" s="21">
        <f>EXP(-LN(2)/25)*AA190+(1-EXP(-LN(2)/25))/(LN(2)/25)*Calculateur!V191*Calculateur!X191*VLOOKUP('Données projet'!$B$9,Paramètres!$A$1:$I$89,3,0)*0.475*44/12</f>
        <v>0.30310060647646797</v>
      </c>
      <c r="AB191" s="21">
        <f>EXP(-LN(2)/2)*AB190+(1-EXP(-LN(2)/2))/(LN(2)/2)*V191*Y191*VLOOKUP('Données projet'!$B$9,Paramètres!$A$1:$I$89,3,0)*0.475*44/12</f>
        <v>1.8647851219639907E-22</v>
      </c>
      <c r="AC191" s="22">
        <f t="shared" si="163"/>
        <v>5.4711153805476131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8" t="e">
        <f t="shared" si="113"/>
        <v>#N/A</v>
      </c>
      <c r="AN191" s="58" t="e">
        <f ca="1">AVERAGE(OFFSET($AM$3,0,0,'Données projet'!$E$10+1,1))-AVERAGE(OFFSET($H$3,0,0,'Données projet'!$E$10+1,1))</f>
        <v>#N/A</v>
      </c>
      <c r="AO191" s="58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8" t="e">
        <f t="shared" si="116"/>
        <v>#N/A</v>
      </c>
      <c r="BI191" s="58" t="e">
        <f ca="1">AVERAGE(OFFSET($BH$3,0,0,'Données projet'!$E$11+1,1))-AVERAGE(OFFSET($H$3,0,0,'Données projet'!$E$11+1,1))</f>
        <v>#N/A</v>
      </c>
      <c r="BJ191" s="58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8" t="e">
        <f t="shared" si="119"/>
        <v>#N/A</v>
      </c>
      <c r="CD191" s="58" t="e">
        <f ca="1">AVERAGE(OFFSET($CC$3,0,0,'Données projet'!$E$12+1,1))-AVERAGE(OFFSET($H$3,0,0,'Données projet'!$E$12+1,1))</f>
        <v>#N/A</v>
      </c>
      <c r="CE191" s="58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8" t="e">
        <f t="shared" si="122"/>
        <v>#N/A</v>
      </c>
      <c r="CY191" s="58" t="e">
        <f ca="1">AVERAGE(OFFSET($CX$3,0,0,'Données projet'!$E$13+1,1))-AVERAGE(OFFSET($H$3,0,0,'Données projet'!$E$13+1,1))</f>
        <v>#N/A</v>
      </c>
      <c r="CZ191" s="58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8" t="e">
        <f t="shared" si="125"/>
        <v>#N/A</v>
      </c>
      <c r="DT191" s="58" t="e">
        <f ca="1">AVERAGE(OFFSET($DS$3,0,0,'Données projet'!$E$14+1,1))-AVERAGE(OFFSET($H$3,0,0,'Données projet'!$E$14+1,1))</f>
        <v>#N/A</v>
      </c>
      <c r="DU191" s="58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8" t="e">
        <f t="shared" si="128"/>
        <v>#N/A</v>
      </c>
      <c r="EO191" s="58" t="e">
        <f ca="1">AVERAGE(OFFSET($EN$3,0,0,'Données projet'!$E$15+1,1))-AVERAGE(OFFSET($H$3,0,0,'Données projet'!$E$15+1,1))</f>
        <v>#N/A</v>
      </c>
      <c r="EP191" s="58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8" t="e">
        <f t="shared" si="131"/>
        <v>#N/A</v>
      </c>
      <c r="FJ191" s="58" t="e">
        <f ca="1">AVERAGE(OFFSET($FI$3,0,0,'Données projet'!$E$16+1,1))-AVERAGE(OFFSET($H$3,0,0,'Données projet'!$E$16+1,1))</f>
        <v>#N/A</v>
      </c>
      <c r="FK191" s="58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8" t="e">
        <f t="shared" si="134"/>
        <v>#N/A</v>
      </c>
      <c r="GE191" s="58" t="e">
        <f ca="1">AVERAGE(OFFSET($GD$3,0,0,'Données projet'!$E$17+1,1))-AVERAGE(OFFSET($H$3,0,0,'Données projet'!$E$17+1,1))</f>
        <v>#N/A</v>
      </c>
      <c r="GF191" s="58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8" t="e">
        <f t="shared" si="137"/>
        <v>#N/A</v>
      </c>
      <c r="GZ191" s="58" t="e">
        <f ca="1">AVERAGE(OFFSET($GY$3,0,0,'Données projet'!$E$18+1,1))-AVERAGE(OFFSET($H$3,0,0,'Données projet'!$E$18+1,1))</f>
        <v>#N/A</v>
      </c>
      <c r="HA191" s="58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6">
        <f t="shared" si="110"/>
        <v>521.34454119656175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8" t="e">
        <f t="shared" si="109"/>
        <v>#NUM!</v>
      </c>
      <c r="S192" s="58">
        <f ca="1">AVERAGE(OFFSET($R$3,0,0,'Données projet'!$E$9+1,1))-AVERAGE(OFFSET($H$3,0,0,'Données projet'!$E$9+1,1))</f>
        <v>160.68496934923235</v>
      </c>
      <c r="T192" s="58">
        <f t="shared" si="142"/>
        <v>313.61727210988198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5.0666731565293706</v>
      </c>
      <c r="AA192" s="21">
        <f>EXP(-LN(2)/25)*AA191+(1-EXP(-LN(2)/25))/(LN(2)/25)*Calculateur!V192*Calculateur!X192*VLOOKUP('Données projet'!$B$9,Paramètres!$A$1:$I$89,3,0)*0.475*44/12</f>
        <v>0.29481230445300083</v>
      </c>
      <c r="AB192" s="21">
        <f>EXP(-LN(2)/2)*AB191+(1-EXP(-LN(2)/2))/(LN(2)/2)*V192*Y192*VLOOKUP('Données projet'!$B$9,Paramètres!$A$1:$I$89,3,0)*0.475*44/12</f>
        <v>1.3186022051965209E-22</v>
      </c>
      <c r="AC192" s="22">
        <f t="shared" si="163"/>
        <v>5.3614854609823714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8" t="e">
        <f t="shared" si="113"/>
        <v>#N/A</v>
      </c>
      <c r="AN192" s="58" t="e">
        <f ca="1">AVERAGE(OFFSET($AM$3,0,0,'Données projet'!$E$10+1,1))-AVERAGE(OFFSET($H$3,0,0,'Données projet'!$E$10+1,1))</f>
        <v>#N/A</v>
      </c>
      <c r="AO192" s="58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8" t="e">
        <f t="shared" si="116"/>
        <v>#N/A</v>
      </c>
      <c r="BI192" s="58" t="e">
        <f ca="1">AVERAGE(OFFSET($BH$3,0,0,'Données projet'!$E$11+1,1))-AVERAGE(OFFSET($H$3,0,0,'Données projet'!$E$11+1,1))</f>
        <v>#N/A</v>
      </c>
      <c r="BJ192" s="58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8" t="e">
        <f t="shared" si="119"/>
        <v>#N/A</v>
      </c>
      <c r="CD192" s="58" t="e">
        <f ca="1">AVERAGE(OFFSET($CC$3,0,0,'Données projet'!$E$12+1,1))-AVERAGE(OFFSET($H$3,0,0,'Données projet'!$E$12+1,1))</f>
        <v>#N/A</v>
      </c>
      <c r="CE192" s="58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8" t="e">
        <f t="shared" si="122"/>
        <v>#N/A</v>
      </c>
      <c r="CY192" s="58" t="e">
        <f ca="1">AVERAGE(OFFSET($CX$3,0,0,'Données projet'!$E$13+1,1))-AVERAGE(OFFSET($H$3,0,0,'Données projet'!$E$13+1,1))</f>
        <v>#N/A</v>
      </c>
      <c r="CZ192" s="58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8" t="e">
        <f t="shared" si="125"/>
        <v>#N/A</v>
      </c>
      <c r="DT192" s="58" t="e">
        <f ca="1">AVERAGE(OFFSET($DS$3,0,0,'Données projet'!$E$14+1,1))-AVERAGE(OFFSET($H$3,0,0,'Données projet'!$E$14+1,1))</f>
        <v>#N/A</v>
      </c>
      <c r="DU192" s="58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8" t="e">
        <f t="shared" si="128"/>
        <v>#N/A</v>
      </c>
      <c r="EO192" s="58" t="e">
        <f ca="1">AVERAGE(OFFSET($EN$3,0,0,'Données projet'!$E$15+1,1))-AVERAGE(OFFSET($H$3,0,0,'Données projet'!$E$15+1,1))</f>
        <v>#N/A</v>
      </c>
      <c r="EP192" s="58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8" t="e">
        <f t="shared" si="131"/>
        <v>#N/A</v>
      </c>
      <c r="FJ192" s="58" t="e">
        <f ca="1">AVERAGE(OFFSET($FI$3,0,0,'Données projet'!$E$16+1,1))-AVERAGE(OFFSET($H$3,0,0,'Données projet'!$E$16+1,1))</f>
        <v>#N/A</v>
      </c>
      <c r="FK192" s="58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8" t="e">
        <f t="shared" si="134"/>
        <v>#N/A</v>
      </c>
      <c r="GE192" s="58" t="e">
        <f ca="1">AVERAGE(OFFSET($GD$3,0,0,'Données projet'!$E$17+1,1))-AVERAGE(OFFSET($H$3,0,0,'Données projet'!$E$17+1,1))</f>
        <v>#N/A</v>
      </c>
      <c r="GF192" s="58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8" t="e">
        <f t="shared" si="137"/>
        <v>#N/A</v>
      </c>
      <c r="GZ192" s="58" t="e">
        <f ca="1">AVERAGE(OFFSET($GY$3,0,0,'Données projet'!$E$18+1,1))-AVERAGE(OFFSET($H$3,0,0,'Données projet'!$E$18+1,1))</f>
        <v>#N/A</v>
      </c>
      <c r="HA192" s="58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6">
        <f t="shared" si="110"/>
        <v>522.52114496161767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8" t="e">
        <f t="shared" si="109"/>
        <v>#NUM!</v>
      </c>
      <c r="S193" s="58">
        <f ca="1">AVERAGE(OFFSET($R$3,0,0,'Données projet'!$E$9+1,1))-AVERAGE(OFFSET($H$3,0,0,'Données projet'!$E$9+1,1))</f>
        <v>160.68496934923235</v>
      </c>
      <c r="T193" s="58">
        <f t="shared" si="142"/>
        <v>313.61727210988198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4.9673187862953068</v>
      </c>
      <c r="AA193" s="21">
        <f>EXP(-LN(2)/25)*AA192+(1-EXP(-LN(2)/25))/(LN(2)/25)*Calculateur!V193*Calculateur!X193*VLOOKUP('Données projet'!$B$9,Paramètres!$A$1:$I$89,3,0)*0.475*44/12</f>
        <v>0.28675064648422821</v>
      </c>
      <c r="AB193" s="21">
        <f>EXP(-LN(2)/2)*AB192+(1-EXP(-LN(2)/2))/(LN(2)/2)*V193*Y193*VLOOKUP('Données projet'!$B$9,Paramètres!$A$1:$I$89,3,0)*0.475*44/12</f>
        <v>9.3239256098199537E-23</v>
      </c>
      <c r="AC193" s="22">
        <f t="shared" si="163"/>
        <v>5.2540694327795352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8" t="e">
        <f t="shared" si="113"/>
        <v>#N/A</v>
      </c>
      <c r="AN193" s="58" t="e">
        <f ca="1">AVERAGE(OFFSET($AM$3,0,0,'Données projet'!$E$10+1,1))-AVERAGE(OFFSET($H$3,0,0,'Données projet'!$E$10+1,1))</f>
        <v>#N/A</v>
      </c>
      <c r="AO193" s="58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8" t="e">
        <f t="shared" si="116"/>
        <v>#N/A</v>
      </c>
      <c r="BI193" s="58" t="e">
        <f ca="1">AVERAGE(OFFSET($BH$3,0,0,'Données projet'!$E$11+1,1))-AVERAGE(OFFSET($H$3,0,0,'Données projet'!$E$11+1,1))</f>
        <v>#N/A</v>
      </c>
      <c r="BJ193" s="58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8" t="e">
        <f t="shared" si="119"/>
        <v>#N/A</v>
      </c>
      <c r="CD193" s="58" t="e">
        <f ca="1">AVERAGE(OFFSET($CC$3,0,0,'Données projet'!$E$12+1,1))-AVERAGE(OFFSET($H$3,0,0,'Données projet'!$E$12+1,1))</f>
        <v>#N/A</v>
      </c>
      <c r="CE193" s="58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8" t="e">
        <f t="shared" si="122"/>
        <v>#N/A</v>
      </c>
      <c r="CY193" s="58" t="e">
        <f ca="1">AVERAGE(OFFSET($CX$3,0,0,'Données projet'!$E$13+1,1))-AVERAGE(OFFSET($H$3,0,0,'Données projet'!$E$13+1,1))</f>
        <v>#N/A</v>
      </c>
      <c r="CZ193" s="58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8" t="e">
        <f t="shared" si="125"/>
        <v>#N/A</v>
      </c>
      <c r="DT193" s="58" t="e">
        <f ca="1">AVERAGE(OFFSET($DS$3,0,0,'Données projet'!$E$14+1,1))-AVERAGE(OFFSET($H$3,0,0,'Données projet'!$E$14+1,1))</f>
        <v>#N/A</v>
      </c>
      <c r="DU193" s="58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8" t="e">
        <f t="shared" si="128"/>
        <v>#N/A</v>
      </c>
      <c r="EO193" s="58" t="e">
        <f ca="1">AVERAGE(OFFSET($EN$3,0,0,'Données projet'!$E$15+1,1))-AVERAGE(OFFSET($H$3,0,0,'Données projet'!$E$15+1,1))</f>
        <v>#N/A</v>
      </c>
      <c r="EP193" s="58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8" t="e">
        <f t="shared" si="131"/>
        <v>#N/A</v>
      </c>
      <c r="FJ193" s="58" t="e">
        <f ca="1">AVERAGE(OFFSET($FI$3,0,0,'Données projet'!$E$16+1,1))-AVERAGE(OFFSET($H$3,0,0,'Données projet'!$E$16+1,1))</f>
        <v>#N/A</v>
      </c>
      <c r="FK193" s="58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8" t="e">
        <f t="shared" si="134"/>
        <v>#N/A</v>
      </c>
      <c r="GE193" s="58" t="e">
        <f ca="1">AVERAGE(OFFSET($GD$3,0,0,'Données projet'!$E$17+1,1))-AVERAGE(OFFSET($H$3,0,0,'Données projet'!$E$17+1,1))</f>
        <v>#N/A</v>
      </c>
      <c r="GF193" s="58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8" t="e">
        <f t="shared" si="137"/>
        <v>#N/A</v>
      </c>
      <c r="GZ193" s="58" t="e">
        <f ca="1">AVERAGE(OFFSET($GY$3,0,0,'Données projet'!$E$18+1,1))-AVERAGE(OFFSET($H$3,0,0,'Données projet'!$E$18+1,1))</f>
        <v>#N/A</v>
      </c>
      <c r="HA193" s="58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6">
        <f t="shared" si="110"/>
        <v>523.69761052571369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8" t="e">
        <f t="shared" si="109"/>
        <v>#NUM!</v>
      </c>
      <c r="S194" s="58">
        <f ca="1">AVERAGE(OFFSET($R$3,0,0,'Données projet'!$E$9+1,1))-AVERAGE(OFFSET($H$3,0,0,'Données projet'!$E$9+1,1))</f>
        <v>160.68496934923235</v>
      </c>
      <c r="T194" s="58">
        <f t="shared" si="142"/>
        <v>313.61727210988198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4.8699126946613509</v>
      </c>
      <c r="AA194" s="21">
        <f>EXP(-LN(2)/25)*AA193+(1-EXP(-LN(2)/25))/(LN(2)/25)*Calculateur!V194*Calculateur!X194*VLOOKUP('Données projet'!$B$9,Paramètres!$A$1:$I$89,3,0)*0.475*44/12</f>
        <v>0.27890943497655585</v>
      </c>
      <c r="AB194" s="21">
        <f>EXP(-LN(2)/2)*AB193+(1-EXP(-LN(2)/2))/(LN(2)/2)*V194*Y194*VLOOKUP('Données projet'!$B$9,Paramètres!$A$1:$I$89,3,0)*0.475*44/12</f>
        <v>6.5930110259826046E-23</v>
      </c>
      <c r="AC194" s="22">
        <f t="shared" si="163"/>
        <v>5.1488221296379066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8" t="e">
        <f t="shared" si="113"/>
        <v>#N/A</v>
      </c>
      <c r="AN194" s="58" t="e">
        <f ca="1">AVERAGE(OFFSET($AM$3,0,0,'Données projet'!$E$10+1,1))-AVERAGE(OFFSET($H$3,0,0,'Données projet'!$E$10+1,1))</f>
        <v>#N/A</v>
      </c>
      <c r="AO194" s="58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8" t="e">
        <f t="shared" si="116"/>
        <v>#N/A</v>
      </c>
      <c r="BI194" s="58" t="e">
        <f ca="1">AVERAGE(OFFSET($BH$3,0,0,'Données projet'!$E$11+1,1))-AVERAGE(OFFSET($H$3,0,0,'Données projet'!$E$11+1,1))</f>
        <v>#N/A</v>
      </c>
      <c r="BJ194" s="58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8" t="e">
        <f t="shared" si="119"/>
        <v>#N/A</v>
      </c>
      <c r="CD194" s="58" t="e">
        <f ca="1">AVERAGE(OFFSET($CC$3,0,0,'Données projet'!$E$12+1,1))-AVERAGE(OFFSET($H$3,0,0,'Données projet'!$E$12+1,1))</f>
        <v>#N/A</v>
      </c>
      <c r="CE194" s="58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8" t="e">
        <f t="shared" si="122"/>
        <v>#N/A</v>
      </c>
      <c r="CY194" s="58" t="e">
        <f ca="1">AVERAGE(OFFSET($CX$3,0,0,'Données projet'!$E$13+1,1))-AVERAGE(OFFSET($H$3,0,0,'Données projet'!$E$13+1,1))</f>
        <v>#N/A</v>
      </c>
      <c r="CZ194" s="58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8" t="e">
        <f t="shared" si="125"/>
        <v>#N/A</v>
      </c>
      <c r="DT194" s="58" t="e">
        <f ca="1">AVERAGE(OFFSET($DS$3,0,0,'Données projet'!$E$14+1,1))-AVERAGE(OFFSET($H$3,0,0,'Données projet'!$E$14+1,1))</f>
        <v>#N/A</v>
      </c>
      <c r="DU194" s="58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8" t="e">
        <f t="shared" si="128"/>
        <v>#N/A</v>
      </c>
      <c r="EO194" s="58" t="e">
        <f ca="1">AVERAGE(OFFSET($EN$3,0,0,'Données projet'!$E$15+1,1))-AVERAGE(OFFSET($H$3,0,0,'Données projet'!$E$15+1,1))</f>
        <v>#N/A</v>
      </c>
      <c r="EP194" s="58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8" t="e">
        <f t="shared" si="131"/>
        <v>#N/A</v>
      </c>
      <c r="FJ194" s="58" t="e">
        <f ca="1">AVERAGE(OFFSET($FI$3,0,0,'Données projet'!$E$16+1,1))-AVERAGE(OFFSET($H$3,0,0,'Données projet'!$E$16+1,1))</f>
        <v>#N/A</v>
      </c>
      <c r="FK194" s="58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8" t="e">
        <f t="shared" si="134"/>
        <v>#N/A</v>
      </c>
      <c r="GE194" s="58" t="e">
        <f ca="1">AVERAGE(OFFSET($GD$3,0,0,'Données projet'!$E$17+1,1))-AVERAGE(OFFSET($H$3,0,0,'Données projet'!$E$17+1,1))</f>
        <v>#N/A</v>
      </c>
      <c r="GF194" s="58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8" t="e">
        <f t="shared" si="137"/>
        <v>#N/A</v>
      </c>
      <c r="GZ194" s="58" t="e">
        <f ca="1">AVERAGE(OFFSET($GY$3,0,0,'Données projet'!$E$18+1,1))-AVERAGE(OFFSET($H$3,0,0,'Données projet'!$E$18+1,1))</f>
        <v>#N/A</v>
      </c>
      <c r="HA194" s="58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6">
        <f t="shared" si="110"/>
        <v>524.87393869639902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8" t="e">
        <f t="shared" ref="R195:R203" si="191">Q195+(I195+J195)*44/12</f>
        <v>#NUM!</v>
      </c>
      <c r="S195" s="58">
        <f ca="1">AVERAGE(OFFSET($R$3,0,0,'Données projet'!$E$9+1,1))-AVERAGE(OFFSET($H$3,0,0,'Données projet'!$E$9+1,1))</f>
        <v>160.68496934923235</v>
      </c>
      <c r="T195" s="58">
        <f t="shared" si="142"/>
        <v>313.61727210988198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4.7744166770724874</v>
      </c>
      <c r="AA195" s="21">
        <f>EXP(-LN(2)/25)*AA194+(1-EXP(-LN(2)/25))/(LN(2)/25)*Calculateur!V195*Calculateur!X195*VLOOKUP('Données projet'!$B$9,Paramètres!$A$1:$I$89,3,0)*0.475*44/12</f>
        <v>0.27128264180991218</v>
      </c>
      <c r="AB195" s="21">
        <f>EXP(-LN(2)/2)*AB194+(1-EXP(-LN(2)/2))/(LN(2)/2)*V195*Y195*VLOOKUP('Données projet'!$B$9,Paramètres!$A$1:$I$89,3,0)*0.475*44/12</f>
        <v>4.6619628049099768E-23</v>
      </c>
      <c r="AC195" s="22">
        <f t="shared" si="163"/>
        <v>5.0456993188823995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8" t="e">
        <f t="shared" si="113"/>
        <v>#N/A</v>
      </c>
      <c r="AN195" s="58" t="e">
        <f ca="1">AVERAGE(OFFSET($AM$3,0,0,'Données projet'!$E$10+1,1))-AVERAGE(OFFSET($H$3,0,0,'Données projet'!$E$10+1,1))</f>
        <v>#N/A</v>
      </c>
      <c r="AO195" s="58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8" t="e">
        <f t="shared" si="116"/>
        <v>#N/A</v>
      </c>
      <c r="BI195" s="58" t="e">
        <f ca="1">AVERAGE(OFFSET($BH$3,0,0,'Données projet'!$E$11+1,1))-AVERAGE(OFFSET($H$3,0,0,'Données projet'!$E$11+1,1))</f>
        <v>#N/A</v>
      </c>
      <c r="BJ195" s="58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8" t="e">
        <f t="shared" si="119"/>
        <v>#N/A</v>
      </c>
      <c r="CD195" s="58" t="e">
        <f ca="1">AVERAGE(OFFSET($CC$3,0,0,'Données projet'!$E$12+1,1))-AVERAGE(OFFSET($H$3,0,0,'Données projet'!$E$12+1,1))</f>
        <v>#N/A</v>
      </c>
      <c r="CE195" s="58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8" t="e">
        <f t="shared" si="122"/>
        <v>#N/A</v>
      </c>
      <c r="CY195" s="58" t="e">
        <f ca="1">AVERAGE(OFFSET($CX$3,0,0,'Données projet'!$E$13+1,1))-AVERAGE(OFFSET($H$3,0,0,'Données projet'!$E$13+1,1))</f>
        <v>#N/A</v>
      </c>
      <c r="CZ195" s="58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8" t="e">
        <f t="shared" si="125"/>
        <v>#N/A</v>
      </c>
      <c r="DT195" s="58" t="e">
        <f ca="1">AVERAGE(OFFSET($DS$3,0,0,'Données projet'!$E$14+1,1))-AVERAGE(OFFSET($H$3,0,0,'Données projet'!$E$14+1,1))</f>
        <v>#N/A</v>
      </c>
      <c r="DU195" s="58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8" t="e">
        <f t="shared" si="128"/>
        <v>#N/A</v>
      </c>
      <c r="EO195" s="58" t="e">
        <f ca="1">AVERAGE(OFFSET($EN$3,0,0,'Données projet'!$E$15+1,1))-AVERAGE(OFFSET($H$3,0,0,'Données projet'!$E$15+1,1))</f>
        <v>#N/A</v>
      </c>
      <c r="EP195" s="58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8" t="e">
        <f t="shared" si="131"/>
        <v>#N/A</v>
      </c>
      <c r="FJ195" s="58" t="e">
        <f ca="1">AVERAGE(OFFSET($FI$3,0,0,'Données projet'!$E$16+1,1))-AVERAGE(OFFSET($H$3,0,0,'Données projet'!$E$16+1,1))</f>
        <v>#N/A</v>
      </c>
      <c r="FK195" s="58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8" t="e">
        <f t="shared" si="134"/>
        <v>#N/A</v>
      </c>
      <c r="GE195" s="58" t="e">
        <f ca="1">AVERAGE(OFFSET($GD$3,0,0,'Données projet'!$E$17+1,1))-AVERAGE(OFFSET($H$3,0,0,'Données projet'!$E$17+1,1))</f>
        <v>#N/A</v>
      </c>
      <c r="GF195" s="58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8" t="e">
        <f t="shared" si="137"/>
        <v>#N/A</v>
      </c>
      <c r="GZ195" s="58" t="e">
        <f ca="1">AVERAGE(OFFSET($GY$3,0,0,'Données projet'!$E$18+1,1))-AVERAGE(OFFSET($H$3,0,0,'Données projet'!$E$18+1,1))</f>
        <v>#N/A</v>
      </c>
      <c r="HA195" s="58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6">
        <f t="shared" ref="H196:H203" si="192">(B196+E196+F196)*44/12+(C196+D196)*0.475*44/12</f>
        <v>526.0501302723244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8" t="e">
        <f t="shared" si="191"/>
        <v>#NUM!</v>
      </c>
      <c r="S196" s="58">
        <f ca="1">AVERAGE(OFFSET($R$3,0,0,'Données projet'!$E$9+1,1))-AVERAGE(OFFSET($H$3,0,0,'Données projet'!$E$9+1,1))</f>
        <v>160.68496934923235</v>
      </c>
      <c r="T196" s="58">
        <f t="shared" si="142"/>
        <v>313.61727210988198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4.6807932781417225</v>
      </c>
      <c r="AA196" s="21">
        <f>EXP(-LN(2)/25)*AA195+(1-EXP(-LN(2)/25))/(LN(2)/25)*Calculateur!V196*Calculateur!X196*VLOOKUP('Données projet'!$B$9,Paramètres!$A$1:$I$89,3,0)*0.475*44/12</f>
        <v>0.26386440370348602</v>
      </c>
      <c r="AB196" s="21">
        <f>EXP(-LN(2)/2)*AB195+(1-EXP(-LN(2)/2))/(LN(2)/2)*V196*Y196*VLOOKUP('Données projet'!$B$9,Paramètres!$A$1:$I$89,3,0)*0.475*44/12</f>
        <v>3.2965055129913023E-23</v>
      </c>
      <c r="AC196" s="22">
        <f t="shared" si="163"/>
        <v>4.9446576818452082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8" t="e">
        <f t="shared" ref="AM196:AM203" si="193">AL196+(AD196+AE196)*44/12</f>
        <v>#N/A</v>
      </c>
      <c r="AN196" s="58" t="e">
        <f ca="1">AVERAGE(OFFSET($AM$3,0,0,'Données projet'!$E$10+1,1))-AVERAGE(OFFSET($H$3,0,0,'Données projet'!$E$10+1,1))</f>
        <v>#N/A</v>
      </c>
      <c r="AO196" s="58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8" t="e">
        <f t="shared" ref="BH196:BH203" si="194">BG196+(AY196+AZ196)*44/12</f>
        <v>#N/A</v>
      </c>
      <c r="BI196" s="58" t="e">
        <f ca="1">AVERAGE(OFFSET($BH$3,0,0,'Données projet'!$E$11+1,1))-AVERAGE(OFFSET($H$3,0,0,'Données projet'!$E$11+1,1))</f>
        <v>#N/A</v>
      </c>
      <c r="BJ196" s="58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8" t="e">
        <f t="shared" ref="CC196:CC203" si="195">CB196+(BT196+BU196)*44/12</f>
        <v>#N/A</v>
      </c>
      <c r="CD196" s="58" t="e">
        <f ca="1">AVERAGE(OFFSET($CC$3,0,0,'Données projet'!$E$12+1,1))-AVERAGE(OFFSET($H$3,0,0,'Données projet'!$E$12+1,1))</f>
        <v>#N/A</v>
      </c>
      <c r="CE196" s="58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8" t="e">
        <f t="shared" ref="CX196:CX203" si="196">CW196+(CO196+CP196)*44/12</f>
        <v>#N/A</v>
      </c>
      <c r="CY196" s="58" t="e">
        <f ca="1">AVERAGE(OFFSET($CX$3,0,0,'Données projet'!$E$13+1,1))-AVERAGE(OFFSET($H$3,0,0,'Données projet'!$E$13+1,1))</f>
        <v>#N/A</v>
      </c>
      <c r="CZ196" s="58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8" t="e">
        <f t="shared" ref="DS196:DS203" si="197">DR196+(DJ196+DK196)*44/12</f>
        <v>#N/A</v>
      </c>
      <c r="DT196" s="58" t="e">
        <f ca="1">AVERAGE(OFFSET($DS$3,0,0,'Données projet'!$E$14+1,1))-AVERAGE(OFFSET($H$3,0,0,'Données projet'!$E$14+1,1))</f>
        <v>#N/A</v>
      </c>
      <c r="DU196" s="58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8" t="e">
        <f t="shared" ref="EN196:EN203" si="198">EM196+(EE196+EF196)*44/12</f>
        <v>#N/A</v>
      </c>
      <c r="EO196" s="58" t="e">
        <f ca="1">AVERAGE(OFFSET($EN$3,0,0,'Données projet'!$E$15+1,1))-AVERAGE(OFFSET($H$3,0,0,'Données projet'!$E$15+1,1))</f>
        <v>#N/A</v>
      </c>
      <c r="EP196" s="58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8" t="e">
        <f t="shared" ref="FI196:FI203" si="199">FH196+(EZ196+FA196)*44/12</f>
        <v>#N/A</v>
      </c>
      <c r="FJ196" s="58" t="e">
        <f ca="1">AVERAGE(OFFSET($FI$3,0,0,'Données projet'!$E$16+1,1))-AVERAGE(OFFSET($H$3,0,0,'Données projet'!$E$16+1,1))</f>
        <v>#N/A</v>
      </c>
      <c r="FK196" s="58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8" t="e">
        <f t="shared" ref="GD196:GD203" si="200">GC196+(FU196+FV196)*44/12</f>
        <v>#N/A</v>
      </c>
      <c r="GE196" s="58" t="e">
        <f ca="1">AVERAGE(OFFSET($GD$3,0,0,'Données projet'!$E$17+1,1))-AVERAGE(OFFSET($H$3,0,0,'Données projet'!$E$17+1,1))</f>
        <v>#N/A</v>
      </c>
      <c r="GF196" s="58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8" t="e">
        <f t="shared" ref="GY196:GY203" si="201">GX196+(GP196+GQ196)*44/12</f>
        <v>#N/A</v>
      </c>
      <c r="GZ196" s="58" t="e">
        <f ca="1">AVERAGE(OFFSET($GY$3,0,0,'Données projet'!$E$18+1,1))-AVERAGE(OFFSET($H$3,0,0,'Données projet'!$E$18+1,1))</f>
        <v>#N/A</v>
      </c>
      <c r="HA196" s="58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6">
        <f t="shared" si="192"/>
        <v>527.22618604338504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8" t="e">
        <f t="shared" si="191"/>
        <v>#NUM!</v>
      </c>
      <c r="S197" s="58">
        <f ca="1">AVERAGE(OFFSET($R$3,0,0,'Données projet'!$E$9+1,1))-AVERAGE(OFFSET($H$3,0,0,'Données projet'!$E$9+1,1))</f>
        <v>160.68496934923235</v>
      </c>
      <c r="T197" s="58">
        <f t="shared" ref="T197:T203" si="204">$T$3</f>
        <v>313.61727210988198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4.5890057769593549</v>
      </c>
      <c r="AA197" s="21">
        <f>EXP(-LN(2)/25)*AA196+(1-EXP(-LN(2)/25))/(LN(2)/25)*Calculateur!V197*Calculateur!X197*VLOOKUP('Données projet'!$B$9,Paramètres!$A$1:$I$89,3,0)*0.475*44/12</f>
        <v>0.25664901770818827</v>
      </c>
      <c r="AB197" s="21">
        <f>EXP(-LN(2)/2)*AB196+(1-EXP(-LN(2)/2))/(LN(2)/2)*V197*Y197*VLOOKUP('Données projet'!$B$9,Paramètres!$A$1:$I$89,3,0)*0.475*44/12</f>
        <v>2.3309814024549884E-23</v>
      </c>
      <c r="AC197" s="22">
        <f t="shared" si="163"/>
        <v>4.845654794667543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8" t="e">
        <f t="shared" si="193"/>
        <v>#N/A</v>
      </c>
      <c r="AN197" s="58" t="e">
        <f ca="1">AVERAGE(OFFSET($AM$3,0,0,'Données projet'!$E$10+1,1))-AVERAGE(OFFSET($H$3,0,0,'Données projet'!$E$10+1,1))</f>
        <v>#N/A</v>
      </c>
      <c r="AO197" s="58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8" t="e">
        <f t="shared" si="194"/>
        <v>#N/A</v>
      </c>
      <c r="BI197" s="58" t="e">
        <f ca="1">AVERAGE(OFFSET($BH$3,0,0,'Données projet'!$E$11+1,1))-AVERAGE(OFFSET($H$3,0,0,'Données projet'!$E$11+1,1))</f>
        <v>#N/A</v>
      </c>
      <c r="BJ197" s="58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8" t="e">
        <f t="shared" si="195"/>
        <v>#N/A</v>
      </c>
      <c r="CD197" s="58" t="e">
        <f ca="1">AVERAGE(OFFSET($CC$3,0,0,'Données projet'!$E$12+1,1))-AVERAGE(OFFSET($H$3,0,0,'Données projet'!$E$12+1,1))</f>
        <v>#N/A</v>
      </c>
      <c r="CE197" s="58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8" t="e">
        <f t="shared" si="196"/>
        <v>#N/A</v>
      </c>
      <c r="CY197" s="58" t="e">
        <f ca="1">AVERAGE(OFFSET($CX$3,0,0,'Données projet'!$E$13+1,1))-AVERAGE(OFFSET($H$3,0,0,'Données projet'!$E$13+1,1))</f>
        <v>#N/A</v>
      </c>
      <c r="CZ197" s="58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8" t="e">
        <f t="shared" si="197"/>
        <v>#N/A</v>
      </c>
      <c r="DT197" s="58" t="e">
        <f ca="1">AVERAGE(OFFSET($DS$3,0,0,'Données projet'!$E$14+1,1))-AVERAGE(OFFSET($H$3,0,0,'Données projet'!$E$14+1,1))</f>
        <v>#N/A</v>
      </c>
      <c r="DU197" s="58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8" t="e">
        <f t="shared" si="198"/>
        <v>#N/A</v>
      </c>
      <c r="EO197" s="58" t="e">
        <f ca="1">AVERAGE(OFFSET($EN$3,0,0,'Données projet'!$E$15+1,1))-AVERAGE(OFFSET($H$3,0,0,'Données projet'!$E$15+1,1))</f>
        <v>#N/A</v>
      </c>
      <c r="EP197" s="58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8" t="e">
        <f t="shared" si="199"/>
        <v>#N/A</v>
      </c>
      <c r="FJ197" s="58" t="e">
        <f ca="1">AVERAGE(OFFSET($FI$3,0,0,'Données projet'!$E$16+1,1))-AVERAGE(OFFSET($H$3,0,0,'Données projet'!$E$16+1,1))</f>
        <v>#N/A</v>
      </c>
      <c r="FK197" s="58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8" t="e">
        <f t="shared" si="200"/>
        <v>#N/A</v>
      </c>
      <c r="GE197" s="58" t="e">
        <f ca="1">AVERAGE(OFFSET($GD$3,0,0,'Données projet'!$E$17+1,1))-AVERAGE(OFFSET($H$3,0,0,'Données projet'!$E$17+1,1))</f>
        <v>#N/A</v>
      </c>
      <c r="GF197" s="58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8" t="e">
        <f t="shared" si="201"/>
        <v>#N/A</v>
      </c>
      <c r="GZ197" s="58" t="e">
        <f ca="1">AVERAGE(OFFSET($GY$3,0,0,'Données projet'!$E$18+1,1))-AVERAGE(OFFSET($H$3,0,0,'Données projet'!$E$18+1,1))</f>
        <v>#N/A</v>
      </c>
      <c r="HA197" s="58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6">
        <f t="shared" si="192"/>
        <v>528.40210679086135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8" t="e">
        <f t="shared" si="191"/>
        <v>#NUM!</v>
      </c>
      <c r="S198" s="58">
        <f ca="1">AVERAGE(OFFSET($R$3,0,0,'Données projet'!$E$9+1,1))-AVERAGE(OFFSET($H$3,0,0,'Données projet'!$E$9+1,1))</f>
        <v>160.68496934923235</v>
      </c>
      <c r="T198" s="58">
        <f t="shared" si="204"/>
        <v>313.61727210988198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4.4990181726903256</v>
      </c>
      <c r="AA198" s="21">
        <f>EXP(-LN(2)/25)*AA197+(1-EXP(-LN(2)/25))/(LN(2)/25)*Calculateur!V198*Calculateur!X198*VLOOKUP('Données projet'!$B$9,Paramètres!$A$1:$I$89,3,0)*0.475*44/12</f>
        <v>0.24963093682237258</v>
      </c>
      <c r="AB198" s="21">
        <f>EXP(-LN(2)/2)*AB197+(1-EXP(-LN(2)/2))/(LN(2)/2)*V198*Y198*VLOOKUP('Données projet'!$B$9,Paramètres!$A$1:$I$89,3,0)*0.475*44/12</f>
        <v>1.6482527564956511E-23</v>
      </c>
      <c r="AC198" s="22">
        <f t="shared" si="163"/>
        <v>4.7486491095126979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8" t="e">
        <f t="shared" si="193"/>
        <v>#N/A</v>
      </c>
      <c r="AN198" s="58" t="e">
        <f ca="1">AVERAGE(OFFSET($AM$3,0,0,'Données projet'!$E$10+1,1))-AVERAGE(OFFSET($H$3,0,0,'Données projet'!$E$10+1,1))</f>
        <v>#N/A</v>
      </c>
      <c r="AO198" s="58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8" t="e">
        <f t="shared" si="194"/>
        <v>#N/A</v>
      </c>
      <c r="BI198" s="58" t="e">
        <f ca="1">AVERAGE(OFFSET($BH$3,0,0,'Données projet'!$E$11+1,1))-AVERAGE(OFFSET($H$3,0,0,'Données projet'!$E$11+1,1))</f>
        <v>#N/A</v>
      </c>
      <c r="BJ198" s="58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8" t="e">
        <f t="shared" si="195"/>
        <v>#N/A</v>
      </c>
      <c r="CD198" s="58" t="e">
        <f ca="1">AVERAGE(OFFSET($CC$3,0,0,'Données projet'!$E$12+1,1))-AVERAGE(OFFSET($H$3,0,0,'Données projet'!$E$12+1,1))</f>
        <v>#N/A</v>
      </c>
      <c r="CE198" s="58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8" t="e">
        <f t="shared" si="196"/>
        <v>#N/A</v>
      </c>
      <c r="CY198" s="58" t="e">
        <f ca="1">AVERAGE(OFFSET($CX$3,0,0,'Données projet'!$E$13+1,1))-AVERAGE(OFFSET($H$3,0,0,'Données projet'!$E$13+1,1))</f>
        <v>#N/A</v>
      </c>
      <c r="CZ198" s="58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8" t="e">
        <f t="shared" si="197"/>
        <v>#N/A</v>
      </c>
      <c r="DT198" s="58" t="e">
        <f ca="1">AVERAGE(OFFSET($DS$3,0,0,'Données projet'!$E$14+1,1))-AVERAGE(OFFSET($H$3,0,0,'Données projet'!$E$14+1,1))</f>
        <v>#N/A</v>
      </c>
      <c r="DU198" s="58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8" t="e">
        <f t="shared" si="198"/>
        <v>#N/A</v>
      </c>
      <c r="EO198" s="58" t="e">
        <f ca="1">AVERAGE(OFFSET($EN$3,0,0,'Données projet'!$E$15+1,1))-AVERAGE(OFFSET($H$3,0,0,'Données projet'!$E$15+1,1))</f>
        <v>#N/A</v>
      </c>
      <c r="EP198" s="58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8" t="e">
        <f t="shared" si="199"/>
        <v>#N/A</v>
      </c>
      <c r="FJ198" s="58" t="e">
        <f ca="1">AVERAGE(OFFSET($FI$3,0,0,'Données projet'!$E$16+1,1))-AVERAGE(OFFSET($H$3,0,0,'Données projet'!$E$16+1,1))</f>
        <v>#N/A</v>
      </c>
      <c r="FK198" s="58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8" t="e">
        <f t="shared" si="200"/>
        <v>#N/A</v>
      </c>
      <c r="GE198" s="58" t="e">
        <f ca="1">AVERAGE(OFFSET($GD$3,0,0,'Données projet'!$E$17+1,1))-AVERAGE(OFFSET($H$3,0,0,'Données projet'!$E$17+1,1))</f>
        <v>#N/A</v>
      </c>
      <c r="GF198" s="58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8" t="e">
        <f t="shared" si="201"/>
        <v>#N/A</v>
      </c>
      <c r="GZ198" s="58" t="e">
        <f ca="1">AVERAGE(OFFSET($GY$3,0,0,'Données projet'!$E$18+1,1))-AVERAGE(OFFSET($H$3,0,0,'Données projet'!$E$18+1,1))</f>
        <v>#N/A</v>
      </c>
      <c r="HA198" s="58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6">
        <f t="shared" si="192"/>
        <v>529.57789328755689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8" t="e">
        <f t="shared" si="191"/>
        <v>#NUM!</v>
      </c>
      <c r="S199" s="58">
        <f ca="1">AVERAGE(OFFSET($R$3,0,0,'Données projet'!$E$9+1,1))-AVERAGE(OFFSET($H$3,0,0,'Données projet'!$E$9+1,1))</f>
        <v>160.68496934923235</v>
      </c>
      <c r="T199" s="58">
        <f t="shared" si="204"/>
        <v>313.61727210988198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4.4107951704539934</v>
      </c>
      <c r="AA199" s="21">
        <f>EXP(-LN(2)/25)*AA198+(1-EXP(-LN(2)/25))/(LN(2)/25)*Calculateur!V199*Calculateur!X199*VLOOKUP('Données projet'!$B$9,Paramètres!$A$1:$I$89,3,0)*0.475*44/12</f>
        <v>0.24280476572744439</v>
      </c>
      <c r="AB199" s="21">
        <f>EXP(-LN(2)/2)*AB198+(1-EXP(-LN(2)/2))/(LN(2)/2)*V199*Y199*VLOOKUP('Données projet'!$B$9,Paramètres!$A$1:$I$89,3,0)*0.475*44/12</f>
        <v>1.1654907012274942E-23</v>
      </c>
      <c r="AC199" s="22">
        <f t="shared" si="163"/>
        <v>4.653599936181438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8" t="e">
        <f t="shared" si="193"/>
        <v>#N/A</v>
      </c>
      <c r="AN199" s="58" t="e">
        <f ca="1">AVERAGE(OFFSET($AM$3,0,0,'Données projet'!$E$10+1,1))-AVERAGE(OFFSET($H$3,0,0,'Données projet'!$E$10+1,1))</f>
        <v>#N/A</v>
      </c>
      <c r="AO199" s="58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8" t="e">
        <f t="shared" si="194"/>
        <v>#N/A</v>
      </c>
      <c r="BI199" s="58" t="e">
        <f ca="1">AVERAGE(OFFSET($BH$3,0,0,'Données projet'!$E$11+1,1))-AVERAGE(OFFSET($H$3,0,0,'Données projet'!$E$11+1,1))</f>
        <v>#N/A</v>
      </c>
      <c r="BJ199" s="58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8" t="e">
        <f t="shared" si="195"/>
        <v>#N/A</v>
      </c>
      <c r="CD199" s="58" t="e">
        <f ca="1">AVERAGE(OFFSET($CC$3,0,0,'Données projet'!$E$12+1,1))-AVERAGE(OFFSET($H$3,0,0,'Données projet'!$E$12+1,1))</f>
        <v>#N/A</v>
      </c>
      <c r="CE199" s="58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8" t="e">
        <f t="shared" si="196"/>
        <v>#N/A</v>
      </c>
      <c r="CY199" s="58" t="e">
        <f ca="1">AVERAGE(OFFSET($CX$3,0,0,'Données projet'!$E$13+1,1))-AVERAGE(OFFSET($H$3,0,0,'Données projet'!$E$13+1,1))</f>
        <v>#N/A</v>
      </c>
      <c r="CZ199" s="58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8" t="e">
        <f t="shared" si="197"/>
        <v>#N/A</v>
      </c>
      <c r="DT199" s="58" t="e">
        <f ca="1">AVERAGE(OFFSET($DS$3,0,0,'Données projet'!$E$14+1,1))-AVERAGE(OFFSET($H$3,0,0,'Données projet'!$E$14+1,1))</f>
        <v>#N/A</v>
      </c>
      <c r="DU199" s="58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8" t="e">
        <f t="shared" si="198"/>
        <v>#N/A</v>
      </c>
      <c r="EO199" s="58" t="e">
        <f ca="1">AVERAGE(OFFSET($EN$3,0,0,'Données projet'!$E$15+1,1))-AVERAGE(OFFSET($H$3,0,0,'Données projet'!$E$15+1,1))</f>
        <v>#N/A</v>
      </c>
      <c r="EP199" s="58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8" t="e">
        <f t="shared" si="199"/>
        <v>#N/A</v>
      </c>
      <c r="FJ199" s="58" t="e">
        <f ca="1">AVERAGE(OFFSET($FI$3,0,0,'Données projet'!$E$16+1,1))-AVERAGE(OFFSET($H$3,0,0,'Données projet'!$E$16+1,1))</f>
        <v>#N/A</v>
      </c>
      <c r="FK199" s="58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8" t="e">
        <f t="shared" si="200"/>
        <v>#N/A</v>
      </c>
      <c r="GE199" s="58" t="e">
        <f ca="1">AVERAGE(OFFSET($GD$3,0,0,'Données projet'!$E$17+1,1))-AVERAGE(OFFSET($H$3,0,0,'Données projet'!$E$17+1,1))</f>
        <v>#N/A</v>
      </c>
      <c r="GF199" s="58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8" t="e">
        <f t="shared" si="201"/>
        <v>#N/A</v>
      </c>
      <c r="GZ199" s="58" t="e">
        <f ca="1">AVERAGE(OFFSET($GY$3,0,0,'Données projet'!$E$18+1,1))-AVERAGE(OFFSET($H$3,0,0,'Données projet'!$E$18+1,1))</f>
        <v>#N/A</v>
      </c>
      <c r="HA199" s="58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6">
        <f t="shared" si="192"/>
        <v>530.75354629793264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8" t="e">
        <f t="shared" si="191"/>
        <v>#NUM!</v>
      </c>
      <c r="S200" s="58">
        <f ca="1">AVERAGE(OFFSET($R$3,0,0,'Données projet'!$E$9+1,1))-AVERAGE(OFFSET($H$3,0,0,'Données projet'!$E$9+1,1))</f>
        <v>160.68496934923235</v>
      </c>
      <c r="T200" s="58">
        <f t="shared" si="204"/>
        <v>313.61727210988198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4.3243021674807975</v>
      </c>
      <c r="AA200" s="21">
        <f>EXP(-LN(2)/25)*AA199+(1-EXP(-LN(2)/25))/(LN(2)/25)*Calculateur!V200*Calculateur!X200*VLOOKUP('Données projet'!$B$9,Paramètres!$A$1:$I$89,3,0)*0.475*44/12</f>
        <v>0.23616525664007973</v>
      </c>
      <c r="AB200" s="21">
        <f>EXP(-LN(2)/2)*AB199+(1-EXP(-LN(2)/2))/(LN(2)/2)*V200*Y200*VLOOKUP('Données projet'!$B$9,Paramètres!$A$1:$I$89,3,0)*0.475*44/12</f>
        <v>8.2412637824782557E-24</v>
      </c>
      <c r="AC200" s="22">
        <f t="shared" si="163"/>
        <v>4.5604674241208771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8" t="e">
        <f t="shared" si="193"/>
        <v>#N/A</v>
      </c>
      <c r="AN200" s="58" t="e">
        <f ca="1">AVERAGE(OFFSET($AM$3,0,0,'Données projet'!$E$10+1,1))-AVERAGE(OFFSET($H$3,0,0,'Données projet'!$E$10+1,1))</f>
        <v>#N/A</v>
      </c>
      <c r="AO200" s="58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8" t="e">
        <f t="shared" si="194"/>
        <v>#N/A</v>
      </c>
      <c r="BI200" s="58" t="e">
        <f ca="1">AVERAGE(OFFSET($BH$3,0,0,'Données projet'!$E$11+1,1))-AVERAGE(OFFSET($H$3,0,0,'Données projet'!$E$11+1,1))</f>
        <v>#N/A</v>
      </c>
      <c r="BJ200" s="58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8" t="e">
        <f t="shared" si="195"/>
        <v>#N/A</v>
      </c>
      <c r="CD200" s="58" t="e">
        <f ca="1">AVERAGE(OFFSET($CC$3,0,0,'Données projet'!$E$12+1,1))-AVERAGE(OFFSET($H$3,0,0,'Données projet'!$E$12+1,1))</f>
        <v>#N/A</v>
      </c>
      <c r="CE200" s="58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8" t="e">
        <f t="shared" si="196"/>
        <v>#N/A</v>
      </c>
      <c r="CY200" s="58" t="e">
        <f ca="1">AVERAGE(OFFSET($CX$3,0,0,'Données projet'!$E$13+1,1))-AVERAGE(OFFSET($H$3,0,0,'Données projet'!$E$13+1,1))</f>
        <v>#N/A</v>
      </c>
      <c r="CZ200" s="58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8" t="e">
        <f t="shared" si="197"/>
        <v>#N/A</v>
      </c>
      <c r="DT200" s="58" t="e">
        <f ca="1">AVERAGE(OFFSET($DS$3,0,0,'Données projet'!$E$14+1,1))-AVERAGE(OFFSET($H$3,0,0,'Données projet'!$E$14+1,1))</f>
        <v>#N/A</v>
      </c>
      <c r="DU200" s="58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8" t="e">
        <f t="shared" si="198"/>
        <v>#N/A</v>
      </c>
      <c r="EO200" s="58" t="e">
        <f ca="1">AVERAGE(OFFSET($EN$3,0,0,'Données projet'!$E$15+1,1))-AVERAGE(OFFSET($H$3,0,0,'Données projet'!$E$15+1,1))</f>
        <v>#N/A</v>
      </c>
      <c r="EP200" s="58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8" t="e">
        <f t="shared" si="199"/>
        <v>#N/A</v>
      </c>
      <c r="FJ200" s="58" t="e">
        <f ca="1">AVERAGE(OFFSET($FI$3,0,0,'Données projet'!$E$16+1,1))-AVERAGE(OFFSET($H$3,0,0,'Données projet'!$E$16+1,1))</f>
        <v>#N/A</v>
      </c>
      <c r="FK200" s="58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8" t="e">
        <f t="shared" si="200"/>
        <v>#N/A</v>
      </c>
      <c r="GE200" s="58" t="e">
        <f ca="1">AVERAGE(OFFSET($GD$3,0,0,'Données projet'!$E$17+1,1))-AVERAGE(OFFSET($H$3,0,0,'Données projet'!$E$17+1,1))</f>
        <v>#N/A</v>
      </c>
      <c r="GF200" s="58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8" t="e">
        <f t="shared" si="201"/>
        <v>#N/A</v>
      </c>
      <c r="GZ200" s="58" t="e">
        <f ca="1">AVERAGE(OFFSET($GY$3,0,0,'Données projet'!$E$18+1,1))-AVERAGE(OFFSET($H$3,0,0,'Données projet'!$E$18+1,1))</f>
        <v>#N/A</v>
      </c>
      <c r="HA200" s="58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6">
        <f t="shared" si="192"/>
        <v>531.9290665782396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8" t="e">
        <f t="shared" si="191"/>
        <v>#NUM!</v>
      </c>
      <c r="S201" s="58">
        <f ca="1">AVERAGE(OFFSET($R$3,0,0,'Données projet'!$E$9+1,1))-AVERAGE(OFFSET($H$3,0,0,'Données projet'!$E$9+1,1))</f>
        <v>160.68496934923235</v>
      </c>
      <c r="T201" s="58">
        <f t="shared" si="204"/>
        <v>313.61727210988198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4.2395052395403834</v>
      </c>
      <c r="AA201" s="21">
        <f>EXP(-LN(2)/25)*AA200+(1-EXP(-LN(2)/25))/(LN(2)/25)*Calculateur!V201*Calculateur!X201*VLOOKUP('Données projet'!$B$9,Paramètres!$A$1:$I$89,3,0)*0.475*44/12</f>
        <v>0.22970730527786568</v>
      </c>
      <c r="AB201" s="21">
        <f>EXP(-LN(2)/2)*AB200+(1-EXP(-LN(2)/2))/(LN(2)/2)*V201*Y201*VLOOKUP('Données projet'!$B$9,Paramètres!$A$1:$I$89,3,0)*0.475*44/12</f>
        <v>5.8274535061374711E-24</v>
      </c>
      <c r="AC201" s="22">
        <f t="shared" si="163"/>
        <v>4.4692125448182489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8" t="e">
        <f t="shared" si="193"/>
        <v>#N/A</v>
      </c>
      <c r="AN201" s="58" t="e">
        <f ca="1">AVERAGE(OFFSET($AM$3,0,0,'Données projet'!$E$10+1,1))-AVERAGE(OFFSET($H$3,0,0,'Données projet'!$E$10+1,1))</f>
        <v>#N/A</v>
      </c>
      <c r="AO201" s="58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8" t="e">
        <f t="shared" si="194"/>
        <v>#N/A</v>
      </c>
      <c r="BI201" s="58" t="e">
        <f ca="1">AVERAGE(OFFSET($BH$3,0,0,'Données projet'!$E$11+1,1))-AVERAGE(OFFSET($H$3,0,0,'Données projet'!$E$11+1,1))</f>
        <v>#N/A</v>
      </c>
      <c r="BJ201" s="58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8" t="e">
        <f t="shared" si="195"/>
        <v>#N/A</v>
      </c>
      <c r="CD201" s="58" t="e">
        <f ca="1">AVERAGE(OFFSET($CC$3,0,0,'Données projet'!$E$12+1,1))-AVERAGE(OFFSET($H$3,0,0,'Données projet'!$E$12+1,1))</f>
        <v>#N/A</v>
      </c>
      <c r="CE201" s="58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8" t="e">
        <f t="shared" si="196"/>
        <v>#N/A</v>
      </c>
      <c r="CY201" s="58" t="e">
        <f ca="1">AVERAGE(OFFSET($CX$3,0,0,'Données projet'!$E$13+1,1))-AVERAGE(OFFSET($H$3,0,0,'Données projet'!$E$13+1,1))</f>
        <v>#N/A</v>
      </c>
      <c r="CZ201" s="58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8" t="e">
        <f t="shared" si="197"/>
        <v>#N/A</v>
      </c>
      <c r="DT201" s="58" t="e">
        <f ca="1">AVERAGE(OFFSET($DS$3,0,0,'Données projet'!$E$14+1,1))-AVERAGE(OFFSET($H$3,0,0,'Données projet'!$E$14+1,1))</f>
        <v>#N/A</v>
      </c>
      <c r="DU201" s="58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8" t="e">
        <f t="shared" si="198"/>
        <v>#N/A</v>
      </c>
      <c r="EO201" s="58" t="e">
        <f ca="1">AVERAGE(OFFSET($EN$3,0,0,'Données projet'!$E$15+1,1))-AVERAGE(OFFSET($H$3,0,0,'Données projet'!$E$15+1,1))</f>
        <v>#N/A</v>
      </c>
      <c r="EP201" s="58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8" t="e">
        <f t="shared" si="199"/>
        <v>#N/A</v>
      </c>
      <c r="FJ201" s="58" t="e">
        <f ca="1">AVERAGE(OFFSET($FI$3,0,0,'Données projet'!$E$16+1,1))-AVERAGE(OFFSET($H$3,0,0,'Données projet'!$E$16+1,1))</f>
        <v>#N/A</v>
      </c>
      <c r="FK201" s="58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8" t="e">
        <f t="shared" si="200"/>
        <v>#N/A</v>
      </c>
      <c r="GE201" s="58" t="e">
        <f ca="1">AVERAGE(OFFSET($GD$3,0,0,'Données projet'!$E$17+1,1))-AVERAGE(OFFSET($H$3,0,0,'Données projet'!$E$17+1,1))</f>
        <v>#N/A</v>
      </c>
      <c r="GF201" s="58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8" t="e">
        <f t="shared" si="201"/>
        <v>#N/A</v>
      </c>
      <c r="GZ201" s="58" t="e">
        <f ca="1">AVERAGE(OFFSET($GY$3,0,0,'Données projet'!$E$18+1,1))-AVERAGE(OFFSET($H$3,0,0,'Données projet'!$E$18+1,1))</f>
        <v>#N/A</v>
      </c>
      <c r="HA201" s="58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6">
        <f t="shared" si="192"/>
        <v>533.10445487664697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8" t="e">
        <f t="shared" si="191"/>
        <v>#NUM!</v>
      </c>
      <c r="S202" s="58">
        <f ca="1">AVERAGE(OFFSET($R$3,0,0,'Données projet'!$E$9+1,1))-AVERAGE(OFFSET($H$3,0,0,'Données projet'!$E$9+1,1))</f>
        <v>160.68496934923235</v>
      </c>
      <c r="T202" s="58">
        <f t="shared" si="204"/>
        <v>313.61727210988198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4.1563711276358619</v>
      </c>
      <c r="AA202" s="21">
        <f>EXP(-LN(2)/25)*AA201+(1-EXP(-LN(2)/25))/(LN(2)/25)*Calculateur!V202*Calculateur!X202*VLOOKUP('Données projet'!$B$9,Paramètres!$A$1:$I$89,3,0)*0.475*44/12</f>
        <v>0.22342594693526024</v>
      </c>
      <c r="AB202" s="21">
        <f>EXP(-LN(2)/2)*AB201+(1-EXP(-LN(2)/2))/(LN(2)/2)*V202*Y202*VLOOKUP('Données projet'!$B$9,Paramètres!$A$1:$I$89,3,0)*0.475*44/12</f>
        <v>4.1206318912391279E-24</v>
      </c>
      <c r="AC202" s="22">
        <f t="shared" si="163"/>
        <v>4.3797970745711226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8" t="e">
        <f t="shared" si="193"/>
        <v>#N/A</v>
      </c>
      <c r="AN202" s="58" t="e">
        <f ca="1">AVERAGE(OFFSET($AM$3,0,0,'Données projet'!$E$10+1,1))-AVERAGE(OFFSET($H$3,0,0,'Données projet'!$E$10+1,1))</f>
        <v>#N/A</v>
      </c>
      <c r="AO202" s="58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8" t="e">
        <f t="shared" si="194"/>
        <v>#N/A</v>
      </c>
      <c r="BI202" s="58" t="e">
        <f ca="1">AVERAGE(OFFSET($BH$3,0,0,'Données projet'!$E$11+1,1))-AVERAGE(OFFSET($H$3,0,0,'Données projet'!$E$11+1,1))</f>
        <v>#N/A</v>
      </c>
      <c r="BJ202" s="58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8" t="e">
        <f t="shared" si="195"/>
        <v>#N/A</v>
      </c>
      <c r="CD202" s="58" t="e">
        <f ca="1">AVERAGE(OFFSET($CC$3,0,0,'Données projet'!$E$12+1,1))-AVERAGE(OFFSET($H$3,0,0,'Données projet'!$E$12+1,1))</f>
        <v>#N/A</v>
      </c>
      <c r="CE202" s="58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8" t="e">
        <f t="shared" si="196"/>
        <v>#N/A</v>
      </c>
      <c r="CY202" s="58" t="e">
        <f ca="1">AVERAGE(OFFSET($CX$3,0,0,'Données projet'!$E$13+1,1))-AVERAGE(OFFSET($H$3,0,0,'Données projet'!$E$13+1,1))</f>
        <v>#N/A</v>
      </c>
      <c r="CZ202" s="58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8" t="e">
        <f t="shared" si="197"/>
        <v>#N/A</v>
      </c>
      <c r="DT202" s="58" t="e">
        <f ca="1">AVERAGE(OFFSET($DS$3,0,0,'Données projet'!$E$14+1,1))-AVERAGE(OFFSET($H$3,0,0,'Données projet'!$E$14+1,1))</f>
        <v>#N/A</v>
      </c>
      <c r="DU202" s="58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8" t="e">
        <f t="shared" si="198"/>
        <v>#N/A</v>
      </c>
      <c r="EO202" s="58" t="e">
        <f ca="1">AVERAGE(OFFSET($EN$3,0,0,'Données projet'!$E$15+1,1))-AVERAGE(OFFSET($H$3,0,0,'Données projet'!$E$15+1,1))</f>
        <v>#N/A</v>
      </c>
      <c r="EP202" s="58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8" t="e">
        <f t="shared" si="199"/>
        <v>#N/A</v>
      </c>
      <c r="FJ202" s="58" t="e">
        <f ca="1">AVERAGE(OFFSET($FI$3,0,0,'Données projet'!$E$16+1,1))-AVERAGE(OFFSET($H$3,0,0,'Données projet'!$E$16+1,1))</f>
        <v>#N/A</v>
      </c>
      <c r="FK202" s="58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8" t="e">
        <f t="shared" si="200"/>
        <v>#N/A</v>
      </c>
      <c r="GE202" s="58" t="e">
        <f ca="1">AVERAGE(OFFSET($GD$3,0,0,'Données projet'!$E$17+1,1))-AVERAGE(OFFSET($H$3,0,0,'Données projet'!$E$17+1,1))</f>
        <v>#N/A</v>
      </c>
      <c r="GF202" s="58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8" t="e">
        <f t="shared" si="201"/>
        <v>#N/A</v>
      </c>
      <c r="GZ202" s="58" t="e">
        <f ca="1">AVERAGE(OFFSET($GY$3,0,0,'Données projet'!$E$18+1,1))-AVERAGE(OFFSET($H$3,0,0,'Données projet'!$E$18+1,1))</f>
        <v>#N/A</v>
      </c>
      <c r="HA202" s="58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6">
        <f t="shared" si="192"/>
        <v>534.27971193336975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8" t="e">
        <f t="shared" si="191"/>
        <v>#NUM!</v>
      </c>
      <c r="S203" s="58">
        <f ca="1">AVERAGE(OFFSET($R$3,0,0,'Données projet'!$E$9+1,1))-AVERAGE(OFFSET($H$3,0,0,'Données projet'!$E$9+1,1))</f>
        <v>160.68496934923235</v>
      </c>
      <c r="T203" s="58">
        <f t="shared" si="204"/>
        <v>313.61727210988198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4.0748672249589868</v>
      </c>
      <c r="AA203" s="21">
        <f>EXP(-LN(2)/25)*AA202+(1-EXP(-LN(2)/25))/(LN(2)/25)*Calculateur!V203*Calculateur!X203*VLOOKUP('Données projet'!$B$9,Paramètres!$A$1:$I$89,3,0)*0.475*44/12</f>
        <v>0.21731635266685564</v>
      </c>
      <c r="AB203" s="21">
        <f>EXP(-LN(2)/2)*AB202+(1-EXP(-LN(2)/2))/(LN(2)/2)*V203*Y203*VLOOKUP('Données projet'!$B$9,Paramètres!$A$1:$I$89,3,0)*0.475*44/12</f>
        <v>2.9137267530687355E-24</v>
      </c>
      <c r="AC203" s="22">
        <f t="shared" si="163"/>
        <v>4.2921835776258428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8" t="e">
        <f t="shared" si="193"/>
        <v>#N/A</v>
      </c>
      <c r="AN203" s="58" t="e">
        <f ca="1">AVERAGE(OFFSET($AM$3,0,0,'Données projet'!$E$10+1,1))-AVERAGE(OFFSET($H$3,0,0,'Données projet'!$E$10+1,1))</f>
        <v>#N/A</v>
      </c>
      <c r="AO203" s="58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8" t="e">
        <f t="shared" si="194"/>
        <v>#N/A</v>
      </c>
      <c r="BI203" s="58" t="e">
        <f ca="1">AVERAGE(OFFSET($BH$3,0,0,'Données projet'!$E$11+1,1))-AVERAGE(OFFSET($H$3,0,0,'Données projet'!$E$11+1,1))</f>
        <v>#N/A</v>
      </c>
      <c r="BJ203" s="58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8" t="e">
        <f t="shared" si="195"/>
        <v>#N/A</v>
      </c>
      <c r="CD203" s="58" t="e">
        <f ca="1">AVERAGE(OFFSET($CC$3,0,0,'Données projet'!$E$12+1,1))-AVERAGE(OFFSET($H$3,0,0,'Données projet'!$E$12+1,1))</f>
        <v>#N/A</v>
      </c>
      <c r="CE203" s="58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8" t="e">
        <f t="shared" si="196"/>
        <v>#N/A</v>
      </c>
      <c r="CY203" s="58" t="e">
        <f ca="1">AVERAGE(OFFSET($CX$3,0,0,'Données projet'!$E$13+1,1))-AVERAGE(OFFSET($H$3,0,0,'Données projet'!$E$13+1,1))</f>
        <v>#N/A</v>
      </c>
      <c r="CZ203" s="58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8" t="e">
        <f t="shared" si="197"/>
        <v>#N/A</v>
      </c>
      <c r="DT203" s="58" t="e">
        <f ca="1">AVERAGE(OFFSET($DS$3,0,0,'Données projet'!$E$14+1,1))-AVERAGE(OFFSET($H$3,0,0,'Données projet'!$E$14+1,1))</f>
        <v>#N/A</v>
      </c>
      <c r="DU203" s="58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8" t="e">
        <f t="shared" si="198"/>
        <v>#N/A</v>
      </c>
      <c r="EO203" s="58" t="e">
        <f ca="1">AVERAGE(OFFSET($EN$3,0,0,'Données projet'!$E$15+1,1))-AVERAGE(OFFSET($H$3,0,0,'Données projet'!$E$15+1,1))</f>
        <v>#N/A</v>
      </c>
      <c r="EP203" s="58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8" t="e">
        <f t="shared" si="199"/>
        <v>#N/A</v>
      </c>
      <c r="FJ203" s="58" t="e">
        <f ca="1">AVERAGE(OFFSET($FI$3,0,0,'Données projet'!$E$16+1,1))-AVERAGE(OFFSET($H$3,0,0,'Données projet'!$E$16+1,1))</f>
        <v>#N/A</v>
      </c>
      <c r="FK203" s="58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8" t="e">
        <f t="shared" si="200"/>
        <v>#N/A</v>
      </c>
      <c r="GE203" s="58" t="e">
        <f ca="1">AVERAGE(OFFSET($GD$3,0,0,'Données projet'!$E$17+1,1))-AVERAGE(OFFSET($H$3,0,0,'Données projet'!$E$17+1,1))</f>
        <v>#N/A</v>
      </c>
      <c r="GF203" s="58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8" t="e">
        <f t="shared" si="201"/>
        <v>#N/A</v>
      </c>
      <c r="GZ203" s="58" t="e">
        <f ca="1">AVERAGE(OFFSET($GY$3,0,0,'Données projet'!$E$18+1,1))-AVERAGE(OFFSET($H$3,0,0,'Données projet'!$E$18+1,1))</f>
        <v>#N/A</v>
      </c>
      <c r="HA203" s="58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6" thickBot="1" x14ac:dyDescent="0.2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1.4552737612749826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 t="e">
        <f>EXP(LN('Données projet'!B62)/'Données projet'!A62)</f>
        <v>#NUM!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0" t="s">
        <v>0</v>
      </c>
      <c r="B1" s="111" t="s">
        <v>106</v>
      </c>
      <c r="C1" s="112" t="s">
        <v>144</v>
      </c>
      <c r="D1" s="111" t="s">
        <v>100</v>
      </c>
      <c r="E1" s="112" t="s">
        <v>145</v>
      </c>
      <c r="F1" s="112" t="s">
        <v>100</v>
      </c>
      <c r="G1" s="112" t="s">
        <v>146</v>
      </c>
      <c r="H1" s="112" t="s">
        <v>100</v>
      </c>
      <c r="I1" s="113" t="s">
        <v>147</v>
      </c>
      <c r="J1" s="77"/>
      <c r="K1" s="77"/>
      <c r="L1" s="77"/>
      <c r="M1" s="77"/>
      <c r="N1" s="77"/>
    </row>
    <row r="2" spans="1:16" x14ac:dyDescent="0.2">
      <c r="A2" s="114" t="s">
        <v>1</v>
      </c>
      <c r="B2" s="115" t="s">
        <v>53</v>
      </c>
      <c r="C2" s="116">
        <v>0.62</v>
      </c>
      <c r="D2" s="116" t="s">
        <v>161</v>
      </c>
      <c r="E2" s="116">
        <v>1.56</v>
      </c>
      <c r="F2" s="116" t="s">
        <v>274</v>
      </c>
      <c r="G2" s="117">
        <v>0.43</v>
      </c>
      <c r="H2" s="118" t="s">
        <v>278</v>
      </c>
      <c r="I2" s="119">
        <v>0.25</v>
      </c>
      <c r="J2" s="77"/>
      <c r="K2" s="77"/>
      <c r="L2" s="77"/>
      <c r="M2" s="77"/>
      <c r="N2" s="77"/>
      <c r="O2" s="282" t="s">
        <v>238</v>
      </c>
      <c r="P2" s="120">
        <v>0</v>
      </c>
    </row>
    <row r="3" spans="1:16" ht="16" thickBot="1" x14ac:dyDescent="0.25">
      <c r="A3" s="121" t="s">
        <v>2</v>
      </c>
      <c r="B3" s="122" t="s">
        <v>54</v>
      </c>
      <c r="C3" s="123">
        <v>0.64</v>
      </c>
      <c r="D3" s="123" t="s">
        <v>161</v>
      </c>
      <c r="E3" s="123">
        <v>1.56</v>
      </c>
      <c r="F3" s="124" t="s">
        <v>274</v>
      </c>
      <c r="G3" s="125">
        <v>0.43</v>
      </c>
      <c r="H3" s="123" t="s">
        <v>278</v>
      </c>
      <c r="I3" s="126">
        <v>0.25</v>
      </c>
      <c r="J3" s="77"/>
      <c r="K3" s="77"/>
      <c r="L3" s="77"/>
      <c r="M3" s="77"/>
      <c r="N3" s="77"/>
      <c r="O3" s="283"/>
      <c r="P3" s="127">
        <v>0.2</v>
      </c>
    </row>
    <row r="4" spans="1:16" ht="16" thickBot="1" x14ac:dyDescent="0.25">
      <c r="A4" s="121" t="s">
        <v>98</v>
      </c>
      <c r="B4" s="122" t="s">
        <v>99</v>
      </c>
      <c r="C4" s="123">
        <v>0.42</v>
      </c>
      <c r="D4" s="123" t="s">
        <v>161</v>
      </c>
      <c r="E4" s="123">
        <v>1.56</v>
      </c>
      <c r="F4" s="124" t="s">
        <v>274</v>
      </c>
      <c r="G4" s="125">
        <v>0.43</v>
      </c>
      <c r="H4" s="123" t="s">
        <v>278</v>
      </c>
      <c r="I4" s="126">
        <v>0.25</v>
      </c>
      <c r="J4" s="77"/>
      <c r="K4" s="77"/>
      <c r="L4" s="77"/>
      <c r="M4" s="77"/>
      <c r="N4" s="77"/>
    </row>
    <row r="5" spans="1:16" x14ac:dyDescent="0.2">
      <c r="A5" s="121" t="s">
        <v>4</v>
      </c>
      <c r="B5" s="122" t="s">
        <v>55</v>
      </c>
      <c r="C5" s="123">
        <v>0.42</v>
      </c>
      <c r="D5" s="123" t="s">
        <v>161</v>
      </c>
      <c r="E5" s="123">
        <v>1.56</v>
      </c>
      <c r="F5" s="124" t="s">
        <v>274</v>
      </c>
      <c r="G5" s="125">
        <v>0.43</v>
      </c>
      <c r="H5" s="123" t="s">
        <v>278</v>
      </c>
      <c r="I5" s="126">
        <v>0.25</v>
      </c>
      <c r="J5" s="77"/>
      <c r="K5" s="77"/>
      <c r="L5" s="77"/>
      <c r="M5" s="77"/>
      <c r="N5" s="77"/>
      <c r="O5" s="282" t="s">
        <v>237</v>
      </c>
      <c r="P5" s="120">
        <v>0</v>
      </c>
    </row>
    <row r="6" spans="1:16" x14ac:dyDescent="0.2">
      <c r="A6" s="121" t="s">
        <v>3</v>
      </c>
      <c r="B6" s="122" t="s">
        <v>97</v>
      </c>
      <c r="C6" s="123">
        <v>0.42</v>
      </c>
      <c r="D6" s="123" t="s">
        <v>161</v>
      </c>
      <c r="E6" s="123">
        <v>1.56</v>
      </c>
      <c r="F6" s="124" t="s">
        <v>274</v>
      </c>
      <c r="G6" s="125">
        <v>0.43</v>
      </c>
      <c r="H6" s="123" t="s">
        <v>278</v>
      </c>
      <c r="I6" s="126">
        <v>0.25</v>
      </c>
      <c r="J6" s="77"/>
      <c r="K6" s="77"/>
      <c r="L6" s="77"/>
      <c r="M6" s="77"/>
      <c r="N6" s="77"/>
      <c r="O6" s="284"/>
      <c r="P6" s="128">
        <v>0.05</v>
      </c>
    </row>
    <row r="7" spans="1:16" x14ac:dyDescent="0.2">
      <c r="A7" s="121" t="s">
        <v>5</v>
      </c>
      <c r="B7" s="122" t="s">
        <v>56</v>
      </c>
      <c r="C7" s="123">
        <v>0.52</v>
      </c>
      <c r="D7" s="123" t="s">
        <v>161</v>
      </c>
      <c r="E7" s="123">
        <v>1.56</v>
      </c>
      <c r="F7" s="124" t="s">
        <v>274</v>
      </c>
      <c r="G7" s="125">
        <v>0.43</v>
      </c>
      <c r="H7" s="123" t="s">
        <v>278</v>
      </c>
      <c r="I7" s="126">
        <v>0.25</v>
      </c>
      <c r="J7" s="77"/>
      <c r="K7" s="77"/>
      <c r="L7" s="77"/>
      <c r="M7" s="77"/>
      <c r="N7" s="77"/>
      <c r="O7" s="284"/>
      <c r="P7" s="128">
        <v>0.1</v>
      </c>
    </row>
    <row r="8" spans="1:16" ht="16" thickBot="1" x14ac:dyDescent="0.25">
      <c r="A8" s="121" t="s">
        <v>164</v>
      </c>
      <c r="B8" s="122" t="s">
        <v>57</v>
      </c>
      <c r="C8" s="123">
        <v>0.36</v>
      </c>
      <c r="D8" s="123" t="s">
        <v>161</v>
      </c>
      <c r="E8" s="123">
        <v>1.3</v>
      </c>
      <c r="F8" s="124" t="s">
        <v>274</v>
      </c>
      <c r="G8" s="125">
        <v>0.55000000000000004</v>
      </c>
      <c r="H8" s="123" t="s">
        <v>153</v>
      </c>
      <c r="I8" s="126">
        <v>0.43</v>
      </c>
      <c r="J8" s="77"/>
      <c r="K8" s="77"/>
      <c r="L8" s="77"/>
      <c r="M8" s="77"/>
      <c r="N8" s="77"/>
      <c r="O8" s="283"/>
      <c r="P8" s="127">
        <v>0.15</v>
      </c>
    </row>
    <row r="9" spans="1:16" ht="16" thickBot="1" x14ac:dyDescent="0.25">
      <c r="A9" s="121" t="s">
        <v>6</v>
      </c>
      <c r="B9" s="122" t="s">
        <v>58</v>
      </c>
      <c r="C9" s="123">
        <v>0.61</v>
      </c>
      <c r="D9" s="123" t="s">
        <v>161</v>
      </c>
      <c r="E9" s="123">
        <v>1.56</v>
      </c>
      <c r="F9" s="124" t="s">
        <v>274</v>
      </c>
      <c r="G9" s="125">
        <v>0.43</v>
      </c>
      <c r="H9" s="123" t="s">
        <v>278</v>
      </c>
      <c r="I9" s="126">
        <v>0.25</v>
      </c>
      <c r="J9" s="77"/>
      <c r="K9" s="77"/>
      <c r="L9" s="77"/>
      <c r="M9" s="77"/>
      <c r="N9" s="77"/>
    </row>
    <row r="10" spans="1:16" x14ac:dyDescent="0.2">
      <c r="A10" s="121" t="s">
        <v>7</v>
      </c>
      <c r="B10" s="122" t="s">
        <v>59</v>
      </c>
      <c r="C10" s="123">
        <v>0.66</v>
      </c>
      <c r="D10" s="123" t="s">
        <v>161</v>
      </c>
      <c r="E10" s="123">
        <v>1.56</v>
      </c>
      <c r="F10" s="124" t="s">
        <v>274</v>
      </c>
      <c r="G10" s="125">
        <v>0.43</v>
      </c>
      <c r="H10" s="123" t="s">
        <v>278</v>
      </c>
      <c r="I10" s="126">
        <v>0.25</v>
      </c>
      <c r="J10" s="77"/>
      <c r="K10" s="77"/>
      <c r="L10" s="77"/>
      <c r="M10" s="77"/>
      <c r="N10" s="77"/>
      <c r="O10" s="282" t="s">
        <v>236</v>
      </c>
      <c r="P10" s="120">
        <v>0</v>
      </c>
    </row>
    <row r="11" spans="1:16" ht="16" thickBot="1" x14ac:dyDescent="0.25">
      <c r="A11" s="121" t="s">
        <v>8</v>
      </c>
      <c r="B11" s="122" t="s">
        <v>60</v>
      </c>
      <c r="C11" s="123">
        <v>0.47</v>
      </c>
      <c r="D11" s="123" t="s">
        <v>161</v>
      </c>
      <c r="E11" s="123">
        <v>1.56</v>
      </c>
      <c r="F11" s="124" t="s">
        <v>274</v>
      </c>
      <c r="G11" s="125">
        <v>0.43</v>
      </c>
      <c r="H11" s="123" t="s">
        <v>278</v>
      </c>
      <c r="I11" s="126">
        <v>0.25</v>
      </c>
      <c r="J11" s="77"/>
      <c r="K11" s="77"/>
      <c r="L11" s="77"/>
      <c r="M11" s="77"/>
      <c r="N11" s="77"/>
      <c r="O11" s="283"/>
      <c r="P11" s="127">
        <v>0.1</v>
      </c>
    </row>
    <row r="12" spans="1:16" x14ac:dyDescent="0.2">
      <c r="A12" s="121" t="s">
        <v>9</v>
      </c>
      <c r="B12" s="122" t="s">
        <v>61</v>
      </c>
      <c r="C12" s="123">
        <v>0.67</v>
      </c>
      <c r="D12" s="123" t="s">
        <v>161</v>
      </c>
      <c r="E12" s="123">
        <v>1.56</v>
      </c>
      <c r="F12" s="124" t="s">
        <v>274</v>
      </c>
      <c r="G12" s="125">
        <v>0.43</v>
      </c>
      <c r="H12" s="123" t="s">
        <v>152</v>
      </c>
      <c r="I12" s="126">
        <v>0.25</v>
      </c>
      <c r="J12" s="77"/>
      <c r="K12" s="77"/>
      <c r="L12" s="77"/>
      <c r="M12" s="77"/>
      <c r="N12" s="77"/>
    </row>
    <row r="13" spans="1:16" x14ac:dyDescent="0.2">
      <c r="A13" s="121" t="s">
        <v>10</v>
      </c>
      <c r="B13" s="122" t="s">
        <v>62</v>
      </c>
      <c r="C13" s="123">
        <v>0.7</v>
      </c>
      <c r="D13" s="123" t="s">
        <v>161</v>
      </c>
      <c r="E13" s="123">
        <v>1.56</v>
      </c>
      <c r="F13" s="124" t="s">
        <v>274</v>
      </c>
      <c r="G13" s="125">
        <v>0.43</v>
      </c>
      <c r="H13" s="123" t="s">
        <v>152</v>
      </c>
      <c r="I13" s="126">
        <v>0.25</v>
      </c>
      <c r="J13" s="77"/>
      <c r="K13" s="77"/>
      <c r="L13" s="77"/>
      <c r="M13" s="77"/>
      <c r="N13" s="77"/>
    </row>
    <row r="14" spans="1:16" x14ac:dyDescent="0.2">
      <c r="A14" s="121" t="s">
        <v>11</v>
      </c>
      <c r="B14" s="122" t="s">
        <v>63</v>
      </c>
      <c r="C14" s="123">
        <v>0.54</v>
      </c>
      <c r="D14" s="123" t="s">
        <v>161</v>
      </c>
      <c r="E14" s="123">
        <v>1.56</v>
      </c>
      <c r="F14" s="124" t="s">
        <v>274</v>
      </c>
      <c r="G14" s="125">
        <v>0.43</v>
      </c>
      <c r="H14" s="123" t="s">
        <v>152</v>
      </c>
      <c r="I14" s="126">
        <v>0.25</v>
      </c>
      <c r="J14" s="77"/>
      <c r="K14" s="77"/>
      <c r="L14" s="77"/>
      <c r="M14" s="77"/>
      <c r="N14" s="77"/>
    </row>
    <row r="15" spans="1:16" x14ac:dyDescent="0.2">
      <c r="A15" s="121" t="s">
        <v>12</v>
      </c>
      <c r="B15" s="122" t="s">
        <v>64</v>
      </c>
      <c r="C15" s="123">
        <v>0.65</v>
      </c>
      <c r="D15" s="123" t="s">
        <v>161</v>
      </c>
      <c r="E15" s="123">
        <v>1.56</v>
      </c>
      <c r="F15" s="124" t="s">
        <v>274</v>
      </c>
      <c r="G15" s="125">
        <v>0.43</v>
      </c>
      <c r="H15" s="123" t="s">
        <v>152</v>
      </c>
      <c r="I15" s="126">
        <v>0.25</v>
      </c>
      <c r="J15" s="77"/>
      <c r="K15" s="77"/>
      <c r="L15" s="77"/>
      <c r="M15" s="77"/>
      <c r="N15" s="77"/>
    </row>
    <row r="16" spans="1:16" x14ac:dyDescent="0.2">
      <c r="A16" s="121" t="s">
        <v>13</v>
      </c>
      <c r="B16" s="122" t="s">
        <v>65</v>
      </c>
      <c r="C16" s="123">
        <v>0.56000000000000005</v>
      </c>
      <c r="D16" s="123" t="s">
        <v>161</v>
      </c>
      <c r="E16" s="123">
        <v>1.56</v>
      </c>
      <c r="F16" s="124" t="s">
        <v>274</v>
      </c>
      <c r="G16" s="125">
        <v>0.43</v>
      </c>
      <c r="H16" s="123" t="s">
        <v>152</v>
      </c>
      <c r="I16" s="126">
        <v>0.25</v>
      </c>
      <c r="J16" s="77"/>
      <c r="K16" s="77"/>
      <c r="L16" s="77"/>
      <c r="M16" s="77"/>
      <c r="N16" s="77"/>
    </row>
    <row r="17" spans="1:14" x14ac:dyDescent="0.2">
      <c r="A17" s="121" t="s">
        <v>14</v>
      </c>
      <c r="B17" s="122" t="s">
        <v>66</v>
      </c>
      <c r="C17" s="123">
        <v>0.57999999999999996</v>
      </c>
      <c r="D17" s="123" t="s">
        <v>161</v>
      </c>
      <c r="E17" s="123">
        <v>1.56</v>
      </c>
      <c r="F17" s="124" t="s">
        <v>274</v>
      </c>
      <c r="G17" s="125">
        <v>0.43</v>
      </c>
      <c r="H17" s="123" t="s">
        <v>152</v>
      </c>
      <c r="I17" s="126">
        <v>0.25</v>
      </c>
      <c r="J17" s="77"/>
      <c r="K17" s="77"/>
      <c r="L17" s="77"/>
      <c r="M17" s="77"/>
      <c r="N17" s="77"/>
    </row>
    <row r="18" spans="1:14" x14ac:dyDescent="0.2">
      <c r="A18" s="121" t="s">
        <v>15</v>
      </c>
      <c r="B18" s="122" t="s">
        <v>67</v>
      </c>
      <c r="C18" s="123">
        <v>0.64</v>
      </c>
      <c r="D18" s="123" t="s">
        <v>161</v>
      </c>
      <c r="E18" s="123">
        <v>1.56</v>
      </c>
      <c r="F18" s="124" t="s">
        <v>274</v>
      </c>
      <c r="G18" s="125">
        <v>0.43</v>
      </c>
      <c r="H18" s="123" t="s">
        <v>152</v>
      </c>
      <c r="I18" s="126">
        <v>0.25</v>
      </c>
      <c r="J18" s="77"/>
      <c r="K18" s="77"/>
      <c r="L18" s="77"/>
      <c r="M18" s="77"/>
      <c r="N18" s="77"/>
    </row>
    <row r="19" spans="1:14" x14ac:dyDescent="0.2">
      <c r="A19" s="121" t="s">
        <v>16</v>
      </c>
      <c r="B19" s="122" t="s">
        <v>68</v>
      </c>
      <c r="C19" s="123">
        <v>0.73</v>
      </c>
      <c r="D19" s="123" t="s">
        <v>161</v>
      </c>
      <c r="E19" s="123">
        <v>1.56</v>
      </c>
      <c r="F19" s="124" t="s">
        <v>274</v>
      </c>
      <c r="G19" s="125">
        <v>0.43</v>
      </c>
      <c r="H19" s="123" t="s">
        <v>152</v>
      </c>
      <c r="I19" s="126">
        <v>0.25</v>
      </c>
      <c r="J19" s="77"/>
      <c r="K19" s="77"/>
      <c r="L19" s="77"/>
      <c r="M19" s="77"/>
      <c r="N19" s="77"/>
    </row>
    <row r="20" spans="1:14" x14ac:dyDescent="0.2">
      <c r="A20" s="121" t="s">
        <v>52</v>
      </c>
      <c r="B20" s="122" t="s">
        <v>69</v>
      </c>
      <c r="C20" s="123">
        <v>0.69</v>
      </c>
      <c r="D20" s="123" t="s">
        <v>131</v>
      </c>
      <c r="E20" s="123">
        <v>1.56</v>
      </c>
      <c r="F20" s="124" t="s">
        <v>274</v>
      </c>
      <c r="G20" s="125">
        <v>0.43</v>
      </c>
      <c r="H20" s="123" t="s">
        <v>282</v>
      </c>
      <c r="I20" s="126">
        <v>0.25</v>
      </c>
      <c r="J20" s="77"/>
      <c r="K20" s="77"/>
      <c r="L20" s="77"/>
      <c r="M20" s="77"/>
      <c r="N20" s="77"/>
    </row>
    <row r="21" spans="1:14" x14ac:dyDescent="0.2">
      <c r="A21" s="121" t="s">
        <v>154</v>
      </c>
      <c r="B21" s="122" t="s">
        <v>155</v>
      </c>
      <c r="C21" s="123">
        <v>0.36</v>
      </c>
      <c r="D21" s="123" t="s">
        <v>161</v>
      </c>
      <c r="E21" s="123">
        <v>1.3</v>
      </c>
      <c r="F21" s="124" t="s">
        <v>274</v>
      </c>
      <c r="G21" s="125">
        <v>0.55000000000000004</v>
      </c>
      <c r="H21" s="123" t="s">
        <v>153</v>
      </c>
      <c r="I21" s="126">
        <v>0.43</v>
      </c>
      <c r="J21" s="77"/>
      <c r="K21" s="77"/>
      <c r="L21" s="77"/>
      <c r="M21" s="77"/>
      <c r="N21" s="77"/>
    </row>
    <row r="22" spans="1:14" x14ac:dyDescent="0.2">
      <c r="A22" s="121" t="s">
        <v>17</v>
      </c>
      <c r="B22" s="122" t="s">
        <v>70</v>
      </c>
      <c r="C22" s="123">
        <v>0.4</v>
      </c>
      <c r="D22" s="123" t="s">
        <v>161</v>
      </c>
      <c r="E22" s="123">
        <v>1.3</v>
      </c>
      <c r="F22" s="124" t="s">
        <v>274</v>
      </c>
      <c r="G22" s="125">
        <v>0.55000000000000004</v>
      </c>
      <c r="H22" s="123" t="s">
        <v>153</v>
      </c>
      <c r="I22" s="126">
        <v>0.43</v>
      </c>
      <c r="J22" s="77"/>
      <c r="K22" s="77"/>
      <c r="L22" s="77"/>
      <c r="M22" s="77"/>
      <c r="N22" s="77"/>
    </row>
    <row r="23" spans="1:14" x14ac:dyDescent="0.2">
      <c r="A23" s="121" t="s">
        <v>18</v>
      </c>
      <c r="B23" s="122" t="s">
        <v>71</v>
      </c>
      <c r="C23" s="123">
        <v>0.43</v>
      </c>
      <c r="D23" s="123" t="s">
        <v>161</v>
      </c>
      <c r="E23" s="123">
        <v>1.3</v>
      </c>
      <c r="F23" s="124" t="s">
        <v>274</v>
      </c>
      <c r="G23" s="125">
        <v>0.55000000000000004</v>
      </c>
      <c r="H23" s="123" t="s">
        <v>153</v>
      </c>
      <c r="I23" s="126">
        <v>0.43</v>
      </c>
      <c r="J23" s="77"/>
      <c r="K23" s="77"/>
      <c r="L23" s="77"/>
      <c r="M23" s="77"/>
      <c r="N23" s="77"/>
    </row>
    <row r="24" spans="1:14" x14ac:dyDescent="0.2">
      <c r="A24" s="121" t="s">
        <v>19</v>
      </c>
      <c r="B24" s="122" t="s">
        <v>72</v>
      </c>
      <c r="C24" s="123">
        <v>0.37</v>
      </c>
      <c r="D24" s="123" t="s">
        <v>161</v>
      </c>
      <c r="E24" s="123">
        <v>1.3</v>
      </c>
      <c r="F24" s="124" t="s">
        <v>274</v>
      </c>
      <c r="G24" s="125">
        <v>0.55000000000000004</v>
      </c>
      <c r="H24" s="123" t="s">
        <v>152</v>
      </c>
      <c r="I24" s="126">
        <v>0.43</v>
      </c>
      <c r="J24" s="77"/>
      <c r="K24" s="77"/>
      <c r="L24" s="77"/>
      <c r="M24" s="77"/>
      <c r="N24" s="77"/>
    </row>
    <row r="25" spans="1:14" x14ac:dyDescent="0.2">
      <c r="A25" s="121" t="s">
        <v>20</v>
      </c>
      <c r="B25" s="122" t="s">
        <v>73</v>
      </c>
      <c r="C25" s="123">
        <v>0.36</v>
      </c>
      <c r="D25" s="123" t="s">
        <v>161</v>
      </c>
      <c r="E25" s="123">
        <v>1.3</v>
      </c>
      <c r="F25" s="124" t="s">
        <v>274</v>
      </c>
      <c r="G25" s="125">
        <v>0.55000000000000004</v>
      </c>
      <c r="H25" s="123" t="s">
        <v>152</v>
      </c>
      <c r="I25" s="126">
        <v>0.43</v>
      </c>
      <c r="J25" s="77"/>
      <c r="K25" s="77"/>
      <c r="L25" s="77"/>
      <c r="M25" s="77"/>
      <c r="N25" s="77"/>
    </row>
    <row r="26" spans="1:14" x14ac:dyDescent="0.2">
      <c r="A26" s="121" t="s">
        <v>21</v>
      </c>
      <c r="B26" s="122" t="s">
        <v>74</v>
      </c>
      <c r="C26" s="123">
        <v>0.56000000000000005</v>
      </c>
      <c r="D26" s="123" t="s">
        <v>161</v>
      </c>
      <c r="E26" s="123">
        <v>1.56</v>
      </c>
      <c r="F26" s="124" t="s">
        <v>274</v>
      </c>
      <c r="G26" s="125">
        <v>0.53</v>
      </c>
      <c r="H26" s="123" t="s">
        <v>275</v>
      </c>
      <c r="I26" s="126">
        <v>0.25</v>
      </c>
      <c r="J26" s="77"/>
      <c r="K26" s="77"/>
      <c r="L26" s="77"/>
      <c r="M26" s="77"/>
      <c r="N26" s="77"/>
    </row>
    <row r="27" spans="1:14" x14ac:dyDescent="0.2">
      <c r="A27" s="121" t="s">
        <v>22</v>
      </c>
      <c r="B27" s="122" t="s">
        <v>75</v>
      </c>
      <c r="C27" s="123">
        <v>0.51</v>
      </c>
      <c r="D27" s="123" t="s">
        <v>161</v>
      </c>
      <c r="E27" s="123">
        <v>1.56</v>
      </c>
      <c r="F27" s="124" t="s">
        <v>274</v>
      </c>
      <c r="G27" s="125">
        <v>0.53</v>
      </c>
      <c r="H27" s="123" t="s">
        <v>275</v>
      </c>
      <c r="I27" s="126">
        <v>0.25</v>
      </c>
      <c r="J27" s="77"/>
      <c r="K27" s="77"/>
      <c r="L27" s="77"/>
      <c r="M27" s="77"/>
      <c r="N27" s="77"/>
    </row>
    <row r="28" spans="1:14" x14ac:dyDescent="0.2">
      <c r="A28" s="121" t="s">
        <v>23</v>
      </c>
      <c r="B28" s="122" t="s">
        <v>76</v>
      </c>
      <c r="C28" s="123">
        <v>0.51</v>
      </c>
      <c r="D28" s="123" t="s">
        <v>161</v>
      </c>
      <c r="E28" s="123">
        <v>1.56</v>
      </c>
      <c r="F28" s="124" t="s">
        <v>274</v>
      </c>
      <c r="G28" s="125">
        <v>0.53</v>
      </c>
      <c r="H28" s="123" t="s">
        <v>275</v>
      </c>
      <c r="I28" s="126">
        <v>0.25</v>
      </c>
      <c r="J28" s="77"/>
      <c r="K28" s="77"/>
      <c r="L28" s="77"/>
      <c r="M28" s="77"/>
      <c r="N28" s="77"/>
    </row>
    <row r="29" spans="1:14" x14ac:dyDescent="0.2">
      <c r="A29" s="121" t="s">
        <v>24</v>
      </c>
      <c r="B29" s="122" t="s">
        <v>24</v>
      </c>
      <c r="C29" s="123">
        <v>0.56000000000000005</v>
      </c>
      <c r="D29" s="123" t="s">
        <v>161</v>
      </c>
      <c r="E29" s="123">
        <v>1.56</v>
      </c>
      <c r="F29" s="124" t="s">
        <v>274</v>
      </c>
      <c r="G29" s="125">
        <v>0.53</v>
      </c>
      <c r="H29" s="123" t="s">
        <v>275</v>
      </c>
      <c r="I29" s="126">
        <v>0.25</v>
      </c>
      <c r="J29" s="77"/>
      <c r="K29" s="77"/>
      <c r="L29" s="77"/>
      <c r="M29" s="77"/>
      <c r="N29" s="77"/>
    </row>
    <row r="30" spans="1:14" x14ac:dyDescent="0.2">
      <c r="A30" s="121" t="s">
        <v>25</v>
      </c>
      <c r="B30" s="122" t="s">
        <v>77</v>
      </c>
      <c r="C30" s="123">
        <v>0.55000000000000004</v>
      </c>
      <c r="D30" s="123" t="s">
        <v>161</v>
      </c>
      <c r="E30" s="123">
        <v>1.56</v>
      </c>
      <c r="F30" s="124" t="s">
        <v>274</v>
      </c>
      <c r="G30" s="125">
        <v>0.53</v>
      </c>
      <c r="H30" s="123" t="s">
        <v>152</v>
      </c>
      <c r="I30" s="126">
        <v>0.25</v>
      </c>
      <c r="J30" s="77"/>
      <c r="K30" s="77"/>
      <c r="L30" s="77"/>
      <c r="M30" s="77"/>
      <c r="N30" s="77"/>
    </row>
    <row r="31" spans="1:14" x14ac:dyDescent="0.2">
      <c r="A31" s="121" t="s">
        <v>26</v>
      </c>
      <c r="B31" s="122" t="s">
        <v>78</v>
      </c>
      <c r="C31" s="123">
        <v>0.56000000000000005</v>
      </c>
      <c r="D31" s="123" t="s">
        <v>161</v>
      </c>
      <c r="E31" s="123">
        <v>1.56</v>
      </c>
      <c r="F31" s="124" t="s">
        <v>274</v>
      </c>
      <c r="G31" s="125">
        <v>0.43</v>
      </c>
      <c r="H31" s="123" t="s">
        <v>278</v>
      </c>
      <c r="I31" s="126">
        <v>0.25</v>
      </c>
      <c r="J31" s="77"/>
      <c r="K31" s="77"/>
      <c r="L31" s="77"/>
      <c r="M31" s="77"/>
      <c r="N31" s="77"/>
    </row>
    <row r="32" spans="1:14" x14ac:dyDescent="0.2">
      <c r="A32" s="121" t="s">
        <v>27</v>
      </c>
      <c r="B32" s="122" t="s">
        <v>79</v>
      </c>
      <c r="C32" s="123">
        <v>0.48</v>
      </c>
      <c r="D32" s="123" t="s">
        <v>161</v>
      </c>
      <c r="E32" s="123">
        <v>1.3</v>
      </c>
      <c r="F32" s="124" t="s">
        <v>274</v>
      </c>
      <c r="G32" s="125">
        <v>0.6</v>
      </c>
      <c r="H32" s="123" t="s">
        <v>281</v>
      </c>
      <c r="I32" s="126">
        <v>0.43</v>
      </c>
      <c r="J32" s="77"/>
      <c r="K32" s="77"/>
      <c r="L32" s="77"/>
      <c r="M32" s="77"/>
      <c r="N32" s="77"/>
    </row>
    <row r="33" spans="1:14" x14ac:dyDescent="0.2">
      <c r="A33" s="121" t="s">
        <v>28</v>
      </c>
      <c r="B33" s="122" t="s">
        <v>80</v>
      </c>
      <c r="C33" s="123">
        <v>0.42</v>
      </c>
      <c r="D33" s="123" t="s">
        <v>161</v>
      </c>
      <c r="E33" s="123">
        <v>1.3</v>
      </c>
      <c r="F33" s="124" t="s">
        <v>274</v>
      </c>
      <c r="G33" s="125">
        <v>0.6</v>
      </c>
      <c r="H33" s="123" t="s">
        <v>281</v>
      </c>
      <c r="I33" s="126">
        <v>0.43</v>
      </c>
      <c r="J33" s="77"/>
      <c r="K33" s="77"/>
      <c r="L33" s="77"/>
      <c r="M33" s="77"/>
      <c r="N33" s="77"/>
    </row>
    <row r="34" spans="1:14" x14ac:dyDescent="0.2">
      <c r="A34" s="121" t="s">
        <v>81</v>
      </c>
      <c r="B34" s="122" t="s">
        <v>163</v>
      </c>
      <c r="C34" s="123">
        <v>0.42</v>
      </c>
      <c r="D34" s="123" t="s">
        <v>103</v>
      </c>
      <c r="E34" s="123">
        <v>1.3</v>
      </c>
      <c r="F34" s="124" t="s">
        <v>274</v>
      </c>
      <c r="G34" s="125">
        <v>0.6</v>
      </c>
      <c r="H34" s="122" t="s">
        <v>280</v>
      </c>
      <c r="I34" s="126">
        <v>0.43</v>
      </c>
      <c r="J34" s="77"/>
      <c r="K34" s="77"/>
      <c r="L34" s="77"/>
      <c r="M34" s="77"/>
      <c r="N34" s="77"/>
    </row>
    <row r="35" spans="1:14" x14ac:dyDescent="0.2">
      <c r="A35" s="121" t="s">
        <v>29</v>
      </c>
      <c r="B35" s="122" t="s">
        <v>82</v>
      </c>
      <c r="C35" s="123">
        <v>0.5</v>
      </c>
      <c r="D35" s="123" t="s">
        <v>161</v>
      </c>
      <c r="E35" s="123">
        <v>1.56</v>
      </c>
      <c r="F35" s="124" t="s">
        <v>274</v>
      </c>
      <c r="G35" s="125">
        <v>0.43</v>
      </c>
      <c r="H35" s="123" t="s">
        <v>278</v>
      </c>
      <c r="I35" s="126">
        <v>0.25</v>
      </c>
      <c r="J35" s="77"/>
      <c r="K35" s="77"/>
      <c r="L35" s="77"/>
      <c r="M35" s="77"/>
      <c r="N35" s="77"/>
    </row>
    <row r="36" spans="1:14" x14ac:dyDescent="0.2">
      <c r="A36" s="121" t="s">
        <v>102</v>
      </c>
      <c r="B36" s="122" t="s">
        <v>101</v>
      </c>
      <c r="C36" s="123">
        <v>0.55000000000000004</v>
      </c>
      <c r="D36" s="123" t="s">
        <v>161</v>
      </c>
      <c r="E36" s="123">
        <v>1.56</v>
      </c>
      <c r="F36" s="124" t="s">
        <v>274</v>
      </c>
      <c r="G36" s="125">
        <v>0.53</v>
      </c>
      <c r="H36" s="123" t="s">
        <v>275</v>
      </c>
      <c r="I36" s="126">
        <v>0.25</v>
      </c>
      <c r="J36" s="77"/>
      <c r="K36" s="77"/>
      <c r="L36" s="77"/>
      <c r="M36" s="77"/>
      <c r="N36" s="77"/>
    </row>
    <row r="37" spans="1:14" x14ac:dyDescent="0.2">
      <c r="A37" s="121" t="s">
        <v>30</v>
      </c>
      <c r="B37" s="122" t="s">
        <v>104</v>
      </c>
      <c r="C37" s="123">
        <v>0.52</v>
      </c>
      <c r="D37" s="123" t="s">
        <v>161</v>
      </c>
      <c r="E37" s="123">
        <v>1.56</v>
      </c>
      <c r="F37" s="124" t="s">
        <v>274</v>
      </c>
      <c r="G37" s="125">
        <v>0.53</v>
      </c>
      <c r="H37" s="123" t="s">
        <v>275</v>
      </c>
      <c r="I37" s="126">
        <v>0.25</v>
      </c>
      <c r="J37" s="77"/>
      <c r="K37" s="77"/>
      <c r="L37" s="77"/>
      <c r="M37" s="77"/>
      <c r="N37" s="77"/>
    </row>
    <row r="38" spans="1:14" x14ac:dyDescent="0.2">
      <c r="A38" s="121" t="s">
        <v>31</v>
      </c>
      <c r="B38" s="122" t="s">
        <v>105</v>
      </c>
      <c r="C38" s="123">
        <v>0.52</v>
      </c>
      <c r="D38" s="123" t="s">
        <v>161</v>
      </c>
      <c r="E38" s="123">
        <v>1.56</v>
      </c>
      <c r="F38" s="124" t="s">
        <v>274</v>
      </c>
      <c r="G38" s="125">
        <v>0.43</v>
      </c>
      <c r="H38" s="123" t="s">
        <v>278</v>
      </c>
      <c r="I38" s="126">
        <v>0.25</v>
      </c>
      <c r="J38" s="77"/>
      <c r="K38" s="77"/>
      <c r="L38" s="77"/>
      <c r="M38" s="77"/>
      <c r="N38" s="77"/>
    </row>
    <row r="39" spans="1:14" x14ac:dyDescent="0.2">
      <c r="A39" s="121" t="s">
        <v>107</v>
      </c>
      <c r="B39" s="122" t="s">
        <v>132</v>
      </c>
      <c r="C39" s="123">
        <v>0.313</v>
      </c>
      <c r="D39" s="123" t="s">
        <v>130</v>
      </c>
      <c r="E39" s="123">
        <v>1.56</v>
      </c>
      <c r="F39" s="124" t="s">
        <v>274</v>
      </c>
      <c r="G39" s="125">
        <v>0.6</v>
      </c>
      <c r="H39" s="123" t="s">
        <v>283</v>
      </c>
      <c r="I39" s="126">
        <v>1.03</v>
      </c>
      <c r="J39" s="77"/>
      <c r="K39" s="77"/>
      <c r="L39" s="77"/>
      <c r="M39" s="77"/>
      <c r="N39" s="77"/>
    </row>
    <row r="40" spans="1:14" x14ac:dyDescent="0.2">
      <c r="A40" s="121" t="s">
        <v>108</v>
      </c>
      <c r="B40" s="122" t="s">
        <v>132</v>
      </c>
      <c r="C40" s="123">
        <v>0.35199999999999998</v>
      </c>
      <c r="D40" s="123" t="s">
        <v>130</v>
      </c>
      <c r="E40" s="123">
        <v>1.56</v>
      </c>
      <c r="F40" s="124" t="s">
        <v>274</v>
      </c>
      <c r="G40" s="125">
        <v>0.6</v>
      </c>
      <c r="H40" s="123" t="s">
        <v>283</v>
      </c>
      <c r="I40" s="126">
        <v>1.03</v>
      </c>
      <c r="J40" s="77"/>
      <c r="K40" s="77"/>
      <c r="L40" s="77"/>
      <c r="M40" s="77"/>
      <c r="N40" s="77"/>
    </row>
    <row r="41" spans="1:14" x14ac:dyDescent="0.2">
      <c r="A41" s="121" t="s">
        <v>121</v>
      </c>
      <c r="B41" s="122" t="s">
        <v>132</v>
      </c>
      <c r="C41" s="123">
        <v>0.32200000000000001</v>
      </c>
      <c r="D41" s="123" t="s">
        <v>130</v>
      </c>
      <c r="E41" s="123">
        <v>1.56</v>
      </c>
      <c r="F41" s="124" t="s">
        <v>274</v>
      </c>
      <c r="G41" s="125">
        <v>0.6</v>
      </c>
      <c r="H41" s="123" t="s">
        <v>283</v>
      </c>
      <c r="I41" s="126">
        <v>1.03</v>
      </c>
      <c r="J41" s="77"/>
      <c r="K41" s="77"/>
      <c r="L41" s="77"/>
      <c r="M41" s="77"/>
      <c r="N41" s="77"/>
    </row>
    <row r="42" spans="1:14" x14ac:dyDescent="0.2">
      <c r="A42" s="121" t="s">
        <v>122</v>
      </c>
      <c r="B42" s="122" t="s">
        <v>132</v>
      </c>
      <c r="C42" s="123">
        <v>0.311</v>
      </c>
      <c r="D42" s="123" t="s">
        <v>130</v>
      </c>
      <c r="E42" s="123">
        <v>1.56</v>
      </c>
      <c r="F42" s="124" t="s">
        <v>274</v>
      </c>
      <c r="G42" s="125">
        <v>0.6</v>
      </c>
      <c r="H42" s="123" t="s">
        <v>283</v>
      </c>
      <c r="I42" s="126">
        <v>1.03</v>
      </c>
      <c r="J42" s="77"/>
      <c r="K42" s="77"/>
      <c r="L42" s="77"/>
      <c r="M42" s="77"/>
      <c r="N42" s="77"/>
    </row>
    <row r="43" spans="1:14" x14ac:dyDescent="0.2">
      <c r="A43" s="121" t="s">
        <v>109</v>
      </c>
      <c r="B43" s="122" t="s">
        <v>132</v>
      </c>
      <c r="C43" s="123">
        <v>0.33900000000000002</v>
      </c>
      <c r="D43" s="123" t="s">
        <v>130</v>
      </c>
      <c r="E43" s="123">
        <v>1.56</v>
      </c>
      <c r="F43" s="124" t="s">
        <v>274</v>
      </c>
      <c r="G43" s="125">
        <v>0.6</v>
      </c>
      <c r="H43" s="123" t="s">
        <v>283</v>
      </c>
      <c r="I43" s="126">
        <v>1.03</v>
      </c>
      <c r="J43" s="77"/>
      <c r="K43" s="77"/>
      <c r="L43" s="77"/>
      <c r="M43" s="77"/>
      <c r="N43" s="77"/>
    </row>
    <row r="44" spans="1:14" x14ac:dyDescent="0.2">
      <c r="A44" s="121" t="s">
        <v>123</v>
      </c>
      <c r="B44" s="122" t="s">
        <v>132</v>
      </c>
      <c r="C44" s="123">
        <v>0.33600000000000002</v>
      </c>
      <c r="D44" s="123" t="s">
        <v>130</v>
      </c>
      <c r="E44" s="123">
        <v>1.56</v>
      </c>
      <c r="F44" s="124" t="s">
        <v>274</v>
      </c>
      <c r="G44" s="125">
        <v>0.6</v>
      </c>
      <c r="H44" s="123" t="s">
        <v>283</v>
      </c>
      <c r="I44" s="126">
        <v>1.03</v>
      </c>
      <c r="J44" s="77"/>
      <c r="K44" s="77"/>
      <c r="L44" s="77"/>
      <c r="M44" s="77"/>
      <c r="N44" s="77"/>
    </row>
    <row r="45" spans="1:14" x14ac:dyDescent="0.2">
      <c r="A45" s="121" t="s">
        <v>110</v>
      </c>
      <c r="B45" s="122" t="s">
        <v>132</v>
      </c>
      <c r="C45" s="123">
        <v>0.32900000000000001</v>
      </c>
      <c r="D45" s="123" t="s">
        <v>130</v>
      </c>
      <c r="E45" s="123">
        <v>1.56</v>
      </c>
      <c r="F45" s="124" t="s">
        <v>274</v>
      </c>
      <c r="G45" s="125">
        <v>0.6</v>
      </c>
      <c r="H45" s="123" t="s">
        <v>283</v>
      </c>
      <c r="I45" s="126">
        <v>1.03</v>
      </c>
      <c r="J45" s="77"/>
      <c r="K45" s="77"/>
      <c r="L45" s="77"/>
      <c r="M45" s="77"/>
      <c r="N45" s="77"/>
    </row>
    <row r="46" spans="1:14" x14ac:dyDescent="0.2">
      <c r="A46" s="121" t="s">
        <v>124</v>
      </c>
      <c r="B46" s="122" t="s">
        <v>132</v>
      </c>
      <c r="C46" s="123">
        <v>0.34300000000000003</v>
      </c>
      <c r="D46" s="123" t="s">
        <v>130</v>
      </c>
      <c r="E46" s="123">
        <v>1.56</v>
      </c>
      <c r="F46" s="124" t="s">
        <v>274</v>
      </c>
      <c r="G46" s="125">
        <v>0.6</v>
      </c>
      <c r="H46" s="123" t="s">
        <v>283</v>
      </c>
      <c r="I46" s="126">
        <v>1.03</v>
      </c>
      <c r="J46" s="77"/>
      <c r="K46" s="77"/>
      <c r="L46" s="77"/>
      <c r="M46" s="77"/>
      <c r="N46" s="77"/>
    </row>
    <row r="47" spans="1:14" x14ac:dyDescent="0.2">
      <c r="A47" s="121" t="s">
        <v>125</v>
      </c>
      <c r="B47" s="122" t="s">
        <v>132</v>
      </c>
      <c r="C47" s="123">
        <v>0.32500000000000001</v>
      </c>
      <c r="D47" s="123" t="s">
        <v>130</v>
      </c>
      <c r="E47" s="123">
        <v>1.56</v>
      </c>
      <c r="F47" s="124" t="s">
        <v>274</v>
      </c>
      <c r="G47" s="125">
        <v>0.6</v>
      </c>
      <c r="H47" s="123" t="s">
        <v>283</v>
      </c>
      <c r="I47" s="126">
        <v>1.03</v>
      </c>
      <c r="J47" s="77"/>
      <c r="K47" s="77"/>
      <c r="L47" s="77"/>
      <c r="M47" s="77"/>
      <c r="N47" s="77"/>
    </row>
    <row r="48" spans="1:14" x14ac:dyDescent="0.2">
      <c r="A48" s="121" t="s">
        <v>126</v>
      </c>
      <c r="B48" s="122" t="s">
        <v>132</v>
      </c>
      <c r="C48" s="123">
        <v>0.32</v>
      </c>
      <c r="D48" s="123" t="s">
        <v>130</v>
      </c>
      <c r="E48" s="123">
        <v>1.56</v>
      </c>
      <c r="F48" s="124" t="s">
        <v>274</v>
      </c>
      <c r="G48" s="125">
        <v>0.6</v>
      </c>
      <c r="H48" s="123" t="s">
        <v>283</v>
      </c>
      <c r="I48" s="126">
        <v>1.03</v>
      </c>
      <c r="J48" s="77"/>
      <c r="K48" s="77"/>
      <c r="L48" s="77"/>
      <c r="M48" s="77"/>
      <c r="N48" s="77"/>
    </row>
    <row r="49" spans="1:14" x14ac:dyDescent="0.2">
      <c r="A49" s="121" t="s">
        <v>111</v>
      </c>
      <c r="B49" s="122" t="s">
        <v>132</v>
      </c>
      <c r="C49" s="123">
        <v>0.28199999999999997</v>
      </c>
      <c r="D49" s="123" t="s">
        <v>130</v>
      </c>
      <c r="E49" s="123">
        <v>1.56</v>
      </c>
      <c r="F49" s="124" t="s">
        <v>274</v>
      </c>
      <c r="G49" s="125">
        <v>0.6</v>
      </c>
      <c r="H49" s="123" t="s">
        <v>283</v>
      </c>
      <c r="I49" s="126">
        <v>1.03</v>
      </c>
      <c r="J49" s="77"/>
      <c r="K49" s="77"/>
      <c r="L49" s="77"/>
      <c r="M49" s="77"/>
      <c r="N49" s="77"/>
    </row>
    <row r="50" spans="1:14" x14ac:dyDescent="0.2">
      <c r="A50" s="121" t="s">
        <v>127</v>
      </c>
      <c r="B50" s="122" t="s">
        <v>132</v>
      </c>
      <c r="C50" s="123">
        <v>0.32800000000000001</v>
      </c>
      <c r="D50" s="123" t="s">
        <v>130</v>
      </c>
      <c r="E50" s="123">
        <v>1.56</v>
      </c>
      <c r="F50" s="124" t="s">
        <v>274</v>
      </c>
      <c r="G50" s="125">
        <v>0.6</v>
      </c>
      <c r="H50" s="123" t="s">
        <v>283</v>
      </c>
      <c r="I50" s="126">
        <v>1.03</v>
      </c>
      <c r="J50" s="77"/>
      <c r="K50" s="77"/>
      <c r="L50" s="77"/>
      <c r="M50" s="77"/>
      <c r="N50" s="77"/>
    </row>
    <row r="51" spans="1:14" x14ac:dyDescent="0.2">
      <c r="A51" s="121" t="s">
        <v>112</v>
      </c>
      <c r="B51" s="122" t="s">
        <v>132</v>
      </c>
      <c r="C51" s="123">
        <v>0.32600000000000001</v>
      </c>
      <c r="D51" s="123" t="s">
        <v>130</v>
      </c>
      <c r="E51" s="123">
        <v>1.56</v>
      </c>
      <c r="F51" s="124" t="s">
        <v>274</v>
      </c>
      <c r="G51" s="125">
        <v>0.6</v>
      </c>
      <c r="H51" s="123" t="s">
        <v>283</v>
      </c>
      <c r="I51" s="126">
        <v>1.03</v>
      </c>
      <c r="J51" s="77"/>
      <c r="K51" s="77"/>
      <c r="L51" s="77"/>
      <c r="M51" s="77"/>
      <c r="N51" s="77"/>
    </row>
    <row r="52" spans="1:14" x14ac:dyDescent="0.2">
      <c r="A52" s="121" t="s">
        <v>113</v>
      </c>
      <c r="B52" s="122" t="s">
        <v>132</v>
      </c>
      <c r="C52" s="123">
        <v>0.35899999999999999</v>
      </c>
      <c r="D52" s="123" t="s">
        <v>130</v>
      </c>
      <c r="E52" s="123">
        <v>1.56</v>
      </c>
      <c r="F52" s="124" t="s">
        <v>274</v>
      </c>
      <c r="G52" s="125">
        <v>0.6</v>
      </c>
      <c r="H52" s="123" t="s">
        <v>283</v>
      </c>
      <c r="I52" s="126">
        <v>1.03</v>
      </c>
      <c r="J52" s="77"/>
      <c r="K52" s="77"/>
      <c r="L52" s="77"/>
      <c r="M52" s="77"/>
      <c r="N52" s="77"/>
    </row>
    <row r="53" spans="1:14" x14ac:dyDescent="0.2">
      <c r="A53" s="121" t="s">
        <v>114</v>
      </c>
      <c r="B53" s="122" t="s">
        <v>132</v>
      </c>
      <c r="C53" s="123">
        <v>0.34599999999999997</v>
      </c>
      <c r="D53" s="123" t="s">
        <v>130</v>
      </c>
      <c r="E53" s="123">
        <v>1.56</v>
      </c>
      <c r="F53" s="124" t="s">
        <v>274</v>
      </c>
      <c r="G53" s="125">
        <v>0.6</v>
      </c>
      <c r="H53" s="123" t="s">
        <v>283</v>
      </c>
      <c r="I53" s="126">
        <v>1.03</v>
      </c>
      <c r="J53" s="77"/>
      <c r="K53" s="77"/>
      <c r="L53" s="77"/>
      <c r="M53" s="77"/>
      <c r="N53" s="77"/>
    </row>
    <row r="54" spans="1:14" x14ac:dyDescent="0.2">
      <c r="A54" s="121" t="s">
        <v>115</v>
      </c>
      <c r="B54" s="122" t="s">
        <v>132</v>
      </c>
      <c r="C54" s="123">
        <v>0.32600000000000001</v>
      </c>
      <c r="D54" s="123" t="s">
        <v>130</v>
      </c>
      <c r="E54" s="123">
        <v>1.56</v>
      </c>
      <c r="F54" s="124" t="s">
        <v>274</v>
      </c>
      <c r="G54" s="125">
        <v>0.6</v>
      </c>
      <c r="H54" s="123" t="s">
        <v>283</v>
      </c>
      <c r="I54" s="126">
        <v>1.03</v>
      </c>
      <c r="J54" s="77"/>
      <c r="K54" s="77"/>
      <c r="L54" s="77"/>
      <c r="M54" s="77"/>
      <c r="N54" s="77"/>
    </row>
    <row r="55" spans="1:14" x14ac:dyDescent="0.2">
      <c r="A55" s="121" t="s">
        <v>116</v>
      </c>
      <c r="B55" s="122" t="s">
        <v>132</v>
      </c>
      <c r="C55" s="123">
        <v>0.30499999999999999</v>
      </c>
      <c r="D55" s="123" t="s">
        <v>130</v>
      </c>
      <c r="E55" s="123">
        <v>1.56</v>
      </c>
      <c r="F55" s="124" t="s">
        <v>274</v>
      </c>
      <c r="G55" s="125">
        <v>0.6</v>
      </c>
      <c r="H55" s="123" t="s">
        <v>283</v>
      </c>
      <c r="I55" s="126">
        <v>1.03</v>
      </c>
      <c r="J55" s="77"/>
      <c r="K55" s="77"/>
      <c r="L55" s="77"/>
      <c r="M55" s="77"/>
      <c r="N55" s="77"/>
    </row>
    <row r="56" spans="1:14" x14ac:dyDescent="0.2">
      <c r="A56" s="121" t="s">
        <v>128</v>
      </c>
      <c r="B56" s="122" t="s">
        <v>132</v>
      </c>
      <c r="C56" s="123">
        <v>0.32300000000000001</v>
      </c>
      <c r="D56" s="123" t="s">
        <v>130</v>
      </c>
      <c r="E56" s="123">
        <v>1.56</v>
      </c>
      <c r="F56" s="124" t="s">
        <v>274</v>
      </c>
      <c r="G56" s="125">
        <v>0.6</v>
      </c>
      <c r="H56" s="123" t="s">
        <v>283</v>
      </c>
      <c r="I56" s="126">
        <v>1.03</v>
      </c>
      <c r="J56" s="77"/>
      <c r="K56" s="77"/>
      <c r="L56" s="77"/>
      <c r="M56" s="77"/>
      <c r="N56" s="77"/>
    </row>
    <row r="57" spans="1:14" x14ac:dyDescent="0.2">
      <c r="A57" s="121" t="s">
        <v>129</v>
      </c>
      <c r="B57" s="122" t="s">
        <v>132</v>
      </c>
      <c r="C57" s="123">
        <v>0.36699999999999999</v>
      </c>
      <c r="D57" s="123" t="s">
        <v>130</v>
      </c>
      <c r="E57" s="123">
        <v>1.56</v>
      </c>
      <c r="F57" s="124" t="s">
        <v>274</v>
      </c>
      <c r="G57" s="125">
        <v>0.6</v>
      </c>
      <c r="H57" s="123" t="s">
        <v>283</v>
      </c>
      <c r="I57" s="126">
        <v>1.03</v>
      </c>
      <c r="J57" s="77"/>
      <c r="K57" s="77"/>
      <c r="L57" s="77"/>
      <c r="M57" s="77"/>
      <c r="N57" s="77"/>
    </row>
    <row r="58" spans="1:14" x14ac:dyDescent="0.2">
      <c r="A58" s="121" t="s">
        <v>117</v>
      </c>
      <c r="B58" s="122" t="s">
        <v>132</v>
      </c>
      <c r="C58" s="123">
        <v>0.36</v>
      </c>
      <c r="D58" s="123" t="s">
        <v>130</v>
      </c>
      <c r="E58" s="123">
        <v>1.56</v>
      </c>
      <c r="F58" s="124" t="s">
        <v>274</v>
      </c>
      <c r="G58" s="125">
        <v>0.6</v>
      </c>
      <c r="H58" s="123" t="s">
        <v>283</v>
      </c>
      <c r="I58" s="126">
        <v>1.03</v>
      </c>
      <c r="J58" s="77"/>
      <c r="K58" s="77"/>
      <c r="L58" s="77"/>
      <c r="M58" s="77"/>
      <c r="N58" s="77"/>
    </row>
    <row r="59" spans="1:14" x14ac:dyDescent="0.2">
      <c r="A59" s="121" t="s">
        <v>118</v>
      </c>
      <c r="B59" s="122" t="s">
        <v>132</v>
      </c>
      <c r="C59" s="123">
        <v>0.36799999999999999</v>
      </c>
      <c r="D59" s="123" t="s">
        <v>130</v>
      </c>
      <c r="E59" s="123">
        <v>1.56</v>
      </c>
      <c r="F59" s="124" t="s">
        <v>274</v>
      </c>
      <c r="G59" s="125">
        <v>0.6</v>
      </c>
      <c r="H59" s="123" t="s">
        <v>283</v>
      </c>
      <c r="I59" s="126">
        <v>1.03</v>
      </c>
      <c r="J59" s="77"/>
      <c r="K59" s="77"/>
      <c r="L59" s="77"/>
      <c r="M59" s="77"/>
      <c r="N59" s="77"/>
    </row>
    <row r="60" spans="1:14" x14ac:dyDescent="0.2">
      <c r="A60" s="121" t="s">
        <v>119</v>
      </c>
      <c r="B60" s="122" t="s">
        <v>132</v>
      </c>
      <c r="C60" s="123">
        <v>0.30599999999999999</v>
      </c>
      <c r="D60" s="123" t="s">
        <v>130</v>
      </c>
      <c r="E60" s="123">
        <v>1.56</v>
      </c>
      <c r="F60" s="124" t="s">
        <v>274</v>
      </c>
      <c r="G60" s="125">
        <v>0.6</v>
      </c>
      <c r="H60" s="123" t="s">
        <v>283</v>
      </c>
      <c r="I60" s="126">
        <v>1.03</v>
      </c>
      <c r="J60" s="77"/>
      <c r="K60" s="77"/>
      <c r="L60" s="77"/>
      <c r="M60" s="77"/>
      <c r="N60" s="77"/>
    </row>
    <row r="61" spans="1:14" x14ac:dyDescent="0.2">
      <c r="A61" s="121" t="s">
        <v>120</v>
      </c>
      <c r="B61" s="122" t="s">
        <v>132</v>
      </c>
      <c r="C61" s="123">
        <v>0.313</v>
      </c>
      <c r="D61" s="123" t="s">
        <v>130</v>
      </c>
      <c r="E61" s="123">
        <v>1.56</v>
      </c>
      <c r="F61" s="124" t="s">
        <v>274</v>
      </c>
      <c r="G61" s="125">
        <v>0.6</v>
      </c>
      <c r="H61" s="123" t="s">
        <v>283</v>
      </c>
      <c r="I61" s="126">
        <v>1.03</v>
      </c>
      <c r="J61" s="77"/>
      <c r="K61" s="77"/>
      <c r="L61" s="77"/>
      <c r="M61" s="77"/>
      <c r="N61" s="77"/>
    </row>
    <row r="62" spans="1:14" x14ac:dyDescent="0.2">
      <c r="A62" s="121" t="s">
        <v>32</v>
      </c>
      <c r="B62" s="122" t="s">
        <v>133</v>
      </c>
      <c r="C62" s="123">
        <v>0.37</v>
      </c>
      <c r="D62" s="123" t="s">
        <v>161</v>
      </c>
      <c r="E62" s="123">
        <v>1.56</v>
      </c>
      <c r="F62" s="124" t="s">
        <v>274</v>
      </c>
      <c r="G62" s="125">
        <v>0.6</v>
      </c>
      <c r="H62" s="123" t="s">
        <v>283</v>
      </c>
      <c r="I62" s="126">
        <v>1.03</v>
      </c>
      <c r="J62" s="77"/>
      <c r="K62" s="77"/>
      <c r="L62" s="77"/>
      <c r="M62" s="77"/>
      <c r="N62" s="77"/>
    </row>
    <row r="63" spans="1:14" x14ac:dyDescent="0.2">
      <c r="A63" s="121" t="s">
        <v>90</v>
      </c>
      <c r="B63" s="122" t="s">
        <v>83</v>
      </c>
      <c r="C63" s="123">
        <v>0.45</v>
      </c>
      <c r="D63" s="123" t="s">
        <v>161</v>
      </c>
      <c r="E63" s="123">
        <v>1.3</v>
      </c>
      <c r="F63" s="124" t="s">
        <v>274</v>
      </c>
      <c r="G63" s="125">
        <v>0.45</v>
      </c>
      <c r="H63" s="123" t="s">
        <v>276</v>
      </c>
      <c r="I63" s="126">
        <v>0.43</v>
      </c>
      <c r="J63" s="77"/>
      <c r="K63" s="77"/>
      <c r="L63" s="77"/>
      <c r="M63" s="77"/>
      <c r="N63" s="77"/>
    </row>
    <row r="64" spans="1:14" x14ac:dyDescent="0.2">
      <c r="A64" s="121" t="s">
        <v>33</v>
      </c>
      <c r="B64" s="122" t="s">
        <v>134</v>
      </c>
      <c r="C64" s="123">
        <v>0.39</v>
      </c>
      <c r="D64" s="123" t="s">
        <v>161</v>
      </c>
      <c r="E64" s="123">
        <v>1.3</v>
      </c>
      <c r="F64" s="124" t="s">
        <v>274</v>
      </c>
      <c r="G64" s="125">
        <v>0.45</v>
      </c>
      <c r="H64" s="123" t="s">
        <v>276</v>
      </c>
      <c r="I64" s="126">
        <v>0.43</v>
      </c>
      <c r="J64" s="77"/>
      <c r="K64" s="77"/>
      <c r="L64" s="77"/>
      <c r="M64" s="77"/>
      <c r="N64" s="77"/>
    </row>
    <row r="65" spans="1:14" x14ac:dyDescent="0.2">
      <c r="A65" s="121" t="s">
        <v>34</v>
      </c>
      <c r="B65" s="122" t="s">
        <v>135</v>
      </c>
      <c r="C65" s="123">
        <v>0.44</v>
      </c>
      <c r="D65" s="123" t="s">
        <v>161</v>
      </c>
      <c r="E65" s="123">
        <v>1.3</v>
      </c>
      <c r="F65" s="124" t="s">
        <v>274</v>
      </c>
      <c r="G65" s="125">
        <v>0.45</v>
      </c>
      <c r="H65" s="123" t="s">
        <v>276</v>
      </c>
      <c r="I65" s="126">
        <v>0.43</v>
      </c>
      <c r="J65" s="77"/>
      <c r="K65" s="77"/>
      <c r="L65" s="77"/>
      <c r="M65" s="77"/>
      <c r="N65" s="77"/>
    </row>
    <row r="66" spans="1:14" x14ac:dyDescent="0.2">
      <c r="A66" s="121" t="s">
        <v>35</v>
      </c>
      <c r="B66" s="122" t="s">
        <v>84</v>
      </c>
      <c r="C66" s="123">
        <v>0.46</v>
      </c>
      <c r="D66" s="123" t="s">
        <v>161</v>
      </c>
      <c r="E66" s="123">
        <v>1.3</v>
      </c>
      <c r="F66" s="124" t="s">
        <v>274</v>
      </c>
      <c r="G66" s="125">
        <v>0.45</v>
      </c>
      <c r="H66" s="123" t="s">
        <v>276</v>
      </c>
      <c r="I66" s="126">
        <v>0.43</v>
      </c>
      <c r="J66" s="77"/>
      <c r="K66" s="77"/>
      <c r="L66" s="77"/>
      <c r="M66" s="77"/>
      <c r="N66" s="77"/>
    </row>
    <row r="67" spans="1:14" x14ac:dyDescent="0.2">
      <c r="A67" s="121" t="s">
        <v>36</v>
      </c>
      <c r="B67" s="122" t="s">
        <v>85</v>
      </c>
      <c r="C67" s="123">
        <v>0.46</v>
      </c>
      <c r="D67" s="123" t="s">
        <v>161</v>
      </c>
      <c r="E67" s="123">
        <v>1.3</v>
      </c>
      <c r="F67" s="124" t="s">
        <v>274</v>
      </c>
      <c r="G67" s="125">
        <v>0.45</v>
      </c>
      <c r="H67" s="123" t="s">
        <v>152</v>
      </c>
      <c r="I67" s="126">
        <v>0.59</v>
      </c>
      <c r="J67" s="77"/>
      <c r="K67" s="77"/>
      <c r="L67" s="77"/>
      <c r="M67" s="77"/>
      <c r="N67" s="77"/>
    </row>
    <row r="68" spans="1:14" x14ac:dyDescent="0.2">
      <c r="A68" s="121" t="s">
        <v>37</v>
      </c>
      <c r="B68" s="122" t="s">
        <v>136</v>
      </c>
      <c r="C68" s="123">
        <v>0.44</v>
      </c>
      <c r="D68" s="123" t="s">
        <v>161</v>
      </c>
      <c r="E68" s="123">
        <v>1.3</v>
      </c>
      <c r="F68" s="124" t="s">
        <v>274</v>
      </c>
      <c r="G68" s="125">
        <v>0.45</v>
      </c>
      <c r="H68" s="123" t="s">
        <v>276</v>
      </c>
      <c r="I68" s="126">
        <v>0.43</v>
      </c>
      <c r="J68" s="77"/>
      <c r="K68" s="77"/>
      <c r="L68" s="77"/>
      <c r="M68" s="77"/>
      <c r="N68" s="77"/>
    </row>
    <row r="69" spans="1:14" x14ac:dyDescent="0.2">
      <c r="A69" s="121" t="s">
        <v>38</v>
      </c>
      <c r="B69" s="122" t="s">
        <v>86</v>
      </c>
      <c r="C69" s="123">
        <v>0.46</v>
      </c>
      <c r="D69" s="123" t="s">
        <v>161</v>
      </c>
      <c r="E69" s="123">
        <v>1.3</v>
      </c>
      <c r="F69" s="124" t="s">
        <v>274</v>
      </c>
      <c r="G69" s="125">
        <v>0.45</v>
      </c>
      <c r="H69" s="123" t="s">
        <v>276</v>
      </c>
      <c r="I69" s="126">
        <v>0.43</v>
      </c>
      <c r="J69" s="77"/>
      <c r="K69" s="77"/>
      <c r="L69" s="77"/>
      <c r="M69" s="77"/>
      <c r="N69" s="77"/>
    </row>
    <row r="70" spans="1:14" x14ac:dyDescent="0.2">
      <c r="A70" s="121" t="s">
        <v>39</v>
      </c>
      <c r="B70" s="122" t="s">
        <v>137</v>
      </c>
      <c r="C70" s="123">
        <v>0.48</v>
      </c>
      <c r="D70" s="123" t="s">
        <v>161</v>
      </c>
      <c r="E70" s="123">
        <v>2.4</v>
      </c>
      <c r="F70" s="123" t="s">
        <v>284</v>
      </c>
      <c r="G70" s="125">
        <v>0.45</v>
      </c>
      <c r="H70" s="123" t="s">
        <v>276</v>
      </c>
      <c r="I70" s="126">
        <v>0.43</v>
      </c>
      <c r="J70" s="77"/>
      <c r="K70" s="77"/>
      <c r="L70" s="77"/>
      <c r="M70" s="77"/>
      <c r="N70" s="77"/>
    </row>
    <row r="71" spans="1:14" x14ac:dyDescent="0.2">
      <c r="A71" s="121" t="s">
        <v>40</v>
      </c>
      <c r="B71" s="122" t="s">
        <v>87</v>
      </c>
      <c r="C71" s="123">
        <v>0.46</v>
      </c>
      <c r="D71" s="123" t="s">
        <v>150</v>
      </c>
      <c r="E71" s="123">
        <v>1.3</v>
      </c>
      <c r="F71" s="124" t="s">
        <v>274</v>
      </c>
      <c r="G71" s="125">
        <v>0.45</v>
      </c>
      <c r="H71" s="123" t="s">
        <v>276</v>
      </c>
      <c r="I71" s="126">
        <v>0.43</v>
      </c>
      <c r="J71" s="77"/>
      <c r="K71" s="77"/>
      <c r="L71" s="77"/>
      <c r="M71" s="77"/>
      <c r="N71" s="77"/>
    </row>
    <row r="72" spans="1:14" x14ac:dyDescent="0.2">
      <c r="A72" s="121" t="s">
        <v>41</v>
      </c>
      <c r="B72" s="122" t="s">
        <v>88</v>
      </c>
      <c r="C72" s="123">
        <v>0.44</v>
      </c>
      <c r="D72" s="123" t="s">
        <v>161</v>
      </c>
      <c r="E72" s="123">
        <v>1.3</v>
      </c>
      <c r="F72" s="124" t="s">
        <v>274</v>
      </c>
      <c r="G72" s="125">
        <v>0.45</v>
      </c>
      <c r="H72" s="123" t="s">
        <v>276</v>
      </c>
      <c r="I72" s="126">
        <v>0.43</v>
      </c>
      <c r="J72" s="77"/>
      <c r="K72" s="77"/>
      <c r="L72" s="77"/>
      <c r="M72" s="77"/>
      <c r="N72" s="77"/>
    </row>
    <row r="73" spans="1:14" x14ac:dyDescent="0.2">
      <c r="A73" s="121" t="s">
        <v>138</v>
      </c>
      <c r="B73" s="122" t="s">
        <v>140</v>
      </c>
      <c r="C73" s="123">
        <v>0.46</v>
      </c>
      <c r="D73" s="123" t="s">
        <v>151</v>
      </c>
      <c r="E73" s="123">
        <v>1.3</v>
      </c>
      <c r="F73" s="124" t="s">
        <v>274</v>
      </c>
      <c r="G73" s="125">
        <v>0.45</v>
      </c>
      <c r="H73" s="123" t="s">
        <v>276</v>
      </c>
      <c r="I73" s="126">
        <v>0.43</v>
      </c>
      <c r="J73" s="77"/>
      <c r="K73" s="77"/>
      <c r="L73" s="77"/>
      <c r="M73" s="77"/>
      <c r="N73" s="77"/>
    </row>
    <row r="74" spans="1:14" x14ac:dyDescent="0.2">
      <c r="A74" s="121" t="s">
        <v>42</v>
      </c>
      <c r="B74" s="122" t="s">
        <v>139</v>
      </c>
      <c r="C74" s="123">
        <v>0.34</v>
      </c>
      <c r="D74" s="123" t="s">
        <v>161</v>
      </c>
      <c r="E74" s="123">
        <v>1.3</v>
      </c>
      <c r="F74" s="124" t="s">
        <v>274</v>
      </c>
      <c r="G74" s="125">
        <v>0.45</v>
      </c>
      <c r="H74" s="123" t="s">
        <v>276</v>
      </c>
      <c r="I74" s="126">
        <v>0.43</v>
      </c>
      <c r="J74" s="77"/>
      <c r="K74" s="77"/>
      <c r="L74" s="77"/>
      <c r="M74" s="77"/>
      <c r="N74" s="77"/>
    </row>
    <row r="75" spans="1:14" x14ac:dyDescent="0.2">
      <c r="A75" s="121" t="s">
        <v>43</v>
      </c>
      <c r="B75" s="122" t="s">
        <v>162</v>
      </c>
      <c r="C75" s="123">
        <v>0.5</v>
      </c>
      <c r="D75" s="123" t="s">
        <v>161</v>
      </c>
      <c r="E75" s="123">
        <v>1.56</v>
      </c>
      <c r="F75" s="124" t="s">
        <v>274</v>
      </c>
      <c r="G75" s="125">
        <v>0.53</v>
      </c>
      <c r="H75" s="123" t="s">
        <v>275</v>
      </c>
      <c r="I75" s="126">
        <v>0.25</v>
      </c>
      <c r="J75" s="77"/>
      <c r="K75" s="77"/>
      <c r="L75" s="77"/>
      <c r="M75" s="77"/>
      <c r="N75" s="77"/>
    </row>
    <row r="76" spans="1:14" x14ac:dyDescent="0.2">
      <c r="A76" s="121" t="s">
        <v>44</v>
      </c>
      <c r="B76" s="122" t="s">
        <v>89</v>
      </c>
      <c r="C76" s="123">
        <v>0.57999999999999996</v>
      </c>
      <c r="D76" s="123" t="s">
        <v>161</v>
      </c>
      <c r="E76" s="123">
        <v>1.56</v>
      </c>
      <c r="F76" s="124" t="s">
        <v>274</v>
      </c>
      <c r="G76" s="125">
        <v>0.3</v>
      </c>
      <c r="H76" s="123" t="s">
        <v>277</v>
      </c>
      <c r="I76" s="126">
        <v>0.25</v>
      </c>
      <c r="J76" s="77"/>
      <c r="K76" s="77"/>
      <c r="L76" s="77"/>
      <c r="M76" s="77"/>
      <c r="N76" s="77"/>
    </row>
    <row r="77" spans="1:14" x14ac:dyDescent="0.2">
      <c r="A77" s="121" t="s">
        <v>47</v>
      </c>
      <c r="B77" s="122" t="s">
        <v>141</v>
      </c>
      <c r="C77" s="123">
        <v>0.37</v>
      </c>
      <c r="D77" s="123" t="s">
        <v>161</v>
      </c>
      <c r="E77" s="123">
        <v>1.3</v>
      </c>
      <c r="F77" s="124" t="s">
        <v>274</v>
      </c>
      <c r="G77" s="125">
        <v>0.55000000000000004</v>
      </c>
      <c r="H77" s="123" t="s">
        <v>152</v>
      </c>
      <c r="I77" s="126">
        <v>0.43</v>
      </c>
      <c r="J77" s="77"/>
      <c r="K77" s="77"/>
      <c r="L77" s="77"/>
      <c r="M77" s="77"/>
      <c r="N77" s="77"/>
    </row>
    <row r="78" spans="1:14" x14ac:dyDescent="0.2">
      <c r="A78" s="121" t="s">
        <v>45</v>
      </c>
      <c r="B78" s="122" t="s">
        <v>96</v>
      </c>
      <c r="C78" s="123">
        <v>0.37</v>
      </c>
      <c r="D78" s="123" t="s">
        <v>161</v>
      </c>
      <c r="E78" s="123">
        <v>1.3</v>
      </c>
      <c r="F78" s="124" t="s">
        <v>274</v>
      </c>
      <c r="G78" s="125">
        <v>0.55000000000000004</v>
      </c>
      <c r="H78" s="123" t="s">
        <v>152</v>
      </c>
      <c r="I78" s="126">
        <v>0.43</v>
      </c>
      <c r="J78" s="77"/>
      <c r="K78" s="77"/>
      <c r="L78" s="77"/>
      <c r="M78" s="77"/>
      <c r="N78" s="77"/>
    </row>
    <row r="79" spans="1:14" x14ac:dyDescent="0.2">
      <c r="A79" s="121" t="s">
        <v>46</v>
      </c>
      <c r="B79" s="122" t="s">
        <v>95</v>
      </c>
      <c r="C79" s="123">
        <v>0.38</v>
      </c>
      <c r="D79" s="123" t="s">
        <v>161</v>
      </c>
      <c r="E79" s="123">
        <v>1.3</v>
      </c>
      <c r="F79" s="124" t="s">
        <v>274</v>
      </c>
      <c r="G79" s="125">
        <v>0.55000000000000004</v>
      </c>
      <c r="H79" s="123" t="s">
        <v>153</v>
      </c>
      <c r="I79" s="126">
        <v>0.43</v>
      </c>
      <c r="J79" s="77"/>
      <c r="K79" s="77"/>
      <c r="L79" s="77"/>
      <c r="M79" s="77"/>
      <c r="N79" s="77"/>
    </row>
    <row r="80" spans="1:14" x14ac:dyDescent="0.2">
      <c r="A80" s="121" t="s">
        <v>48</v>
      </c>
      <c r="B80" s="122" t="s">
        <v>94</v>
      </c>
      <c r="C80" s="123">
        <v>0.36</v>
      </c>
      <c r="D80" s="123" t="s">
        <v>161</v>
      </c>
      <c r="E80" s="123">
        <v>1.3</v>
      </c>
      <c r="F80" s="124" t="s">
        <v>274</v>
      </c>
      <c r="G80" s="125">
        <v>0.55000000000000004</v>
      </c>
      <c r="H80" s="123" t="s">
        <v>153</v>
      </c>
      <c r="I80" s="126">
        <v>0.43</v>
      </c>
      <c r="J80" s="77"/>
      <c r="K80" s="77"/>
      <c r="L80" s="77"/>
      <c r="M80" s="77"/>
      <c r="N80" s="77"/>
    </row>
    <row r="81" spans="1:14" x14ac:dyDescent="0.2">
      <c r="A81" s="121" t="s">
        <v>49</v>
      </c>
      <c r="B81" s="122" t="s">
        <v>142</v>
      </c>
      <c r="C81" s="123">
        <v>0.37</v>
      </c>
      <c r="D81" s="123" t="s">
        <v>161</v>
      </c>
      <c r="E81" s="123">
        <v>1.56</v>
      </c>
      <c r="F81" s="124" t="s">
        <v>274</v>
      </c>
      <c r="G81" s="125">
        <v>0.43</v>
      </c>
      <c r="H81" s="123" t="s">
        <v>278</v>
      </c>
      <c r="I81" s="126">
        <v>0.25</v>
      </c>
      <c r="J81" s="77"/>
      <c r="K81" s="77"/>
      <c r="L81" s="77"/>
      <c r="M81" s="77"/>
      <c r="N81" s="77"/>
    </row>
    <row r="82" spans="1:14" x14ac:dyDescent="0.2">
      <c r="A82" s="121" t="s">
        <v>158</v>
      </c>
      <c r="B82" s="122" t="s">
        <v>159</v>
      </c>
      <c r="C82" s="123">
        <v>0.35</v>
      </c>
      <c r="D82" s="123" t="s">
        <v>160</v>
      </c>
      <c r="E82" s="123">
        <v>1.3</v>
      </c>
      <c r="F82" s="124" t="s">
        <v>274</v>
      </c>
      <c r="G82" s="125">
        <v>0.55000000000000004</v>
      </c>
      <c r="H82" s="123" t="s">
        <v>153</v>
      </c>
      <c r="I82" s="126">
        <v>0.43</v>
      </c>
      <c r="J82" s="77"/>
      <c r="K82" s="77"/>
      <c r="L82" s="77"/>
      <c r="M82" s="77"/>
      <c r="N82" s="77"/>
    </row>
    <row r="83" spans="1:14" x14ac:dyDescent="0.2">
      <c r="A83" s="121" t="s">
        <v>156</v>
      </c>
      <c r="B83" s="122" t="s">
        <v>157</v>
      </c>
      <c r="C83" s="123">
        <v>0.34</v>
      </c>
      <c r="D83" s="123" t="s">
        <v>161</v>
      </c>
      <c r="E83" s="123">
        <v>1.3</v>
      </c>
      <c r="F83" s="124" t="s">
        <v>274</v>
      </c>
      <c r="G83" s="125">
        <v>0.55000000000000004</v>
      </c>
      <c r="H83" s="123" t="s">
        <v>153</v>
      </c>
      <c r="I83" s="126">
        <v>0.43</v>
      </c>
      <c r="J83" s="77"/>
      <c r="K83" s="77"/>
      <c r="L83" s="77"/>
      <c r="M83" s="77"/>
      <c r="N83" s="77"/>
    </row>
    <row r="84" spans="1:14" x14ac:dyDescent="0.2">
      <c r="A84" s="121" t="s">
        <v>92</v>
      </c>
      <c r="B84" s="122" t="s">
        <v>93</v>
      </c>
      <c r="C84" s="123">
        <v>0.31</v>
      </c>
      <c r="D84" s="123" t="s">
        <v>161</v>
      </c>
      <c r="E84" s="123">
        <v>1.3</v>
      </c>
      <c r="F84" s="124" t="s">
        <v>274</v>
      </c>
      <c r="G84" s="125">
        <v>0.55000000000000004</v>
      </c>
      <c r="H84" s="123" t="s">
        <v>153</v>
      </c>
      <c r="I84" s="126">
        <v>0.43</v>
      </c>
      <c r="J84" s="77"/>
      <c r="K84" s="77"/>
      <c r="L84" s="77"/>
      <c r="M84" s="77"/>
      <c r="N84" s="77"/>
    </row>
    <row r="85" spans="1:14" x14ac:dyDescent="0.2">
      <c r="A85" s="121" t="s">
        <v>50</v>
      </c>
      <c r="B85" s="122" t="s">
        <v>143</v>
      </c>
      <c r="C85" s="123">
        <v>0.43</v>
      </c>
      <c r="D85" s="123" t="s">
        <v>161</v>
      </c>
      <c r="E85" s="123">
        <v>1.56</v>
      </c>
      <c r="F85" s="124" t="s">
        <v>274</v>
      </c>
      <c r="G85" s="125">
        <v>0.53</v>
      </c>
      <c r="H85" s="123" t="s">
        <v>275</v>
      </c>
      <c r="I85" s="126">
        <v>0.25</v>
      </c>
      <c r="J85" s="77"/>
      <c r="K85" s="77"/>
      <c r="L85" s="77"/>
      <c r="M85" s="77"/>
      <c r="N85" s="77"/>
    </row>
    <row r="86" spans="1:14" x14ac:dyDescent="0.2">
      <c r="A86" s="121" t="s">
        <v>51</v>
      </c>
      <c r="B86" s="122" t="s">
        <v>91</v>
      </c>
      <c r="C86" s="123">
        <v>0.38</v>
      </c>
      <c r="D86" s="123" t="s">
        <v>161</v>
      </c>
      <c r="E86" s="123">
        <v>1.56</v>
      </c>
      <c r="F86" s="124" t="s">
        <v>274</v>
      </c>
      <c r="G86" s="125">
        <v>0.6</v>
      </c>
      <c r="H86" s="123" t="s">
        <v>279</v>
      </c>
      <c r="I86" s="126">
        <v>0.25</v>
      </c>
      <c r="J86" s="77"/>
      <c r="K86" s="77"/>
      <c r="L86" s="77"/>
      <c r="M86" s="77"/>
      <c r="N86" s="77"/>
    </row>
    <row r="87" spans="1:14" x14ac:dyDescent="0.2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2">
      <c r="A88" s="121" t="s">
        <v>148</v>
      </c>
      <c r="B88" s="129"/>
      <c r="C88" s="123">
        <v>0.42</v>
      </c>
      <c r="D88" s="123" t="s">
        <v>161</v>
      </c>
      <c r="E88" s="123">
        <v>1.3</v>
      </c>
      <c r="F88" s="124" t="s">
        <v>274</v>
      </c>
      <c r="G88" s="130"/>
      <c r="H88" s="129"/>
      <c r="I88" s="131"/>
    </row>
    <row r="89" spans="1:14" ht="16" thickBot="1" x14ac:dyDescent="0.25">
      <c r="A89" s="132" t="s">
        <v>149</v>
      </c>
      <c r="B89" s="133"/>
      <c r="C89" s="134">
        <v>0.56999999999999995</v>
      </c>
      <c r="D89" s="135" t="s">
        <v>161</v>
      </c>
      <c r="E89" s="134">
        <v>1.56</v>
      </c>
      <c r="F89" s="134" t="s">
        <v>274</v>
      </c>
      <c r="G89" s="133"/>
      <c r="H89" s="133"/>
      <c r="I89" s="136"/>
    </row>
    <row r="93" spans="1:14" x14ac:dyDescent="0.2">
      <c r="A93" s="121" t="s">
        <v>208</v>
      </c>
    </row>
    <row r="94" spans="1:14" x14ac:dyDescent="0.2">
      <c r="A94" s="121" t="s">
        <v>209</v>
      </c>
    </row>
    <row r="95" spans="1:14" x14ac:dyDescent="0.2">
      <c r="A95" s="12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83" zoomScale="90" zoomScaleNormal="90" workbookViewId="0">
      <selection activeCell="N35" sqref="N35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1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7" t="s">
        <v>207</v>
      </c>
      <c r="B5" s="138" t="s">
        <v>250</v>
      </c>
      <c r="C5" s="139" t="str">
        <f>Calculateur!S2</f>
        <v>ΔStock moyen de long terme (tCO₂/ha)</v>
      </c>
      <c r="D5" s="139" t="str">
        <f>Calculateur!T2</f>
        <v>Δstock CO₂ 30 ans (tCO₂/ha)</v>
      </c>
      <c r="E5" s="139" t="s">
        <v>228</v>
      </c>
      <c r="F5" s="139" t="s">
        <v>239</v>
      </c>
      <c r="G5" s="139" t="s">
        <v>240</v>
      </c>
      <c r="H5" s="140" t="s">
        <v>241</v>
      </c>
      <c r="I5" s="141" t="s">
        <v>242</v>
      </c>
      <c r="J5" s="142" t="s">
        <v>243</v>
      </c>
      <c r="K5" s="143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4" t="str">
        <f>IF('Données projet'!$B$9="","",'Données projet'!$B$9)</f>
        <v>Pin maritime</v>
      </c>
      <c r="B6" s="145">
        <f>'Données projet'!D9</f>
        <v>4</v>
      </c>
      <c r="C6" s="146">
        <f ca="1">IF(OR('Données projet'!B9="",'Données projet'!C9="",'Données projet'!C9=0%),0,Calculateur!S3)</f>
        <v>160.68496934923235</v>
      </c>
      <c r="D6" s="146">
        <f>IF(OR('Données projet'!B9="",'Données projet'!C9="",'Données projet'!C9=0%),0,Calculateur!T3)</f>
        <v>313.61727210988198</v>
      </c>
      <c r="E6" s="146">
        <f ca="1">MIN(C6,D6)</f>
        <v>160.68496934923235</v>
      </c>
      <c r="F6" s="146">
        <f ca="1">E6*B6</f>
        <v>642.73987739692939</v>
      </c>
      <c r="G6" s="146">
        <f ca="1">F6*(100%-'Données projet'!$C$24)*(100%-'Données projet'!$C$25)*(100%-'Données projet'!$C$26)*(100%-'Données projet'!$C$27)</f>
        <v>393.35680496692078</v>
      </c>
      <c r="H6" s="147">
        <f>IF(OR('Données projet'!B9="",'Données projet'!C9="",'Données projet'!C9=0%),0,AVERAGE(Calculateur!$AC$3:$AC$33)*B6)</f>
        <v>50.846168527277619</v>
      </c>
      <c r="I6" s="148">
        <f>H6*(100%-'Données projet'!$C$24)*(100%-'Données projet'!$C$25)*(100%-'Données projet'!$C$26)*(100%-'Données projet'!$C$27)</f>
        <v>31.117855138693908</v>
      </c>
      <c r="J6" s="149">
        <f>IF(OR('Données projet'!B9="",'Données projet'!C9="",'Données projet'!C9=0%),0,SUM(Calculateur!$V$3:$V$33)*VLOOKUP('Données projet'!$B$9,Paramètres!$A$1:$I$89,9,0)*B6)</f>
        <v>283.2</v>
      </c>
      <c r="K6" s="150">
        <f>J6*(100%-'Données projet'!$C$24)*(100%-'Données projet'!$C$25)*(100%-'Données projet'!$C$26)*(100%-'Données projet'!$C$27)</f>
        <v>173.3184</v>
      </c>
      <c r="L6" s="151">
        <f ca="1">G6+I6+K6</f>
        <v>597.7930601056147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2" t="str">
        <f>IF('Données projet'!$B$10="","",'Données projet'!$B$10)</f>
        <v/>
      </c>
      <c r="B7" s="153">
        <f>'Données projet'!D10</f>
        <v>0</v>
      </c>
      <c r="C7" s="146">
        <f>IF(OR('Données projet'!B10="",'Données projet'!C10="",'Données projet'!C10=0%),0,Calculateur!AN3)</f>
        <v>0</v>
      </c>
      <c r="D7" s="146">
        <f>IF(OR('Données projet'!B10="",'Données projet'!C10="",'Données projet'!C10=0%),0,Calculateur!AO3)</f>
        <v>0</v>
      </c>
      <c r="E7" s="146">
        <f t="shared" ref="E7:E15" si="0">MIN(C7,D7)</f>
        <v>0</v>
      </c>
      <c r="F7" s="146">
        <f t="shared" ref="F7:F15" si="1">E7*B7</f>
        <v>0</v>
      </c>
      <c r="G7" s="146">
        <f>F7*(100%-'Données projet'!$C$24)*(100%-'Données projet'!$C$25)*(100%-'Données projet'!$C$26)*(100%-'Données projet'!$C$27)</f>
        <v>0</v>
      </c>
      <c r="H7" s="154">
        <f>IF(OR('Données projet'!B10="",'Données projet'!C10="",'Données projet'!C10=0%),0,AVERAGE(Calculateur!$AX$3:$AX$33)*B7)</f>
        <v>0</v>
      </c>
      <c r="I7" s="148">
        <f>H7*(100%-'Données projet'!$C$24)*(100%-'Données projet'!$C$25)*(100%-'Données projet'!$C$26)*(100%-'Données projet'!$C$27)</f>
        <v>0</v>
      </c>
      <c r="J7" s="149">
        <f>IF(OR('Données projet'!B10="",'Données projet'!C10="",'Données projet'!C10=0%),0,SUM(Calculateur!$AQ$3:$AQ$33)*VLOOKUP('Données projet'!$B$10,Paramètres!$A$1:$I$89,9,0)*B7)</f>
        <v>0</v>
      </c>
      <c r="K7" s="150">
        <f>J7*(100%-'Données projet'!$C$24)*(100%-'Données projet'!$C$25)*(100%-'Données projet'!$C$26)*(100%-'Données projet'!$C$27)</f>
        <v>0</v>
      </c>
      <c r="L7" s="151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2" t="str">
        <f>IF('Données projet'!$B$11="","",'Données projet'!$B$11)</f>
        <v/>
      </c>
      <c r="B8" s="153">
        <f>'Données projet'!D11</f>
        <v>0</v>
      </c>
      <c r="C8" s="146">
        <f>IF(OR('Données projet'!B11="",'Données projet'!C11="",'Données projet'!C11=0%),0,Calculateur!BI3)</f>
        <v>0</v>
      </c>
      <c r="D8" s="146">
        <f>IF(OR('Données projet'!B11="",'Données projet'!C11="",'Données projet'!C11=0%),0,Calculateur!BJ3)</f>
        <v>0</v>
      </c>
      <c r="E8" s="146">
        <f t="shared" si="0"/>
        <v>0</v>
      </c>
      <c r="F8" s="146">
        <f t="shared" si="1"/>
        <v>0</v>
      </c>
      <c r="G8" s="146">
        <f>F8*(100%-'Données projet'!$C$24)*(100%-'Données projet'!$C$25)*(100%-'Données projet'!$C$26)*(100%-'Données projet'!$C$27)</f>
        <v>0</v>
      </c>
      <c r="H8" s="154">
        <f>IF(OR('Données projet'!B11="",'Données projet'!C11="",'Données projet'!C11=0%),0,AVERAGE(Calculateur!$BS$3:$BS$33)*B8)</f>
        <v>0</v>
      </c>
      <c r="I8" s="148">
        <f>H8*(100%-'Données projet'!$C$24)*(100%-'Données projet'!$C$25)*(100%-'Données projet'!$C$26)*(100%-'Données projet'!$C$27)</f>
        <v>0</v>
      </c>
      <c r="J8" s="149">
        <f>IF(OR('Données projet'!B11="",'Données projet'!C11="",'Données projet'!C11=0%),0,SUM(Calculateur!$BL$3:$BL$33)*VLOOKUP('Données projet'!$B$11,Paramètres!$A$1:$I$89,9,0)*B8)</f>
        <v>0</v>
      </c>
      <c r="K8" s="150">
        <f>J8*(100%-'Données projet'!$C$24)*(100%-'Données projet'!$C$25)*(100%-'Données projet'!$C$26)*(100%-'Données projet'!$C$27)</f>
        <v>0</v>
      </c>
      <c r="L8" s="151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2" t="str">
        <f>IF('Données projet'!$B$12="","",'Données projet'!$B$12)</f>
        <v/>
      </c>
      <c r="B9" s="153">
        <f>'Données projet'!D12</f>
        <v>0</v>
      </c>
      <c r="C9" s="146">
        <f>IF(OR('Données projet'!B12="",'Données projet'!C12="",'Données projet'!C12=0%),0,Calculateur!CD3)</f>
        <v>0</v>
      </c>
      <c r="D9" s="146">
        <f>IF(OR('Données projet'!B12="",'Données projet'!C12="",'Données projet'!C12=0%),0,Calculateur!CE3)</f>
        <v>0</v>
      </c>
      <c r="E9" s="146">
        <f t="shared" si="0"/>
        <v>0</v>
      </c>
      <c r="F9" s="146">
        <f t="shared" si="1"/>
        <v>0</v>
      </c>
      <c r="G9" s="146">
        <f>F9*(100%-'Données projet'!$C$24)*(100%-'Données projet'!$C$25)*(100%-'Données projet'!$C$26)*(100%-'Données projet'!$C$27)</f>
        <v>0</v>
      </c>
      <c r="H9" s="154">
        <f>IF(OR('Données projet'!B12="",'Données projet'!C12="",'Données projet'!C12=0%),0,AVERAGE(Calculateur!$CN$3:$CN$33)*B9)</f>
        <v>0</v>
      </c>
      <c r="I9" s="148">
        <f>H9*(100%-'Données projet'!$C$24)*(100%-'Données projet'!$C$25)*(100%-'Données projet'!$C$26)*(100%-'Données projet'!$C$27)</f>
        <v>0</v>
      </c>
      <c r="J9" s="149">
        <f>IF(OR('Données projet'!B12="",'Données projet'!C12="",'Données projet'!C12=0%),0,SUM(Calculateur!$CG$3:$CG$33)*VLOOKUP('Données projet'!$B$12,Paramètres!$A$1:$I$89,9,0)*B9)</f>
        <v>0</v>
      </c>
      <c r="K9" s="150">
        <f>J9*(100%-'Données projet'!$C$24)*(100%-'Données projet'!$C$25)*(100%-'Données projet'!$C$26)*(100%-'Données projet'!$C$27)</f>
        <v>0</v>
      </c>
      <c r="L9" s="151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2" t="str">
        <f>IF('Données projet'!$B$13="","",'Données projet'!$B$13)</f>
        <v/>
      </c>
      <c r="B10" s="153">
        <f>'Données projet'!D13</f>
        <v>0</v>
      </c>
      <c r="C10" s="146">
        <f>IF(OR('Données projet'!B13="",'Données projet'!C13="",'Données projet'!C13=0%),0,Calculateur!CY3)</f>
        <v>0</v>
      </c>
      <c r="D10" s="146">
        <f>IF(OR('Données projet'!B13="",'Données projet'!C13="",'Données projet'!C13=0%),0,Calculateur!CZ3)</f>
        <v>0</v>
      </c>
      <c r="E10" s="146">
        <f t="shared" si="0"/>
        <v>0</v>
      </c>
      <c r="F10" s="146">
        <f t="shared" si="1"/>
        <v>0</v>
      </c>
      <c r="G10" s="146">
        <f>F10*(100%-'Données projet'!$C$24)*(100%-'Données projet'!$C$25)*(100%-'Données projet'!$C$26)*(100%-'Données projet'!$C$27)</f>
        <v>0</v>
      </c>
      <c r="H10" s="154">
        <f>IF(OR('Données projet'!B13="",'Données projet'!C13="",'Données projet'!C13=0%),0,AVERAGE(Calculateur!$DI$3:$DI$33)*B10)</f>
        <v>0</v>
      </c>
      <c r="I10" s="148">
        <f>H10*(100%-'Données projet'!$C$24)*(100%-'Données projet'!$C$25)*(100%-'Données projet'!$C$26)*(100%-'Données projet'!$C$27)</f>
        <v>0</v>
      </c>
      <c r="J10" s="149">
        <f>IF(OR('Données projet'!B13="",'Données projet'!C13="",'Données projet'!C13=0%),0,SUM(Calculateur!$DB$3:$DB$33)*VLOOKUP('Données projet'!$B$13,Paramètres!$A$1:$I$89,9,0)*B10)</f>
        <v>0</v>
      </c>
      <c r="K10" s="150">
        <f>J10*(100%-'Données projet'!$C$24)*(100%-'Données projet'!$C$25)*(100%-'Données projet'!$C$26)*(100%-'Données projet'!$C$27)</f>
        <v>0</v>
      </c>
      <c r="L10" s="151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2" t="str">
        <f>IF('Données projet'!$B$14="","",'Données projet'!$B$14)</f>
        <v/>
      </c>
      <c r="B11" s="153">
        <f>'Données projet'!D14</f>
        <v>0</v>
      </c>
      <c r="C11" s="146">
        <f>IF(OR('Données projet'!B14="",'Données projet'!C14="",'Données projet'!C14=0%),0,Calculateur!DT3)</f>
        <v>0</v>
      </c>
      <c r="D11" s="146">
        <f>IF(OR('Données projet'!B14="",'Données projet'!C14="",'Données projet'!C14=0%),0,Calculateur!DU3)</f>
        <v>0</v>
      </c>
      <c r="E11" s="146">
        <f t="shared" si="0"/>
        <v>0</v>
      </c>
      <c r="F11" s="146">
        <f t="shared" si="1"/>
        <v>0</v>
      </c>
      <c r="G11" s="146">
        <f>F11*(100%-'Données projet'!$C$24)*(100%-'Données projet'!$C$25)*(100%-'Données projet'!$C$26)*(100%-'Données projet'!$C$27)</f>
        <v>0</v>
      </c>
      <c r="H11" s="154">
        <f>IF(OR('Données projet'!B14="",'Données projet'!C14="",'Données projet'!C14=0%),0,AVERAGE(Calculateur!$ED$3:$ED$33)*B11)</f>
        <v>0</v>
      </c>
      <c r="I11" s="148">
        <f>H11*(100%-'Données projet'!$C$24)*(100%-'Données projet'!$C$25)*(100%-'Données projet'!$C$26)*(100%-'Données projet'!$C$27)</f>
        <v>0</v>
      </c>
      <c r="J11" s="149">
        <f>IF(OR('Données projet'!B14="",'Données projet'!C14="",'Données projet'!C14=0%),0,SUM(Calculateur!$DW$3:$DW$33)*VLOOKUP('Données projet'!$B$14,Paramètres!$A$1:$I$89,9,0)*B11)</f>
        <v>0</v>
      </c>
      <c r="K11" s="150">
        <f>J11*(100%-'Données projet'!$C$24)*(100%-'Données projet'!$C$25)*(100%-'Données projet'!$C$26)*(100%-'Données projet'!$C$27)</f>
        <v>0</v>
      </c>
      <c r="L11" s="151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2" t="str">
        <f>IF('Données projet'!$B$15="","",'Données projet'!$B$15)</f>
        <v/>
      </c>
      <c r="B12" s="153">
        <f>'Données projet'!D15</f>
        <v>0</v>
      </c>
      <c r="C12" s="146">
        <f>IF(OR('Données projet'!B15="",'Données projet'!C15="",'Données projet'!C15=0%),0,Calculateur!EO3)</f>
        <v>0</v>
      </c>
      <c r="D12" s="146">
        <f>IF(OR('Données projet'!B15="",'Données projet'!C15="",'Données projet'!C15=0%),0,Calculateur!EP3)</f>
        <v>0</v>
      </c>
      <c r="E12" s="146">
        <f t="shared" si="0"/>
        <v>0</v>
      </c>
      <c r="F12" s="146">
        <f t="shared" si="1"/>
        <v>0</v>
      </c>
      <c r="G12" s="146">
        <f>F12*(100%-'Données projet'!$C$24)*(100%-'Données projet'!$C$25)*(100%-'Données projet'!$C$26)*(100%-'Données projet'!$C$27)</f>
        <v>0</v>
      </c>
      <c r="H12" s="154">
        <f>IF(OR('Données projet'!B15="",'Données projet'!C15="",'Données projet'!C15=0%),0,AVERAGE(Calculateur!$EY$3:$EY$33)*B12)</f>
        <v>0</v>
      </c>
      <c r="I12" s="148">
        <f>H12*(100%-'Données projet'!$C$24)*(100%-'Données projet'!$C$25)*(100%-'Données projet'!$C$26)*(100%-'Données projet'!$C$27)</f>
        <v>0</v>
      </c>
      <c r="J12" s="149">
        <f>IF(OR('Données projet'!B15="",'Données projet'!C15="",'Données projet'!C15=0%),0,SUM(Calculateur!$ER$3:$ER$33)*VLOOKUP('Données projet'!$B$15,Paramètres!$A$1:$I$89,9,0)*B12)</f>
        <v>0</v>
      </c>
      <c r="K12" s="150">
        <f>J12*(100%-'Données projet'!$C$24)*(100%-'Données projet'!$C$25)*(100%-'Données projet'!$C$26)*(100%-'Données projet'!$C$27)</f>
        <v>0</v>
      </c>
      <c r="L12" s="151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2" t="str">
        <f>IF('Données projet'!$B$16="","",'Données projet'!$B$16)</f>
        <v/>
      </c>
      <c r="B13" s="153">
        <f>'Données projet'!D16</f>
        <v>0</v>
      </c>
      <c r="C13" s="146">
        <f>IF(OR('Données projet'!B16="",'Données projet'!C16="",'Données projet'!C16=0%),0,Calculateur!FJ3)</f>
        <v>0</v>
      </c>
      <c r="D13" s="146">
        <f>IF(OR('Données projet'!B16="",'Données projet'!C16="",'Données projet'!C16=0%),0,Calculateur!FK3)</f>
        <v>0</v>
      </c>
      <c r="E13" s="146">
        <f t="shared" si="0"/>
        <v>0</v>
      </c>
      <c r="F13" s="146">
        <f t="shared" si="1"/>
        <v>0</v>
      </c>
      <c r="G13" s="146">
        <f>F13*(100%-'Données projet'!$C$24)*(100%-'Données projet'!$C$25)*(100%-'Données projet'!$C$26)*(100%-'Données projet'!$C$27)</f>
        <v>0</v>
      </c>
      <c r="H13" s="154">
        <f>IF(OR('Données projet'!B16="",'Données projet'!C16="",'Données projet'!C16=0%),0,AVERAGE(Calculateur!$FT$3:$FT$33)*B13)</f>
        <v>0</v>
      </c>
      <c r="I13" s="148">
        <f>H13*(100%-'Données projet'!$C$24)*(100%-'Données projet'!$C$25)*(100%-'Données projet'!$C$26)*(100%-'Données projet'!$C$27)</f>
        <v>0</v>
      </c>
      <c r="J13" s="149">
        <f>IF(OR('Données projet'!C16="",'Données projet'!C16=0%),0,SUM(Calculateur!$FM$3:$FM$33)*VLOOKUP('Données projet'!$B$16,Paramètres!$A$1:$I$89,9,0)*B13)</f>
        <v>0</v>
      </c>
      <c r="K13" s="150">
        <f>J13*(100%-'Données projet'!$C$24)*(100%-'Données projet'!$C$25)*(100%-'Données projet'!$C$26)*(100%-'Données projet'!$C$27)</f>
        <v>0</v>
      </c>
      <c r="L13" s="151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2" t="str">
        <f>IF('Données projet'!$B$17="","",'Données projet'!$B$17)</f>
        <v/>
      </c>
      <c r="B14" s="153">
        <f>'Données projet'!D17</f>
        <v>0</v>
      </c>
      <c r="C14" s="146">
        <f>IF(OR('Données projet'!B17="",'Données projet'!C17="",'Données projet'!C17=0%),0,Calculateur!GE3)</f>
        <v>0</v>
      </c>
      <c r="D14" s="146">
        <f>IF(OR('Données projet'!B17="",'Données projet'!C17="",'Données projet'!C17=0%),0,Calculateur!GF3)</f>
        <v>0</v>
      </c>
      <c r="E14" s="146">
        <f t="shared" si="0"/>
        <v>0</v>
      </c>
      <c r="F14" s="146">
        <f t="shared" si="1"/>
        <v>0</v>
      </c>
      <c r="G14" s="146">
        <f>F14*(100%-'Données projet'!$C$24)*(100%-'Données projet'!$C$25)*(100%-'Données projet'!$C$26)*(100%-'Données projet'!$C$27)</f>
        <v>0</v>
      </c>
      <c r="H14" s="154">
        <f>IF(OR('Données projet'!B17="",'Données projet'!C17="",'Données projet'!C17=0%),0,AVERAGE(Calculateur!$GO$3:$GO$33)*B14)</f>
        <v>0</v>
      </c>
      <c r="I14" s="148">
        <f>H14*(100%-'Données projet'!$C$24)*(100%-'Données projet'!$C$25)*(100%-'Données projet'!$C$26)*(100%-'Données projet'!$C$27)</f>
        <v>0</v>
      </c>
      <c r="J14" s="149">
        <f>IF(OR('Données projet'!B17="",'Données projet'!C17="",'Données projet'!C17=0%),0,SUM(Calculateur!$GH$3:$GH$33)*VLOOKUP('Données projet'!$B$17,Paramètres!$A$1:$I$89,9,0)*B14)</f>
        <v>0</v>
      </c>
      <c r="K14" s="150">
        <f>J14*(100%-'Données projet'!$C$24)*(100%-'Données projet'!$C$25)*(100%-'Données projet'!$C$26)*(100%-'Données projet'!$C$27)</f>
        <v>0</v>
      </c>
      <c r="L14" s="151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5" t="str">
        <f>IF('Données projet'!B18="","",'Données projet'!B18)</f>
        <v/>
      </c>
      <c r="B15" s="156">
        <f>'Données projet'!D18</f>
        <v>0</v>
      </c>
      <c r="C15" s="157">
        <f>IF(OR('Données projet'!B18="",'Données projet'!C18="",'Données projet'!C18=0%),0,Calculateur!GZ3)</f>
        <v>0</v>
      </c>
      <c r="D15" s="157">
        <f>IF(OR('Données projet'!B18="",'Données projet'!C18="",'Données projet'!C18=0%),0,Calculateur!HA3)</f>
        <v>0</v>
      </c>
      <c r="E15" s="157">
        <f t="shared" si="0"/>
        <v>0</v>
      </c>
      <c r="F15" s="158">
        <f t="shared" si="1"/>
        <v>0</v>
      </c>
      <c r="G15" s="158">
        <f>F15*(100%-'Données projet'!$C$24)*(100%-'Données projet'!$C$25)*(100%-'Données projet'!$C$26)*(100%-'Données projet'!$C$27)</f>
        <v>0</v>
      </c>
      <c r="H15" s="159">
        <f>IF(OR('Données projet'!B18="",'Données projet'!C18="",'Données projet'!C18=0%),0,AVERAGE(Calculateur!$HJ$3:$HJ$33)*B15)</f>
        <v>0</v>
      </c>
      <c r="I15" s="160">
        <f>H15*(100%-'Données projet'!$C$24)*(100%-'Données projet'!$C$25)*(100%-'Données projet'!$C$26)*(100%-'Données projet'!$C$27)</f>
        <v>0</v>
      </c>
      <c r="J15" s="161">
        <f>IF(OR('Données projet'!B18="",'Données projet'!C18="",'Données projet'!C18=0%),0,SUM(Calculateur!$HC$3:$HC$33)*VLOOKUP('Données projet'!$B$18,Paramètres!$A$1:$I$89,9,0)*B15)</f>
        <v>0</v>
      </c>
      <c r="K15" s="162">
        <f>J15*(100%-'Données projet'!$C$24)*(100%-'Données projet'!$C$25)*(100%-'Données projet'!$C$26)*(100%-'Données projet'!$C$27)</f>
        <v>0</v>
      </c>
      <c r="L15" s="163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7"/>
      <c r="B16" s="211"/>
      <c r="C16" s="212"/>
      <c r="D16" s="23"/>
      <c r="E16" s="23"/>
      <c r="F16" s="164">
        <f t="shared" ref="F16:L16" ca="1" si="3">SUM(F6:F15)</f>
        <v>642.73987739692939</v>
      </c>
      <c r="G16" s="165">
        <f t="shared" ca="1" si="3"/>
        <v>393.35680496692078</v>
      </c>
      <c r="H16" s="166">
        <f t="shared" si="3"/>
        <v>50.846168527277619</v>
      </c>
      <c r="I16" s="166">
        <f t="shared" si="3"/>
        <v>31.117855138693908</v>
      </c>
      <c r="J16" s="167">
        <f t="shared" si="3"/>
        <v>283.2</v>
      </c>
      <c r="K16" s="167">
        <f t="shared" si="3"/>
        <v>173.3184</v>
      </c>
      <c r="L16" s="168">
        <f t="shared" ca="1" si="3"/>
        <v>597.7930601056147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7"/>
      <c r="B17" s="211"/>
      <c r="C17" s="212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7"/>
      <c r="B18" s="211"/>
      <c r="C18" s="212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69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69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69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69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69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69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69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69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69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69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7" zoomScale="74" zoomScaleNormal="74" workbookViewId="0">
      <selection activeCell="C23" sqref="C23:C3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1"/>
      <c r="I6" s="171"/>
      <c r="J6" s="17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2" t="s">
        <v>311</v>
      </c>
      <c r="C9" s="23"/>
      <c r="D9" s="23"/>
      <c r="E9" s="23"/>
      <c r="F9" s="228"/>
      <c r="G9" s="92" t="s">
        <v>314</v>
      </c>
      <c r="J9" s="198"/>
      <c r="K9" s="206"/>
      <c r="O9" s="23"/>
      <c r="P9" s="23"/>
      <c r="Q9" s="232"/>
      <c r="R9" s="23"/>
      <c r="S9" s="4"/>
      <c r="T9" s="35" t="s">
        <v>262</v>
      </c>
      <c r="U9" s="175" t="s">
        <v>249</v>
      </c>
      <c r="V9" s="35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2" t="s">
        <v>317</v>
      </c>
      <c r="C10" s="23"/>
      <c r="D10" s="23"/>
      <c r="E10" s="23"/>
      <c r="F10" s="228"/>
      <c r="G10" s="92" t="s">
        <v>316</v>
      </c>
      <c r="J10" s="198"/>
      <c r="K10" s="206"/>
      <c r="O10" s="23"/>
      <c r="P10" s="23"/>
      <c r="Q10" s="232"/>
      <c r="R10" s="23"/>
      <c r="S10" s="35" t="str">
        <f>B14</f>
        <v>Pin maritime</v>
      </c>
      <c r="T10" s="17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7">
        <f>'Données projet'!D9</f>
        <v>4</v>
      </c>
      <c r="V10" s="176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2" t="s">
        <v>312</v>
      </c>
      <c r="B11" s="23"/>
      <c r="C11" s="23"/>
      <c r="D11" s="23"/>
      <c r="E11" s="23"/>
      <c r="F11" s="228"/>
      <c r="G11" s="92" t="s">
        <v>313</v>
      </c>
      <c r="J11" s="198"/>
      <c r="K11" s="206"/>
      <c r="M11" s="4"/>
      <c r="N11" s="4"/>
      <c r="O11" s="23"/>
      <c r="P11" s="23"/>
      <c r="Q11" s="232"/>
      <c r="R11" s="23"/>
      <c r="S11" s="35" t="str">
        <f>B45</f>
        <v/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7">
        <f>'Données projet'!D10</f>
        <v>0</v>
      </c>
      <c r="V11" s="176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5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7">
        <f>'Données projet'!D11</f>
        <v>0</v>
      </c>
      <c r="V12" s="176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8"/>
      <c r="J13" s="23"/>
      <c r="K13" s="206"/>
      <c r="L13" s="92" t="s">
        <v>257</v>
      </c>
      <c r="M13" s="23"/>
      <c r="N13" s="23"/>
      <c r="O13" s="23"/>
      <c r="P13" s="23"/>
      <c r="Q13" s="232"/>
      <c r="R13" s="23"/>
      <c r="S13" s="35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7">
        <f>'Données projet'!D12</f>
        <v>0</v>
      </c>
      <c r="V13" s="176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5" t="s">
        <v>165</v>
      </c>
      <c r="B14" s="173" t="str">
        <f>IF('Données projet'!$B$9="","",'Données projet'!$B$9)</f>
        <v>Pin maritime</v>
      </c>
      <c r="C14" s="4"/>
      <c r="D14" s="4"/>
      <c r="E14" s="4"/>
      <c r="F14" s="228"/>
      <c r="G14" s="23"/>
      <c r="H14" s="35" t="s">
        <v>178</v>
      </c>
      <c r="I14" s="35" t="s">
        <v>290</v>
      </c>
      <c r="J14" s="199"/>
      <c r="K14" s="172"/>
      <c r="L14" s="200"/>
      <c r="M14" s="23"/>
      <c r="N14" s="23"/>
      <c r="O14" s="4"/>
      <c r="P14" s="4"/>
      <c r="Q14" s="233"/>
      <c r="R14" s="4"/>
      <c r="S14" s="35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7">
        <f>'Données projet'!D13</f>
        <v>0</v>
      </c>
      <c r="V14" s="176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8"/>
      <c r="G15" s="290" t="s">
        <v>318</v>
      </c>
      <c r="H15" s="189">
        <v>1</v>
      </c>
      <c r="I15" s="190"/>
      <c r="J15" s="200"/>
      <c r="K15" s="206"/>
      <c r="L15" s="200"/>
      <c r="M15" s="23"/>
      <c r="N15" s="23"/>
      <c r="O15" s="23"/>
      <c r="P15" s="23"/>
      <c r="Q15" s="232"/>
      <c r="R15" s="23"/>
      <c r="S15" s="35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7">
        <f>'Données projet'!D14</f>
        <v>0</v>
      </c>
      <c r="V15" s="176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5" t="s">
        <v>180</v>
      </c>
      <c r="B16" s="47" t="s">
        <v>256</v>
      </c>
      <c r="C16" s="47" t="s">
        <v>255</v>
      </c>
      <c r="D16" s="35" t="s">
        <v>252</v>
      </c>
      <c r="E16" s="35" t="s">
        <v>320</v>
      </c>
      <c r="F16" s="228"/>
      <c r="G16" s="290"/>
      <c r="H16" s="189"/>
      <c r="I16" s="190"/>
      <c r="J16" s="200"/>
      <c r="K16" s="206"/>
      <c r="L16" s="287" t="s">
        <v>254</v>
      </c>
      <c r="M16" s="288"/>
      <c r="N16" s="2">
        <v>0</v>
      </c>
      <c r="O16" s="23"/>
      <c r="P16" s="23"/>
      <c r="Q16" s="232"/>
      <c r="R16" s="23"/>
      <c r="S16" s="35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7">
        <f>'Données projet'!D15</f>
        <v>0</v>
      </c>
      <c r="V16" s="176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8">
        <v>0</v>
      </c>
      <c r="B17" s="197" t="s">
        <v>132</v>
      </c>
      <c r="C17" s="196" t="s">
        <v>132</v>
      </c>
      <c r="D17" s="195" t="s">
        <v>132</v>
      </c>
      <c r="E17" s="256">
        <v>0</v>
      </c>
      <c r="F17" s="228"/>
      <c r="G17" s="290"/>
      <c r="J17" s="200"/>
      <c r="K17" s="206"/>
      <c r="L17" s="260" t="s">
        <v>289</v>
      </c>
      <c r="M17" s="262"/>
      <c r="N17" s="174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5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7">
        <f>'Données projet'!D16</f>
        <v>0</v>
      </c>
      <c r="V17" s="176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8">
        <v>1</v>
      </c>
      <c r="B18" s="197" t="s">
        <v>132</v>
      </c>
      <c r="C18" s="196" t="s">
        <v>132</v>
      </c>
      <c r="D18" s="195" t="s">
        <v>132</v>
      </c>
      <c r="E18" s="192"/>
      <c r="F18" s="228"/>
      <c r="G18" s="290"/>
      <c r="H18" s="1" t="s">
        <v>324</v>
      </c>
      <c r="J18" s="200"/>
      <c r="K18" s="206"/>
      <c r="L18" s="260" t="s">
        <v>255</v>
      </c>
      <c r="M18" s="262"/>
      <c r="N18" s="191">
        <v>0</v>
      </c>
      <c r="O18" s="23"/>
      <c r="P18" s="23"/>
      <c r="Q18" s="232"/>
      <c r="R18" s="23"/>
      <c r="S18" s="35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7">
        <f>'Données projet'!D17</f>
        <v>0</v>
      </c>
      <c r="V18" s="176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8">
        <v>2</v>
      </c>
      <c r="B19" s="197" t="s">
        <v>132</v>
      </c>
      <c r="C19" s="196" t="s">
        <v>132</v>
      </c>
      <c r="D19" s="195" t="s">
        <v>132</v>
      </c>
      <c r="E19" s="192"/>
      <c r="F19" s="228"/>
      <c r="G19" s="290"/>
      <c r="H19" s="210" t="s">
        <v>178</v>
      </c>
      <c r="I19" s="210" t="s">
        <v>287</v>
      </c>
      <c r="J19" s="92"/>
      <c r="K19" s="172"/>
      <c r="L19" s="287" t="s">
        <v>288</v>
      </c>
      <c r="M19" s="288"/>
      <c r="N19" s="178">
        <f>N17*N18</f>
        <v>0</v>
      </c>
      <c r="O19" s="23"/>
      <c r="P19" s="4"/>
      <c r="Q19" s="233"/>
      <c r="R19" s="4"/>
      <c r="S19" s="35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7">
        <f>'Données projet'!D18</f>
        <v>0</v>
      </c>
      <c r="V19" s="176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8">
        <v>3</v>
      </c>
      <c r="B20" s="197" t="s">
        <v>132</v>
      </c>
      <c r="C20" s="196" t="s">
        <v>132</v>
      </c>
      <c r="D20" s="195" t="s">
        <v>132</v>
      </c>
      <c r="E20" s="192"/>
      <c r="F20" s="228"/>
      <c r="G20" s="290"/>
      <c r="H20" s="189">
        <v>0</v>
      </c>
      <c r="I20" s="190">
        <v>0</v>
      </c>
      <c r="J20" s="4"/>
      <c r="K20" s="172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8">
        <v>4</v>
      </c>
      <c r="B21" s="197" t="s">
        <v>132</v>
      </c>
      <c r="C21" s="196" t="s">
        <v>132</v>
      </c>
      <c r="D21" s="195" t="s">
        <v>132</v>
      </c>
      <c r="E21" s="192"/>
      <c r="F21" s="228"/>
      <c r="H21" s="189">
        <v>1</v>
      </c>
      <c r="I21" s="257">
        <v>0</v>
      </c>
      <c r="K21" s="172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8">
        <v>5</v>
      </c>
      <c r="B22" s="197" t="s">
        <v>132</v>
      </c>
      <c r="C22" s="196" t="s">
        <v>132</v>
      </c>
      <c r="D22" s="195" t="s">
        <v>132</v>
      </c>
      <c r="E22" s="192"/>
      <c r="F22" s="228"/>
      <c r="H22" s="189">
        <v>2</v>
      </c>
      <c r="I22" s="190"/>
      <c r="K22" s="172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79">
        <f>'Données projet'!A36</f>
        <v>11</v>
      </c>
      <c r="B23" s="180">
        <f>'Données projet'!D36</f>
        <v>0</v>
      </c>
      <c r="C23" s="192">
        <v>0</v>
      </c>
      <c r="D23" s="181">
        <f>B23*C23</f>
        <v>0</v>
      </c>
      <c r="E23" s="192"/>
      <c r="F23" s="228"/>
      <c r="H23" s="189">
        <v>3</v>
      </c>
      <c r="I23" s="190"/>
      <c r="K23" s="206"/>
      <c r="L23" s="289" t="s">
        <v>260</v>
      </c>
      <c r="M23" s="289"/>
      <c r="N23" s="289"/>
      <c r="O23" s="23"/>
      <c r="P23" s="23"/>
      <c r="Q23" s="232"/>
      <c r="R23" s="23"/>
      <c r="S23" s="35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79">
        <f>'Données projet'!A37</f>
        <v>12</v>
      </c>
      <c r="B24" s="180">
        <f>'Données projet'!D37</f>
        <v>0</v>
      </c>
      <c r="C24" s="192">
        <v>0</v>
      </c>
      <c r="D24" s="181">
        <f t="shared" ref="D24:D42" si="2">B24*C24</f>
        <v>0</v>
      </c>
      <c r="E24" s="192"/>
      <c r="F24" s="231"/>
      <c r="H24" s="189">
        <v>4</v>
      </c>
      <c r="I24" s="190"/>
      <c r="K24" s="206"/>
      <c r="O24" s="23"/>
      <c r="P24" s="23"/>
      <c r="Q24" s="232"/>
      <c r="R24" s="23"/>
      <c r="S24" s="35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79">
        <f>'Données projet'!A38</f>
        <v>13</v>
      </c>
      <c r="B25" s="180">
        <f>'Données projet'!D38</f>
        <v>28</v>
      </c>
      <c r="C25" s="192">
        <v>0</v>
      </c>
      <c r="D25" s="181">
        <f t="shared" si="2"/>
        <v>0</v>
      </c>
      <c r="E25" s="192"/>
      <c r="F25" s="231"/>
      <c r="H25" s="189">
        <v>5</v>
      </c>
      <c r="I25" s="190"/>
      <c r="K25" s="206"/>
      <c r="L25" s="129" t="s">
        <v>285</v>
      </c>
      <c r="M25" s="129"/>
      <c r="N25" s="129"/>
      <c r="O25" s="129"/>
      <c r="P25" s="191">
        <v>0</v>
      </c>
      <c r="Q25" s="232"/>
      <c r="R25" s="23"/>
      <c r="S25" s="185" t="s">
        <v>266</v>
      </c>
      <c r="T25" s="304">
        <f ca="1">T23-T24</f>
        <v>0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79">
        <f>'Données projet'!A39</f>
        <v>14</v>
      </c>
      <c r="B26" s="180">
        <f>'Données projet'!D39</f>
        <v>0</v>
      </c>
      <c r="C26" s="192">
        <v>0</v>
      </c>
      <c r="D26" s="181">
        <f t="shared" si="2"/>
        <v>0</v>
      </c>
      <c r="E26" s="192"/>
      <c r="F26" s="231"/>
      <c r="G26" s="227"/>
      <c r="H26" s="189"/>
      <c r="I26" s="190"/>
      <c r="K26" s="206"/>
      <c r="L26" s="291" t="s">
        <v>258</v>
      </c>
      <c r="M26" s="292"/>
      <c r="N26" s="292"/>
      <c r="O26" s="292"/>
      <c r="P26" s="293"/>
      <c r="Q26" s="232"/>
      <c r="R26" s="23"/>
      <c r="S26" s="185" t="s">
        <v>265</v>
      </c>
      <c r="T26" s="301" t="str">
        <f ca="1">IF(T25&lt;0,"Votre projet est additionnel","Votre projet n'est pas additionnel")</f>
        <v>Votre projet n'est pas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79">
        <f>'Données projet'!A40</f>
        <v>17</v>
      </c>
      <c r="B27" s="180">
        <f>'Données projet'!D40</f>
        <v>0</v>
      </c>
      <c r="C27" s="192">
        <v>0</v>
      </c>
      <c r="D27" s="181">
        <f t="shared" si="2"/>
        <v>0</v>
      </c>
      <c r="E27" s="192"/>
      <c r="F27" s="231"/>
      <c r="G27" s="227"/>
      <c r="H27" s="189"/>
      <c r="I27" s="190"/>
      <c r="K27" s="206"/>
      <c r="L27" s="294"/>
      <c r="M27" s="295"/>
      <c r="N27" s="295"/>
      <c r="O27" s="295"/>
      <c r="P27" s="296"/>
      <c r="Q27" s="232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79">
        <f>'Données projet'!A41</f>
        <v>18</v>
      </c>
      <c r="B28" s="180">
        <f>'Données projet'!D41</f>
        <v>40</v>
      </c>
      <c r="C28" s="192">
        <v>0</v>
      </c>
      <c r="D28" s="181">
        <f t="shared" si="2"/>
        <v>0</v>
      </c>
      <c r="E28" s="192"/>
      <c r="F28" s="231"/>
      <c r="G28" s="203"/>
      <c r="H28" s="189"/>
      <c r="I28" s="190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79">
        <f>'Données projet'!A42</f>
        <v>19</v>
      </c>
      <c r="B29" s="180">
        <f>'Données projet'!D42</f>
        <v>0</v>
      </c>
      <c r="C29" s="192">
        <v>0</v>
      </c>
      <c r="D29" s="181">
        <f t="shared" si="2"/>
        <v>0</v>
      </c>
      <c r="E29" s="192"/>
      <c r="F29" s="231"/>
      <c r="G29" s="201"/>
      <c r="H29" s="189"/>
      <c r="I29" s="190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79">
        <f>'Données projet'!A43</f>
        <v>22</v>
      </c>
      <c r="B30" s="180">
        <f>'Données projet'!D43</f>
        <v>0</v>
      </c>
      <c r="C30" s="192">
        <v>0</v>
      </c>
      <c r="D30" s="181">
        <f t="shared" si="2"/>
        <v>0</v>
      </c>
      <c r="E30" s="192"/>
      <c r="F30" s="231"/>
      <c r="G30" s="201"/>
      <c r="H30" s="189"/>
      <c r="I30" s="190"/>
      <c r="K30" s="182"/>
      <c r="L30" s="35" t="s">
        <v>259</v>
      </c>
      <c r="M30" s="183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79">
        <f>'Données projet'!A44</f>
        <v>23</v>
      </c>
      <c r="B31" s="180">
        <f>'Données projet'!D44</f>
        <v>52</v>
      </c>
      <c r="C31" s="192">
        <v>0</v>
      </c>
      <c r="D31" s="181">
        <f t="shared" si="2"/>
        <v>0</v>
      </c>
      <c r="E31" s="192"/>
      <c r="F31" s="231"/>
      <c r="G31" s="201"/>
      <c r="H31" s="189"/>
      <c r="I31" s="190"/>
      <c r="K31" s="172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79">
        <f>'Données projet'!A45</f>
        <v>24</v>
      </c>
      <c r="B32" s="180">
        <f>'Données projet'!D45</f>
        <v>0</v>
      </c>
      <c r="C32" s="192">
        <v>0</v>
      </c>
      <c r="D32" s="181">
        <f t="shared" si="2"/>
        <v>0</v>
      </c>
      <c r="E32" s="192"/>
      <c r="F32" s="231"/>
      <c r="G32" s="201"/>
      <c r="H32" s="189"/>
      <c r="I32" s="190"/>
      <c r="K32" s="172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79">
        <f>'Données projet'!A46</f>
        <v>27</v>
      </c>
      <c r="B33" s="180">
        <f>'Données projet'!D46</f>
        <v>0</v>
      </c>
      <c r="C33" s="192">
        <v>0</v>
      </c>
      <c r="D33" s="181">
        <f t="shared" si="2"/>
        <v>0</v>
      </c>
      <c r="E33" s="192"/>
      <c r="F33" s="231"/>
      <c r="G33" s="201"/>
      <c r="H33" s="189"/>
      <c r="I33" s="190"/>
      <c r="K33" s="172"/>
      <c r="L33" s="4"/>
      <c r="M33" s="4"/>
      <c r="N33" s="4"/>
      <c r="O33" s="193">
        <v>0</v>
      </c>
      <c r="P33" s="184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79">
        <f>'Données projet'!A47</f>
        <v>30</v>
      </c>
      <c r="B34" s="180">
        <f>'Données projet'!D47</f>
        <v>0</v>
      </c>
      <c r="C34" s="192">
        <v>0</v>
      </c>
      <c r="D34" s="181">
        <f t="shared" si="2"/>
        <v>0</v>
      </c>
      <c r="E34" s="192"/>
      <c r="F34" s="231"/>
      <c r="G34" s="201"/>
      <c r="H34" s="189"/>
      <c r="I34" s="190"/>
      <c r="K34" s="172"/>
      <c r="L34" s="97"/>
      <c r="M34" s="97"/>
      <c r="N34" s="248"/>
      <c r="O34" s="193">
        <f>IF(O33+1&lt;=MIN('Données projet'!$E$9:$E$18),O33+1,"STOP")</f>
        <v>1</v>
      </c>
      <c r="P34" s="184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79">
        <f>'Données projet'!A48</f>
        <v>33</v>
      </c>
      <c r="B35" s="180">
        <f>'Données projet'!D48</f>
        <v>0</v>
      </c>
      <c r="C35" s="192">
        <v>0</v>
      </c>
      <c r="D35" s="181">
        <f t="shared" si="2"/>
        <v>0</v>
      </c>
      <c r="E35" s="192"/>
      <c r="F35" s="231"/>
      <c r="G35" s="201"/>
      <c r="H35" s="189"/>
      <c r="I35" s="190"/>
      <c r="K35" s="172"/>
      <c r="L35" s="97"/>
      <c r="M35" s="97"/>
      <c r="N35" s="248"/>
      <c r="O35" s="193">
        <f>IF(O34+1&lt;=MIN('Données projet'!$E$9:$E$18),O34+1,"STOP")</f>
        <v>2</v>
      </c>
      <c r="P35" s="184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79">
        <f>'Données projet'!A49</f>
        <v>35</v>
      </c>
      <c r="B36" s="180">
        <f>'Données projet'!D49</f>
        <v>325</v>
      </c>
      <c r="C36" s="192">
        <v>0</v>
      </c>
      <c r="D36" s="181">
        <f t="shared" si="2"/>
        <v>0</v>
      </c>
      <c r="E36" s="192"/>
      <c r="F36" s="231"/>
      <c r="G36" s="201"/>
      <c r="H36" s="189"/>
      <c r="I36" s="190"/>
      <c r="K36" s="172"/>
      <c r="L36" s="23"/>
      <c r="M36" s="23"/>
      <c r="N36" s="23"/>
      <c r="O36" s="193">
        <f>IF(O35+1&lt;=MIN('Données projet'!$E$9:$E$18),O35+1,"STOP")</f>
        <v>3</v>
      </c>
      <c r="P36" s="184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79">
        <f>'Données projet'!A50</f>
        <v>0</v>
      </c>
      <c r="B37" s="180">
        <f>'Données projet'!D50</f>
        <v>0</v>
      </c>
      <c r="C37" s="192">
        <v>0</v>
      </c>
      <c r="D37" s="181">
        <f t="shared" si="2"/>
        <v>0</v>
      </c>
      <c r="E37" s="192"/>
      <c r="F37" s="231"/>
      <c r="G37" s="201"/>
      <c r="H37" s="189"/>
      <c r="I37" s="190"/>
      <c r="K37" s="172"/>
      <c r="L37" s="23"/>
      <c r="M37" s="23"/>
      <c r="N37" s="23"/>
      <c r="O37" s="193">
        <f>IF(O36+1&lt;=MIN('Données projet'!$E$9:$E$18),O36+1,"STOP")</f>
        <v>4</v>
      </c>
      <c r="P37" s="184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79">
        <f>'Données projet'!A51</f>
        <v>0</v>
      </c>
      <c r="B38" s="180">
        <f>'Données projet'!D51</f>
        <v>0</v>
      </c>
      <c r="C38" s="192">
        <v>0</v>
      </c>
      <c r="D38" s="181">
        <f t="shared" si="2"/>
        <v>0</v>
      </c>
      <c r="E38" s="192"/>
      <c r="F38" s="231"/>
      <c r="G38" s="201"/>
      <c r="H38" s="189"/>
      <c r="I38" s="190"/>
      <c r="K38" s="172"/>
      <c r="L38" s="23"/>
      <c r="M38" s="23"/>
      <c r="N38" s="23"/>
      <c r="O38" s="193">
        <f>IF(O37+1&lt;=MIN('Données projet'!$E$9:$E$18),O37+1,"STOP")</f>
        <v>5</v>
      </c>
      <c r="P38" s="184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79">
        <f>'Données projet'!A52</f>
        <v>0</v>
      </c>
      <c r="B39" s="180">
        <f>'Données projet'!D52</f>
        <v>0</v>
      </c>
      <c r="C39" s="192">
        <f>30*'Données projet'!E52+19.4*('Données projet'!F52+'Données projet'!G52)+10*'Données projet'!G52</f>
        <v>0</v>
      </c>
      <c r="D39" s="181">
        <f t="shared" si="2"/>
        <v>0</v>
      </c>
      <c r="E39" s="192"/>
      <c r="F39" s="231"/>
      <c r="G39" s="201"/>
      <c r="H39" s="189"/>
      <c r="I39" s="190"/>
      <c r="K39" s="206"/>
      <c r="L39" s="23"/>
      <c r="M39" s="23"/>
      <c r="N39" s="23"/>
      <c r="O39" s="193">
        <f>IF(O38+1&lt;=MIN('Données projet'!$E$9:$E$18),O38+1,"STOP")</f>
        <v>6</v>
      </c>
      <c r="P39" s="184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79">
        <f>'Données projet'!A53</f>
        <v>0</v>
      </c>
      <c r="B40" s="180">
        <f>'Données projet'!D53</f>
        <v>0</v>
      </c>
      <c r="C40" s="192">
        <f>30*'Données projet'!E53+19.4*('Données projet'!F53+'Données projet'!G53)+10*'Données projet'!G53</f>
        <v>0</v>
      </c>
      <c r="D40" s="181">
        <f t="shared" si="2"/>
        <v>0</v>
      </c>
      <c r="E40" s="192"/>
      <c r="F40" s="231"/>
      <c r="G40" s="201"/>
      <c r="H40" s="189"/>
      <c r="I40" s="190"/>
      <c r="K40" s="206"/>
      <c r="L40" s="23"/>
      <c r="M40" s="23"/>
      <c r="N40" s="23"/>
      <c r="O40" s="193">
        <f>IF(O39+1&lt;=MIN('Données projet'!$E$9:$E$18),O39+1,"STOP")</f>
        <v>7</v>
      </c>
      <c r="P40" s="184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79">
        <f>'Données projet'!A54</f>
        <v>0</v>
      </c>
      <c r="B41" s="180">
        <f>'Données projet'!D54</f>
        <v>0</v>
      </c>
      <c r="C41" s="192">
        <f>30*'Données projet'!E54+19.4*('Données projet'!F54+'Données projet'!G54)+10*'Données projet'!G54</f>
        <v>0</v>
      </c>
      <c r="D41" s="181">
        <f t="shared" si="2"/>
        <v>0</v>
      </c>
      <c r="E41" s="192"/>
      <c r="F41" s="231"/>
      <c r="G41" s="201"/>
      <c r="H41" s="189"/>
      <c r="I41" s="190"/>
      <c r="K41" s="206"/>
      <c r="L41" s="23"/>
      <c r="M41" s="23"/>
      <c r="N41" s="23"/>
      <c r="O41" s="193">
        <f>IF(O40+1&lt;=MIN('Données projet'!$E$9:$E$18),O40+1,"STOP")</f>
        <v>8</v>
      </c>
      <c r="P41" s="184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79">
        <f>'Données projet'!A55</f>
        <v>0</v>
      </c>
      <c r="B42" s="180">
        <f>'Données projet'!D55</f>
        <v>0</v>
      </c>
      <c r="C42" s="192">
        <f>30*'Données projet'!E55+19.4*('Données projet'!F55+'Données projet'!G55)+10*'Données projet'!G55</f>
        <v>0</v>
      </c>
      <c r="D42" s="181">
        <f t="shared" si="2"/>
        <v>0</v>
      </c>
      <c r="E42" s="192"/>
      <c r="F42" s="231"/>
      <c r="G42" s="201"/>
      <c r="H42" s="189"/>
      <c r="I42" s="190"/>
      <c r="K42" s="206"/>
      <c r="L42" s="23"/>
      <c r="M42" s="23"/>
      <c r="N42" s="23"/>
      <c r="O42" s="193">
        <f>IF(O41+1&lt;=MIN('Données projet'!$E$9:$E$18),O41+1,"STOP")</f>
        <v>9</v>
      </c>
      <c r="P42" s="184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6"/>
      <c r="B43" s="186"/>
      <c r="C43" s="186"/>
      <c r="D43" s="225"/>
      <c r="E43" s="225"/>
      <c r="F43" s="236"/>
      <c r="G43" s="201"/>
      <c r="H43" s="189"/>
      <c r="I43" s="190"/>
      <c r="K43" s="206"/>
      <c r="L43" s="23"/>
      <c r="M43" s="23"/>
      <c r="N43" s="23"/>
      <c r="O43" s="193">
        <f>IF(O42+1&lt;=MIN('Données projet'!$E$9:$E$18),O42+1,"STOP")</f>
        <v>10</v>
      </c>
      <c r="P43" s="184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8"/>
      <c r="G44" s="201"/>
      <c r="H44" s="189"/>
      <c r="I44" s="190"/>
      <c r="K44" s="206"/>
      <c r="L44" s="23"/>
      <c r="M44" s="23"/>
      <c r="N44" s="23"/>
      <c r="O44" s="193">
        <f>IF(O43+1&lt;=MIN('Données projet'!$E$9:$E$18),O43+1,"STOP")</f>
        <v>11</v>
      </c>
      <c r="P44" s="184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5" t="s">
        <v>166</v>
      </c>
      <c r="B45" s="173" t="str">
        <f>IF('Données projet'!$B$10="","",'Données projet'!$B$10)</f>
        <v/>
      </c>
      <c r="C45" s="4"/>
      <c r="D45" s="4"/>
      <c r="E45" s="4"/>
      <c r="F45" s="228"/>
      <c r="G45" s="201"/>
      <c r="H45" s="189"/>
      <c r="I45" s="190"/>
      <c r="J45" s="23"/>
      <c r="K45" s="206"/>
      <c r="L45" s="23"/>
      <c r="M45" s="23"/>
      <c r="N45" s="23"/>
      <c r="O45" s="193">
        <f>IF(O44+1&lt;=MIN('Données projet'!$E$9:$E$18),O44+1,"STOP")</f>
        <v>12</v>
      </c>
      <c r="P45" s="184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8"/>
      <c r="G46" s="201"/>
      <c r="H46" s="189"/>
      <c r="I46" s="190"/>
      <c r="J46" s="23"/>
      <c r="K46" s="206"/>
      <c r="L46" s="202"/>
      <c r="M46" s="202"/>
      <c r="N46" s="202"/>
      <c r="O46" s="193">
        <f>IF(O45+1&lt;=MIN('Données projet'!$E$9:$E$18),O45+1,"STOP")</f>
        <v>13</v>
      </c>
      <c r="P46" s="187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5" t="s">
        <v>180</v>
      </c>
      <c r="B47" s="47" t="s">
        <v>256</v>
      </c>
      <c r="C47" s="47" t="s">
        <v>255</v>
      </c>
      <c r="D47" s="35" t="s">
        <v>252</v>
      </c>
      <c r="E47" s="35" t="s">
        <v>320</v>
      </c>
      <c r="F47" s="229"/>
      <c r="G47" s="201"/>
      <c r="H47" s="189"/>
      <c r="I47" s="190"/>
      <c r="J47" s="23"/>
      <c r="K47" s="206"/>
      <c r="L47" s="4"/>
      <c r="M47" s="4"/>
      <c r="N47" s="4"/>
      <c r="O47" s="193">
        <f>IF(O46+1&lt;=MIN('Données projet'!$E$9:$E$18),O46+1,"STOP")</f>
        <v>14</v>
      </c>
      <c r="P47" s="184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8">
        <v>0</v>
      </c>
      <c r="B48" s="197" t="s">
        <v>132</v>
      </c>
      <c r="C48" s="196" t="s">
        <v>132</v>
      </c>
      <c r="D48" s="195" t="s">
        <v>132</v>
      </c>
      <c r="E48" s="192"/>
      <c r="F48" s="229"/>
      <c r="G48" s="201"/>
      <c r="H48" s="189"/>
      <c r="I48" s="190"/>
      <c r="J48" s="23"/>
      <c r="K48" s="206"/>
      <c r="L48" s="4"/>
      <c r="M48" s="4"/>
      <c r="N48" s="4"/>
      <c r="O48" s="193">
        <f>IF(O47+1&lt;=MIN('Données projet'!$E$9:$E$18),O47+1,"STOP")</f>
        <v>15</v>
      </c>
      <c r="P48" s="184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4" customFormat="1" ht="17.25" customHeight="1" x14ac:dyDescent="0.2">
      <c r="A49" s="48">
        <v>1</v>
      </c>
      <c r="B49" s="197" t="s">
        <v>132</v>
      </c>
      <c r="C49" s="196" t="s">
        <v>132</v>
      </c>
      <c r="D49" s="195" t="s">
        <v>132</v>
      </c>
      <c r="E49" s="192"/>
      <c r="F49" s="229"/>
      <c r="G49" s="202"/>
      <c r="H49" s="189"/>
      <c r="I49" s="190"/>
      <c r="J49" s="202"/>
      <c r="K49" s="208"/>
      <c r="L49" s="4"/>
      <c r="M49" s="4"/>
      <c r="N49" s="4"/>
      <c r="O49" s="193">
        <f>IF(O48+1&lt;=MIN('Données projet'!$E$9:$E$18),O48+1,"STOP")</f>
        <v>16</v>
      </c>
      <c r="P49" s="184">
        <f t="shared" si="3"/>
        <v>0</v>
      </c>
      <c r="Q49" s="234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</row>
    <row r="50" spans="1:56" ht="16" x14ac:dyDescent="0.2">
      <c r="A50" s="48">
        <v>2</v>
      </c>
      <c r="B50" s="197" t="s">
        <v>132</v>
      </c>
      <c r="C50" s="196" t="s">
        <v>132</v>
      </c>
      <c r="D50" s="195" t="s">
        <v>132</v>
      </c>
      <c r="E50" s="192"/>
      <c r="F50" s="229"/>
      <c r="G50" s="23"/>
      <c r="H50" s="189"/>
      <c r="I50" s="190"/>
      <c r="J50" s="23"/>
      <c r="K50" s="172"/>
      <c r="L50" s="4"/>
      <c r="M50" s="4"/>
      <c r="N50" s="4"/>
      <c r="O50" s="193">
        <f>IF(O49+1&lt;=MIN('Données projet'!$E$9:$E$18),O49+1,"STOP")</f>
        <v>17</v>
      </c>
      <c r="P50" s="184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8">
        <v>3</v>
      </c>
      <c r="B51" s="197" t="s">
        <v>132</v>
      </c>
      <c r="C51" s="196" t="s">
        <v>132</v>
      </c>
      <c r="D51" s="195" t="s">
        <v>132</v>
      </c>
      <c r="E51" s="192"/>
      <c r="F51" s="229"/>
      <c r="G51" s="23"/>
      <c r="H51" s="189"/>
      <c r="I51" s="190"/>
      <c r="J51" s="23"/>
      <c r="K51" s="172"/>
      <c r="L51" s="4"/>
      <c r="M51" s="4"/>
      <c r="N51" s="4"/>
      <c r="O51" s="193">
        <f>IF(O50+1&lt;=MIN('Données projet'!$E$9:$E$18),O50+1,"STOP")</f>
        <v>18</v>
      </c>
      <c r="P51" s="184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8">
        <v>4</v>
      </c>
      <c r="B52" s="197" t="s">
        <v>132</v>
      </c>
      <c r="C52" s="196" t="s">
        <v>132</v>
      </c>
      <c r="D52" s="195" t="s">
        <v>132</v>
      </c>
      <c r="E52" s="192"/>
      <c r="F52" s="229"/>
      <c r="G52" s="23"/>
      <c r="H52" s="189"/>
      <c r="I52" s="190"/>
      <c r="J52" s="23"/>
      <c r="K52" s="172"/>
      <c r="L52" s="4"/>
      <c r="M52" s="4"/>
      <c r="N52" s="4"/>
      <c r="O52" s="193">
        <f>IF(O51+1&lt;=MIN('Données projet'!$E$9:$E$18),O51+1,"STOP")</f>
        <v>19</v>
      </c>
      <c r="P52" s="184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8">
        <v>5</v>
      </c>
      <c r="B53" s="197" t="s">
        <v>132</v>
      </c>
      <c r="C53" s="196" t="s">
        <v>132</v>
      </c>
      <c r="D53" s="195" t="s">
        <v>132</v>
      </c>
      <c r="E53" s="192"/>
      <c r="F53" s="229"/>
      <c r="G53" s="203"/>
      <c r="H53" s="189"/>
      <c r="I53" s="190"/>
      <c r="J53" s="23"/>
      <c r="K53" s="172"/>
      <c r="L53" s="4"/>
      <c r="M53" s="4"/>
      <c r="N53" s="4"/>
      <c r="O53" s="193">
        <f>IF(O52+1&lt;=MIN('Données projet'!$E$9:$E$18),O52+1,"STOP")</f>
        <v>20</v>
      </c>
      <c r="P53" s="184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79">
        <f>'Données projet'!A62</f>
        <v>0</v>
      </c>
      <c r="B54" s="180">
        <f>'Données projet'!D62</f>
        <v>0</v>
      </c>
      <c r="C54" s="190">
        <f>17.5*'Données projet'!E62+13.8*('Données projet'!F62+'Données projet'!G62)+10*'Données projet'!H62</f>
        <v>0</v>
      </c>
      <c r="D54" s="178">
        <f>B54*C54</f>
        <v>0</v>
      </c>
      <c r="E54" s="192"/>
      <c r="F54" s="230"/>
      <c r="G54" s="203"/>
      <c r="H54" s="189"/>
      <c r="I54" s="190"/>
      <c r="J54" s="23"/>
      <c r="K54" s="172"/>
      <c r="L54" s="4"/>
      <c r="M54" s="4"/>
      <c r="N54" s="4"/>
      <c r="O54" s="193">
        <f>IF(O53+1&lt;=MIN('Données projet'!$E$9:$E$18),O53+1,"STOP")</f>
        <v>21</v>
      </c>
      <c r="P54" s="184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79">
        <f>'Données projet'!A63</f>
        <v>0</v>
      </c>
      <c r="B55" s="180">
        <f>'Données projet'!D63</f>
        <v>0</v>
      </c>
      <c r="C55" s="190">
        <f>17.5*'Données projet'!E63+13.8*('Données projet'!F63+'Données projet'!G63)+10*'Données projet'!H63</f>
        <v>0</v>
      </c>
      <c r="D55" s="178">
        <f t="shared" ref="D55:D73" si="4">B55*C55</f>
        <v>0</v>
      </c>
      <c r="E55" s="192"/>
      <c r="F55" s="230"/>
      <c r="G55" s="203"/>
      <c r="H55" s="189"/>
      <c r="I55" s="190"/>
      <c r="J55" s="23"/>
      <c r="K55" s="172"/>
      <c r="L55" s="4"/>
      <c r="M55" s="4"/>
      <c r="N55" s="4"/>
      <c r="O55" s="193">
        <f>IF(O54+1&lt;=MIN('Données projet'!$E$9:$E$18),O54+1,"STOP")</f>
        <v>22</v>
      </c>
      <c r="P55" s="184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79">
        <f>'Données projet'!A64</f>
        <v>0</v>
      </c>
      <c r="B56" s="180">
        <f>'Données projet'!D64</f>
        <v>0</v>
      </c>
      <c r="C56" s="190">
        <f>17.5*'Données projet'!E64+13.8*('Données projet'!F64+'Données projet'!G64)+10*'Données projet'!H64</f>
        <v>0</v>
      </c>
      <c r="D56" s="178">
        <f t="shared" si="4"/>
        <v>0</v>
      </c>
      <c r="E56" s="192"/>
      <c r="F56" s="230"/>
      <c r="G56" s="203"/>
      <c r="H56" s="189"/>
      <c r="I56" s="190"/>
      <c r="J56" s="23"/>
      <c r="K56" s="172"/>
      <c r="L56" s="4"/>
      <c r="M56" s="4"/>
      <c r="N56" s="4"/>
      <c r="O56" s="193">
        <f>IF(O55+1&lt;=MIN('Données projet'!$E$9:$E$18),O55+1,"STOP")</f>
        <v>23</v>
      </c>
      <c r="P56" s="184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79">
        <f>'Données projet'!A65</f>
        <v>0</v>
      </c>
      <c r="B57" s="180">
        <f>'Données projet'!D65</f>
        <v>0</v>
      </c>
      <c r="C57" s="190">
        <f>17.5*'Données projet'!E65+13.8*('Données projet'!F65+'Données projet'!G65)+10*'Données projet'!H65</f>
        <v>0</v>
      </c>
      <c r="D57" s="178">
        <f t="shared" si="4"/>
        <v>0</v>
      </c>
      <c r="E57" s="192"/>
      <c r="F57" s="230"/>
      <c r="G57" s="203"/>
      <c r="H57" s="189"/>
      <c r="I57" s="190"/>
      <c r="J57" s="23"/>
      <c r="K57" s="172"/>
      <c r="L57" s="4"/>
      <c r="M57" s="4"/>
      <c r="N57" s="4"/>
      <c r="O57" s="193">
        <f>IF(O56+1&lt;=MIN('Données projet'!$E$9:$E$18),O56+1,"STOP")</f>
        <v>24</v>
      </c>
      <c r="P57" s="184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79">
        <f>'Données projet'!A66</f>
        <v>0</v>
      </c>
      <c r="B58" s="180">
        <f>'Données projet'!D66</f>
        <v>0</v>
      </c>
      <c r="C58" s="190">
        <f>17.5*'Données projet'!E66+13.8*('Données projet'!F66+'Données projet'!G66)+10*'Données projet'!H66</f>
        <v>0</v>
      </c>
      <c r="D58" s="178">
        <f t="shared" si="4"/>
        <v>0</v>
      </c>
      <c r="E58" s="192"/>
      <c r="F58" s="230"/>
      <c r="G58" s="203"/>
      <c r="H58" s="189"/>
      <c r="I58" s="190"/>
      <c r="J58" s="23"/>
      <c r="K58" s="172"/>
      <c r="L58" s="4"/>
      <c r="M58" s="4"/>
      <c r="N58" s="4"/>
      <c r="O58" s="193">
        <f>IF(O57+1&lt;=MIN('Données projet'!$E$9:$E$18),O57+1,"STOP")</f>
        <v>25</v>
      </c>
      <c r="P58" s="184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79">
        <f>'Données projet'!A67</f>
        <v>0</v>
      </c>
      <c r="B59" s="180">
        <f>'Données projet'!D67</f>
        <v>0</v>
      </c>
      <c r="C59" s="190">
        <f>17.5*'Données projet'!E67+13.8*('Données projet'!F67+'Données projet'!G67)+10*'Données projet'!H67</f>
        <v>0</v>
      </c>
      <c r="D59" s="178">
        <f t="shared" si="4"/>
        <v>0</v>
      </c>
      <c r="E59" s="192"/>
      <c r="F59" s="230"/>
      <c r="G59" s="203"/>
      <c r="H59" s="189"/>
      <c r="I59" s="190"/>
      <c r="J59" s="23"/>
      <c r="K59" s="172"/>
      <c r="L59" s="4"/>
      <c r="M59" s="4"/>
      <c r="N59" s="4"/>
      <c r="O59" s="193">
        <f>IF(O58+1&lt;=MIN('Données projet'!$E$9:$E$18),O58+1,"STOP")</f>
        <v>26</v>
      </c>
      <c r="P59" s="184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79">
        <f>'Données projet'!A68</f>
        <v>0</v>
      </c>
      <c r="B60" s="180">
        <f>'Données projet'!D68</f>
        <v>0</v>
      </c>
      <c r="C60" s="190">
        <f>17.5*'Données projet'!E68+13.8*('Données projet'!F68+'Données projet'!G68)+10*'Données projet'!H68</f>
        <v>0</v>
      </c>
      <c r="D60" s="178">
        <f t="shared" si="4"/>
        <v>0</v>
      </c>
      <c r="E60" s="192"/>
      <c r="F60" s="230"/>
      <c r="G60" s="204"/>
      <c r="H60" s="189"/>
      <c r="I60" s="190"/>
      <c r="J60" s="23"/>
      <c r="K60" s="172"/>
      <c r="L60" s="4"/>
      <c r="M60" s="4"/>
      <c r="N60" s="4"/>
      <c r="O60" s="193">
        <f>IF(O59+1&lt;=MIN('Données projet'!$E$9:$E$18),O59+1,"STOP")</f>
        <v>27</v>
      </c>
      <c r="P60" s="184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79">
        <f>'Données projet'!A69</f>
        <v>0</v>
      </c>
      <c r="B61" s="180">
        <f>'Données projet'!D69</f>
        <v>0</v>
      </c>
      <c r="C61" s="190">
        <f>17.5*'Données projet'!E69+13.8*('Données projet'!F69+'Données projet'!G69)+10*'Données projet'!H69</f>
        <v>0</v>
      </c>
      <c r="D61" s="178">
        <f t="shared" si="4"/>
        <v>0</v>
      </c>
      <c r="E61" s="192"/>
      <c r="F61" s="230"/>
      <c r="G61" s="204"/>
      <c r="H61" s="189"/>
      <c r="I61" s="190"/>
      <c r="J61" s="23"/>
      <c r="K61" s="172"/>
      <c r="L61" s="4"/>
      <c r="M61" s="4"/>
      <c r="N61" s="4"/>
      <c r="O61" s="193">
        <f>IF(O60+1&lt;=MIN('Données projet'!$E$9:$E$18),O60+1,"STOP")</f>
        <v>28</v>
      </c>
      <c r="P61" s="184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79">
        <f>'Données projet'!A70</f>
        <v>0</v>
      </c>
      <c r="B62" s="180">
        <f>'Données projet'!D70</f>
        <v>0</v>
      </c>
      <c r="C62" s="190">
        <f>17.5*'Données projet'!E70+13.8*('Données projet'!F70+'Données projet'!G70)+10*'Données projet'!H70</f>
        <v>0</v>
      </c>
      <c r="D62" s="178">
        <f t="shared" si="4"/>
        <v>0</v>
      </c>
      <c r="E62" s="192"/>
      <c r="F62" s="230"/>
      <c r="G62" s="204"/>
      <c r="H62" s="189"/>
      <c r="I62" s="190"/>
      <c r="J62" s="23"/>
      <c r="K62" s="172"/>
      <c r="L62" s="4"/>
      <c r="M62" s="4"/>
      <c r="N62" s="4"/>
      <c r="O62" s="193">
        <f>IF(O61+1&lt;=MIN('Données projet'!$E$9:$E$18),O61+1,"STOP")</f>
        <v>29</v>
      </c>
      <c r="P62" s="184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79">
        <f>'Données projet'!A71</f>
        <v>0</v>
      </c>
      <c r="B63" s="180">
        <f>'Données projet'!D71</f>
        <v>0</v>
      </c>
      <c r="C63" s="190">
        <f>17.5*'Données projet'!E71+13.8*('Données projet'!F71+'Données projet'!G71)+10*'Données projet'!H71</f>
        <v>0</v>
      </c>
      <c r="D63" s="178">
        <f t="shared" si="4"/>
        <v>0</v>
      </c>
      <c r="E63" s="192"/>
      <c r="F63" s="230"/>
      <c r="G63" s="204"/>
      <c r="H63" s="189"/>
      <c r="I63" s="190"/>
      <c r="J63" s="23"/>
      <c r="K63" s="172"/>
      <c r="L63" s="4"/>
      <c r="M63" s="4"/>
      <c r="N63" s="4"/>
      <c r="O63" s="193">
        <f>IF(O62+1&lt;=MIN('Données projet'!$E$9:$E$18),O62+1,"STOP")</f>
        <v>30</v>
      </c>
      <c r="P63" s="184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79">
        <f>'Données projet'!A72</f>
        <v>0</v>
      </c>
      <c r="B64" s="180">
        <f>'Données projet'!D72</f>
        <v>0</v>
      </c>
      <c r="C64" s="190">
        <f>17.5*'Données projet'!E72+13.8*('Données projet'!F72+'Données projet'!G72)+10*'Données projet'!H72</f>
        <v>0</v>
      </c>
      <c r="D64" s="178">
        <f t="shared" si="4"/>
        <v>0</v>
      </c>
      <c r="E64" s="192"/>
      <c r="F64" s="230"/>
      <c r="G64" s="204"/>
      <c r="H64" s="189"/>
      <c r="I64" s="190"/>
      <c r="J64" s="205"/>
      <c r="K64" s="172"/>
      <c r="L64" s="4"/>
      <c r="M64" s="4"/>
      <c r="N64" s="4"/>
      <c r="O64" s="193">
        <f>IF(O63+1&lt;=MIN('Données projet'!$E$9:$E$18),O63+1,"STOP")</f>
        <v>31</v>
      </c>
      <c r="P64" s="184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79">
        <f>'Données projet'!A73</f>
        <v>0</v>
      </c>
      <c r="B65" s="180">
        <f>'Données projet'!D73</f>
        <v>0</v>
      </c>
      <c r="C65" s="190">
        <f>17.5*'Données projet'!E73+13.8*('Données projet'!F73+'Données projet'!G73)+10*'Données projet'!H73</f>
        <v>0</v>
      </c>
      <c r="D65" s="178">
        <f t="shared" si="4"/>
        <v>0</v>
      </c>
      <c r="E65" s="192"/>
      <c r="F65" s="230"/>
      <c r="G65" s="204"/>
      <c r="H65" s="189"/>
      <c r="I65" s="190"/>
      <c r="J65" s="188"/>
      <c r="K65" s="172"/>
      <c r="L65" s="4"/>
      <c r="M65" s="4"/>
      <c r="N65" s="4"/>
      <c r="O65" s="193">
        <f>IF(O64+1&lt;=MIN('Données projet'!$E$9:$E$18),O64+1,"STOP")</f>
        <v>32</v>
      </c>
      <c r="P65" s="184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79">
        <f>'Données projet'!A74</f>
        <v>0</v>
      </c>
      <c r="B66" s="180">
        <f>'Données projet'!D74</f>
        <v>0</v>
      </c>
      <c r="C66" s="190">
        <f>17.5*'Données projet'!E74+13.8*('Données projet'!F74+'Données projet'!G74)+10*'Données projet'!H74</f>
        <v>0</v>
      </c>
      <c r="D66" s="178">
        <f t="shared" si="4"/>
        <v>0</v>
      </c>
      <c r="E66" s="192"/>
      <c r="F66" s="230"/>
      <c r="G66" s="204"/>
      <c r="H66" s="189"/>
      <c r="I66" s="190"/>
      <c r="J66" s="188"/>
      <c r="K66" s="172"/>
      <c r="L66" s="4"/>
      <c r="M66" s="4"/>
      <c r="N66" s="4"/>
      <c r="O66" s="193">
        <f>IF(O65+1&lt;=MIN('Données projet'!$E$9:$E$18),O65+1,"STOP")</f>
        <v>33</v>
      </c>
      <c r="P66" s="184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79">
        <f>'Données projet'!A75</f>
        <v>0</v>
      </c>
      <c r="B67" s="180">
        <f>'Données projet'!D75</f>
        <v>0</v>
      </c>
      <c r="C67" s="190">
        <f>17.5*'Données projet'!E75+13.8*('Données projet'!F75+'Données projet'!G75)+10*'Données projet'!H75</f>
        <v>0</v>
      </c>
      <c r="D67" s="178">
        <f t="shared" si="4"/>
        <v>0</v>
      </c>
      <c r="E67" s="192"/>
      <c r="F67" s="230"/>
      <c r="G67" s="204"/>
      <c r="H67" s="189"/>
      <c r="I67" s="190"/>
      <c r="J67" s="188"/>
      <c r="K67" s="172"/>
      <c r="L67" s="4"/>
      <c r="M67" s="4"/>
      <c r="N67" s="4"/>
      <c r="O67" s="193">
        <f>IF(O66+1&lt;=MIN('Données projet'!$E$9:$E$18),O66+1,"STOP")</f>
        <v>34</v>
      </c>
      <c r="P67" s="184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79">
        <f>'Données projet'!A76</f>
        <v>0</v>
      </c>
      <c r="B68" s="180">
        <f>'Données projet'!D76</f>
        <v>0</v>
      </c>
      <c r="C68" s="190">
        <f>17.5*'Données projet'!E76+13.8*('Données projet'!F76+'Données projet'!G76)+10*'Données projet'!H76</f>
        <v>0</v>
      </c>
      <c r="D68" s="178">
        <f t="shared" si="4"/>
        <v>0</v>
      </c>
      <c r="E68" s="192"/>
      <c r="F68" s="230"/>
      <c r="G68" s="204"/>
      <c r="H68" s="189"/>
      <c r="I68" s="190"/>
      <c r="J68" s="188"/>
      <c r="K68" s="172"/>
      <c r="L68" s="4"/>
      <c r="M68" s="4"/>
      <c r="N68" s="4"/>
      <c r="O68" s="193">
        <f>IF(O67+1&lt;=MIN('Données projet'!$E$9:$E$18),O67+1,"STOP")</f>
        <v>35</v>
      </c>
      <c r="P68" s="184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79">
        <f>'Données projet'!A77</f>
        <v>0</v>
      </c>
      <c r="B69" s="180">
        <f>'Données projet'!D77</f>
        <v>0</v>
      </c>
      <c r="C69" s="190">
        <f>17.5*'Données projet'!E77+13.8*('Données projet'!F77+'Données projet'!G77)+10*'Données projet'!H77</f>
        <v>0</v>
      </c>
      <c r="D69" s="178">
        <f t="shared" si="4"/>
        <v>0</v>
      </c>
      <c r="E69" s="192"/>
      <c r="F69" s="230"/>
      <c r="G69" s="204"/>
      <c r="H69" s="189"/>
      <c r="I69" s="190"/>
      <c r="J69" s="188"/>
      <c r="K69" s="172"/>
      <c r="L69" s="4"/>
      <c r="M69" s="4"/>
      <c r="N69" s="4"/>
      <c r="O69" s="193" t="str">
        <f>IF(O68+1&lt;=MIN('Données projet'!$E$9:$E$18),O68+1,"STOP")</f>
        <v>STOP</v>
      </c>
      <c r="P69" s="184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79">
        <f>'Données projet'!A78</f>
        <v>0</v>
      </c>
      <c r="B70" s="180">
        <f>'Données projet'!D78</f>
        <v>0</v>
      </c>
      <c r="C70" s="190">
        <f>17.5*'Données projet'!E78+13.8*('Données projet'!F78+'Données projet'!G78)+10*'Données projet'!H78</f>
        <v>0</v>
      </c>
      <c r="D70" s="178">
        <f t="shared" si="4"/>
        <v>0</v>
      </c>
      <c r="E70" s="192"/>
      <c r="F70" s="230"/>
      <c r="G70" s="204"/>
      <c r="H70" s="189"/>
      <c r="I70" s="190"/>
      <c r="J70" s="188"/>
      <c r="K70" s="172"/>
      <c r="L70" s="4"/>
      <c r="M70" s="4"/>
      <c r="N70" s="4"/>
      <c r="O70" s="193" t="e">
        <f>IF(O69+1&lt;=MIN('Données projet'!$E$9:$E$18),O69+1,"STOP")</f>
        <v>#VALUE!</v>
      </c>
      <c r="P70" s="184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79">
        <f>'Données projet'!A79</f>
        <v>0</v>
      </c>
      <c r="B71" s="180">
        <f>'Données projet'!D79</f>
        <v>0</v>
      </c>
      <c r="C71" s="190">
        <f>17.5*'Données projet'!E79+13.8*('Données projet'!F79+'Données projet'!G79)+10*'Données projet'!H79</f>
        <v>0</v>
      </c>
      <c r="D71" s="178">
        <f t="shared" si="4"/>
        <v>0</v>
      </c>
      <c r="E71" s="192"/>
      <c r="F71" s="230"/>
      <c r="G71" s="204"/>
      <c r="H71" s="189"/>
      <c r="I71" s="190"/>
      <c r="J71" s="188"/>
      <c r="K71" s="172"/>
      <c r="L71" s="4"/>
      <c r="M71" s="4"/>
      <c r="N71" s="4"/>
      <c r="O71" s="193" t="e">
        <f>IF(O70+1&lt;=MIN('Données projet'!$E$9:$E$18),O70+1,"STOP")</f>
        <v>#VALUE!</v>
      </c>
      <c r="P71" s="184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79">
        <f>'Données projet'!A80</f>
        <v>0</v>
      </c>
      <c r="B72" s="180">
        <f>'Données projet'!D80</f>
        <v>0</v>
      </c>
      <c r="C72" s="190">
        <f>17.5*'Données projet'!E80+13.8*('Données projet'!F80+'Données projet'!G80)+10*'Données projet'!H80</f>
        <v>0</v>
      </c>
      <c r="D72" s="178">
        <f t="shared" si="4"/>
        <v>0</v>
      </c>
      <c r="E72" s="192"/>
      <c r="F72" s="230"/>
      <c r="G72" s="204"/>
      <c r="H72" s="189"/>
      <c r="I72" s="190"/>
      <c r="J72" s="4"/>
      <c r="K72" s="172"/>
      <c r="L72" s="4"/>
      <c r="M72" s="4"/>
      <c r="N72" s="4"/>
      <c r="O72" s="193" t="e">
        <f>IF(O71+1&lt;=MIN('Données projet'!$E$9:$E$18),O71+1,"STOP")</f>
        <v>#VALUE!</v>
      </c>
      <c r="P72" s="184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79">
        <f>'Données projet'!A81</f>
        <v>0</v>
      </c>
      <c r="B73" s="180">
        <f>'Données projet'!D81</f>
        <v>0</v>
      </c>
      <c r="C73" s="190">
        <f>17.5*'Données projet'!E81+13.8*('Données projet'!F81+'Données projet'!G81)+10*'Données projet'!H81</f>
        <v>0</v>
      </c>
      <c r="D73" s="178">
        <f t="shared" si="4"/>
        <v>0</v>
      </c>
      <c r="E73" s="192"/>
      <c r="F73" s="230"/>
      <c r="G73" s="204"/>
      <c r="H73" s="189"/>
      <c r="I73" s="190"/>
      <c r="J73" s="4"/>
      <c r="K73" s="172"/>
      <c r="L73" s="4"/>
      <c r="M73" s="4"/>
      <c r="N73" s="4"/>
      <c r="O73" s="193" t="e">
        <f>IF(O72+1&lt;=MIN('Données projet'!$E$9:$E$18),O72+1,"STOP")</f>
        <v>#VALUE!</v>
      </c>
      <c r="P73" s="184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8"/>
      <c r="G74" s="204"/>
      <c r="H74" s="189"/>
      <c r="I74" s="190"/>
      <c r="J74" s="4"/>
      <c r="K74" s="172"/>
      <c r="L74" s="4"/>
      <c r="M74" s="4"/>
      <c r="N74" s="4"/>
      <c r="O74" s="193" t="e">
        <f>IF(O73+1&lt;=MIN('Données projet'!$E$9:$E$18),O73+1,"STOP")</f>
        <v>#VALUE!</v>
      </c>
      <c r="P74" s="184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8"/>
      <c r="G75" s="204"/>
      <c r="H75" s="189"/>
      <c r="I75" s="190"/>
      <c r="J75" s="4"/>
      <c r="K75" s="172"/>
      <c r="L75" s="4"/>
      <c r="M75" s="4"/>
      <c r="N75" s="4"/>
      <c r="O75" s="193" t="e">
        <f>IF(O74+1&lt;=MIN('Données projet'!$E$9:$E$18),O74+1,"STOP")</f>
        <v>#VALUE!</v>
      </c>
      <c r="P75" s="184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5" t="s">
        <v>167</v>
      </c>
      <c r="B76" s="173" t="str">
        <f>IF('Données projet'!B11="","",'Données projet'!B11)</f>
        <v/>
      </c>
      <c r="C76" s="4"/>
      <c r="D76" s="4"/>
      <c r="E76" s="4"/>
      <c r="F76" s="228"/>
      <c r="G76" s="204"/>
      <c r="H76" s="189"/>
      <c r="I76" s="190"/>
      <c r="J76" s="4"/>
      <c r="K76" s="172"/>
      <c r="L76" s="4"/>
      <c r="M76" s="4"/>
      <c r="N76" s="4"/>
      <c r="O76" s="193" t="e">
        <f>IF(O75+1&lt;=MIN('Données projet'!$E$9:$E$18),O75+1,"STOP")</f>
        <v>#VALUE!</v>
      </c>
      <c r="P76" s="184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8"/>
      <c r="G77" s="204"/>
      <c r="H77" s="189"/>
      <c r="I77" s="190"/>
      <c r="J77" s="4"/>
      <c r="K77" s="172"/>
      <c r="L77" s="4"/>
      <c r="M77" s="4"/>
      <c r="N77" s="4"/>
      <c r="O77" s="193" t="e">
        <f>IF(O76+1&lt;=MIN('Données projet'!$E$9:$E$18),O76+1,"STOP")</f>
        <v>#VALUE!</v>
      </c>
      <c r="P77" s="184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5" t="s">
        <v>180</v>
      </c>
      <c r="B78" s="47" t="s">
        <v>256</v>
      </c>
      <c r="C78" s="47" t="s">
        <v>255</v>
      </c>
      <c r="D78" s="35" t="s">
        <v>252</v>
      </c>
      <c r="E78" s="35" t="s">
        <v>320</v>
      </c>
      <c r="F78" s="229"/>
      <c r="G78" s="204"/>
      <c r="H78" s="189"/>
      <c r="I78" s="190"/>
      <c r="J78" s="4"/>
      <c r="K78" s="172"/>
      <c r="L78" s="4"/>
      <c r="M78" s="4"/>
      <c r="N78" s="4"/>
      <c r="O78" s="193" t="e">
        <f>IF(O77+1&lt;=MIN('Données projet'!$E$9:$E$18),O77+1,"STOP")</f>
        <v>#VALUE!</v>
      </c>
      <c r="P78" s="184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8">
        <v>0</v>
      </c>
      <c r="B79" s="197" t="s">
        <v>132</v>
      </c>
      <c r="C79" s="196" t="s">
        <v>132</v>
      </c>
      <c r="D79" s="195" t="s">
        <v>132</v>
      </c>
      <c r="E79" s="192"/>
      <c r="F79" s="229"/>
      <c r="G79" s="204"/>
      <c r="H79" s="189"/>
      <c r="I79" s="190"/>
      <c r="J79" s="4"/>
      <c r="K79" s="172"/>
      <c r="L79" s="4"/>
      <c r="M79" s="4"/>
      <c r="N79" s="4"/>
      <c r="O79" s="193" t="e">
        <f>IF(O78+1&lt;=MIN('Données projet'!$E$9:$E$18),O78+1,"STOP")</f>
        <v>#VALUE!</v>
      </c>
      <c r="P79" s="184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8">
        <v>1</v>
      </c>
      <c r="B80" s="197" t="s">
        <v>132</v>
      </c>
      <c r="C80" s="196" t="s">
        <v>132</v>
      </c>
      <c r="D80" s="195" t="s">
        <v>132</v>
      </c>
      <c r="E80" s="192"/>
      <c r="F80" s="229"/>
      <c r="G80" s="23"/>
      <c r="H80" s="189"/>
      <c r="I80" s="190"/>
      <c r="J80" s="4"/>
      <c r="K80" s="172"/>
      <c r="L80" s="4"/>
      <c r="M80" s="4"/>
      <c r="N80" s="4"/>
      <c r="O80" s="193" t="e">
        <f>IF(O79+1&lt;=MIN('Données projet'!$E$9:$E$18),O79+1,"STOP")</f>
        <v>#VALUE!</v>
      </c>
      <c r="P80" s="184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8">
        <v>2</v>
      </c>
      <c r="B81" s="197" t="s">
        <v>132</v>
      </c>
      <c r="C81" s="196" t="s">
        <v>132</v>
      </c>
      <c r="D81" s="195" t="s">
        <v>132</v>
      </c>
      <c r="E81" s="192"/>
      <c r="F81" s="229"/>
      <c r="G81" s="23"/>
      <c r="H81" s="189"/>
      <c r="I81" s="190"/>
      <c r="J81" s="4"/>
      <c r="K81" s="172"/>
      <c r="L81" s="4"/>
      <c r="M81" s="4"/>
      <c r="N81" s="4"/>
      <c r="O81" s="193" t="e">
        <f>IF(O80+1&lt;=MIN('Données projet'!$E$9:$E$18),O80+1,"STOP")</f>
        <v>#VALUE!</v>
      </c>
      <c r="P81" s="184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8">
        <v>3</v>
      </c>
      <c r="B82" s="197" t="s">
        <v>132</v>
      </c>
      <c r="C82" s="196" t="s">
        <v>132</v>
      </c>
      <c r="D82" s="195" t="s">
        <v>132</v>
      </c>
      <c r="E82" s="192"/>
      <c r="F82" s="229"/>
      <c r="G82" s="23"/>
      <c r="H82" s="189"/>
      <c r="I82" s="190"/>
      <c r="J82" s="4"/>
      <c r="K82" s="172"/>
      <c r="L82" s="4"/>
      <c r="M82" s="4"/>
      <c r="N82" s="4"/>
      <c r="O82" s="193" t="e">
        <f>IF(O81+1&lt;=MIN('Données projet'!$E$9:$E$18),O81+1,"STOP")</f>
        <v>#VALUE!</v>
      </c>
      <c r="P82" s="184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8">
        <v>4</v>
      </c>
      <c r="B83" s="197" t="s">
        <v>132</v>
      </c>
      <c r="C83" s="196" t="s">
        <v>132</v>
      </c>
      <c r="D83" s="195" t="s">
        <v>132</v>
      </c>
      <c r="E83" s="192"/>
      <c r="F83" s="229"/>
      <c r="G83" s="23"/>
      <c r="H83" s="189"/>
      <c r="I83" s="190"/>
      <c r="J83" s="4"/>
      <c r="K83" s="172"/>
      <c r="L83" s="4"/>
      <c r="M83" s="4"/>
      <c r="N83" s="4"/>
      <c r="O83" s="193" t="e">
        <f>IF(O82+1&lt;=MIN('Données projet'!$E$9:$E$18),O82+1,"STOP")</f>
        <v>#VALUE!</v>
      </c>
      <c r="P83" s="184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8">
        <v>5</v>
      </c>
      <c r="B84" s="197" t="s">
        <v>132</v>
      </c>
      <c r="C84" s="196" t="s">
        <v>132</v>
      </c>
      <c r="D84" s="195" t="s">
        <v>132</v>
      </c>
      <c r="E84" s="192"/>
      <c r="F84" s="229"/>
      <c r="G84" s="203"/>
      <c r="H84" s="189"/>
      <c r="I84" s="190"/>
      <c r="J84" s="4"/>
      <c r="K84" s="172"/>
      <c r="L84" s="4"/>
      <c r="M84" s="4"/>
      <c r="N84" s="4"/>
      <c r="O84" s="193" t="e">
        <f>IF(O83+1&lt;=MIN('Données projet'!$E$9:$E$18),O83+1,"STOP")</f>
        <v>#VALUE!</v>
      </c>
      <c r="P84" s="184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79">
        <f>'Données projet'!A88</f>
        <v>0</v>
      </c>
      <c r="B85" s="180">
        <f>'Données projet'!D88</f>
        <v>0</v>
      </c>
      <c r="C85" s="190">
        <f>42*'Données projet'!E88+19.4*('Données projet'!F88+'Données projet'!G88)+10*'Données projet'!H88</f>
        <v>0</v>
      </c>
      <c r="D85" s="178">
        <f>B85*C85</f>
        <v>0</v>
      </c>
      <c r="E85" s="192"/>
      <c r="F85" s="230"/>
      <c r="G85" s="203"/>
      <c r="H85" s="189"/>
      <c r="I85" s="190"/>
      <c r="J85" s="4"/>
      <c r="K85" s="172"/>
      <c r="L85" s="4"/>
      <c r="M85" s="4"/>
      <c r="N85" s="4"/>
      <c r="O85" s="193" t="e">
        <f>IF(O84+1&lt;=MIN('Données projet'!$E$9:$E$18),O84+1,"STOP")</f>
        <v>#VALUE!</v>
      </c>
      <c r="P85" s="184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79">
        <f>'Données projet'!A89</f>
        <v>0</v>
      </c>
      <c r="B86" s="180">
        <f>'Données projet'!D89</f>
        <v>0</v>
      </c>
      <c r="C86" s="190">
        <f>42*'Données projet'!E89+19.4*('Données projet'!F89+'Données projet'!G89)+10*'Données projet'!H89</f>
        <v>0</v>
      </c>
      <c r="D86" s="178">
        <f t="shared" ref="D86:D104" si="6">B86*C86</f>
        <v>0</v>
      </c>
      <c r="E86" s="192"/>
      <c r="F86" s="230"/>
      <c r="G86" s="203"/>
      <c r="H86" s="189"/>
      <c r="I86" s="190"/>
      <c r="J86" s="4"/>
      <c r="K86" s="172"/>
      <c r="L86" s="4"/>
      <c r="M86" s="4"/>
      <c r="N86" s="4"/>
      <c r="O86" s="193" t="e">
        <f>IF(O85+1&lt;=MIN('Données projet'!$E$9:$E$18),O85+1,"STOP")</f>
        <v>#VALUE!</v>
      </c>
      <c r="P86" s="184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79">
        <f>'Données projet'!A90</f>
        <v>0</v>
      </c>
      <c r="B87" s="180">
        <f>'Données projet'!D90</f>
        <v>0</v>
      </c>
      <c r="C87" s="190">
        <f>42*'Données projet'!E90+19.4*('Données projet'!F90+'Données projet'!G90)+10*'Données projet'!H90</f>
        <v>0</v>
      </c>
      <c r="D87" s="178">
        <f t="shared" si="6"/>
        <v>0</v>
      </c>
      <c r="E87" s="192"/>
      <c r="F87" s="230"/>
      <c r="G87" s="203"/>
      <c r="H87" s="189"/>
      <c r="I87" s="190"/>
      <c r="J87" s="4"/>
      <c r="K87" s="172"/>
      <c r="L87" s="4"/>
      <c r="M87" s="4"/>
      <c r="N87" s="4"/>
      <c r="O87" s="193" t="e">
        <f>IF(O86+1&lt;=MIN('Données projet'!$E$9:$E$18),O86+1,"STOP")</f>
        <v>#VALUE!</v>
      </c>
      <c r="P87" s="184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79">
        <f>'Données projet'!A91</f>
        <v>0</v>
      </c>
      <c r="B88" s="180">
        <f>'Données projet'!D91</f>
        <v>0</v>
      </c>
      <c r="C88" s="190">
        <f>42*'Données projet'!E91+19.4*('Données projet'!F91+'Données projet'!G91)+10*'Données projet'!H91</f>
        <v>0</v>
      </c>
      <c r="D88" s="178">
        <f t="shared" si="6"/>
        <v>0</v>
      </c>
      <c r="E88" s="192"/>
      <c r="F88" s="230"/>
      <c r="G88" s="203"/>
      <c r="H88" s="189"/>
      <c r="I88" s="190"/>
      <c r="J88" s="4"/>
      <c r="K88" s="172"/>
      <c r="L88" s="4"/>
      <c r="M88" s="4"/>
      <c r="N88" s="4"/>
      <c r="O88" s="193" t="e">
        <f>IF(O87+1&lt;=MIN('Données projet'!$E$9:$E$18),O87+1,"STOP")</f>
        <v>#VALUE!</v>
      </c>
      <c r="P88" s="184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79">
        <f>'Données projet'!A92</f>
        <v>0</v>
      </c>
      <c r="B89" s="180">
        <f>'Données projet'!D92</f>
        <v>0</v>
      </c>
      <c r="C89" s="190">
        <f>42*'Données projet'!E92+19.4*('Données projet'!F92+'Données projet'!G92)+10*'Données projet'!H92</f>
        <v>0</v>
      </c>
      <c r="D89" s="178">
        <f t="shared" si="6"/>
        <v>0</v>
      </c>
      <c r="E89" s="192"/>
      <c r="F89" s="230"/>
      <c r="G89" s="203"/>
      <c r="H89" s="189"/>
      <c r="I89" s="190"/>
      <c r="J89" s="4"/>
      <c r="K89" s="172"/>
      <c r="L89" s="4"/>
      <c r="M89" s="4"/>
      <c r="N89" s="4"/>
      <c r="O89" s="193" t="e">
        <f>IF(O88+1&lt;=MIN('Données projet'!$E$9:$E$18),O88+1,"STOP")</f>
        <v>#VALUE!</v>
      </c>
      <c r="P89" s="184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79">
        <f>'Données projet'!A93</f>
        <v>0</v>
      </c>
      <c r="B90" s="180">
        <f>'Données projet'!D93</f>
        <v>0</v>
      </c>
      <c r="C90" s="190">
        <f>42*'Données projet'!E93+19.4*('Données projet'!F93+'Données projet'!G93)+10*'Données projet'!H93</f>
        <v>0</v>
      </c>
      <c r="D90" s="178">
        <f t="shared" si="6"/>
        <v>0</v>
      </c>
      <c r="E90" s="192"/>
      <c r="F90" s="230"/>
      <c r="G90" s="203"/>
      <c r="H90" s="189"/>
      <c r="I90" s="190"/>
      <c r="J90" s="4"/>
      <c r="K90" s="172"/>
      <c r="L90" s="4"/>
      <c r="M90" s="4"/>
      <c r="N90" s="4"/>
      <c r="O90" s="193" t="e">
        <f>IF(O89+1&lt;=MIN('Données projet'!$E$9:$E$18),O89+1,"STOP")</f>
        <v>#VALUE!</v>
      </c>
      <c r="P90" s="184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79">
        <f>'Données projet'!A94</f>
        <v>0</v>
      </c>
      <c r="B91" s="180">
        <f>'Données projet'!D94</f>
        <v>0</v>
      </c>
      <c r="C91" s="190">
        <f>42*'Données projet'!E94+19.4*('Données projet'!F94+'Données projet'!G94)+10*'Données projet'!H94</f>
        <v>0</v>
      </c>
      <c r="D91" s="178">
        <f t="shared" si="6"/>
        <v>0</v>
      </c>
      <c r="E91" s="192"/>
      <c r="F91" s="230"/>
      <c r="G91" s="204"/>
      <c r="H91" s="189"/>
      <c r="I91" s="190"/>
      <c r="J91" s="4"/>
      <c r="K91" s="172"/>
      <c r="L91" s="4"/>
      <c r="M91" s="4"/>
      <c r="N91" s="4"/>
      <c r="O91" s="193" t="e">
        <f>IF(O90+1&lt;=MIN('Données projet'!$E$9:$E$18),O90+1,"STOP")</f>
        <v>#VALUE!</v>
      </c>
      <c r="P91" s="184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79">
        <f>'Données projet'!A95</f>
        <v>0</v>
      </c>
      <c r="B92" s="180">
        <f>'Données projet'!D95</f>
        <v>0</v>
      </c>
      <c r="C92" s="190">
        <f>42*'Données projet'!E95+19.4*('Données projet'!F95+'Données projet'!G95)+10*'Données projet'!H95</f>
        <v>0</v>
      </c>
      <c r="D92" s="178">
        <f t="shared" si="6"/>
        <v>0</v>
      </c>
      <c r="E92" s="192"/>
      <c r="F92" s="230"/>
      <c r="G92" s="204"/>
      <c r="H92" s="189"/>
      <c r="I92" s="190"/>
      <c r="J92" s="4"/>
      <c r="K92" s="172"/>
      <c r="L92" s="4"/>
      <c r="M92" s="4"/>
      <c r="N92" s="4"/>
      <c r="O92" s="193" t="e">
        <f>IF(O91+1&lt;=MIN('Données projet'!$E$9:$E$18),O91+1,"STOP")</f>
        <v>#VALUE!</v>
      </c>
      <c r="P92" s="184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79">
        <f>'Données projet'!A96</f>
        <v>0</v>
      </c>
      <c r="B93" s="180">
        <f>'Données projet'!D96</f>
        <v>0</v>
      </c>
      <c r="C93" s="190">
        <f>42*'Données projet'!E96+19.4*('Données projet'!F96+'Données projet'!G96)+10*'Données projet'!H96</f>
        <v>0</v>
      </c>
      <c r="D93" s="178">
        <f t="shared" si="6"/>
        <v>0</v>
      </c>
      <c r="E93" s="192"/>
      <c r="F93" s="230"/>
      <c r="G93" s="204"/>
      <c r="H93" s="189"/>
      <c r="I93" s="190"/>
      <c r="J93" s="4"/>
      <c r="K93" s="172"/>
      <c r="L93" s="4"/>
      <c r="M93" s="4"/>
      <c r="N93" s="4"/>
      <c r="O93" s="193" t="e">
        <f>IF(O92+1&lt;=MIN('Données projet'!$E$9:$E$18),O92+1,"STOP")</f>
        <v>#VALUE!</v>
      </c>
      <c r="P93" s="184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79">
        <f>'Données projet'!A97</f>
        <v>0</v>
      </c>
      <c r="B94" s="180">
        <f>'Données projet'!D97</f>
        <v>0</v>
      </c>
      <c r="C94" s="190">
        <f>42*'Données projet'!E97+19.4*('Données projet'!F97+'Données projet'!G97)+10*'Données projet'!H97</f>
        <v>0</v>
      </c>
      <c r="D94" s="178">
        <f t="shared" si="6"/>
        <v>0</v>
      </c>
      <c r="E94" s="192"/>
      <c r="F94" s="230"/>
      <c r="G94" s="204"/>
      <c r="H94" s="189"/>
      <c r="I94" s="190"/>
      <c r="J94" s="4"/>
      <c r="K94" s="172"/>
      <c r="L94" s="4"/>
      <c r="M94" s="4"/>
      <c r="N94" s="4"/>
      <c r="O94" s="193" t="e">
        <f>IF(O93+1&lt;=MIN('Données projet'!$E$9:$E$18),O93+1,"STOP")</f>
        <v>#VALUE!</v>
      </c>
      <c r="P94" s="184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79">
        <f>'Données projet'!A98</f>
        <v>0</v>
      </c>
      <c r="B95" s="180">
        <f>'Données projet'!D98</f>
        <v>0</v>
      </c>
      <c r="C95" s="190">
        <f>42*'Données projet'!E98+19.4*('Données projet'!F98+'Données projet'!G98)+10*'Données projet'!H98</f>
        <v>0</v>
      </c>
      <c r="D95" s="178">
        <f t="shared" si="6"/>
        <v>0</v>
      </c>
      <c r="E95" s="192"/>
      <c r="F95" s="230"/>
      <c r="G95" s="204"/>
      <c r="H95" s="189"/>
      <c r="I95" s="190"/>
      <c r="J95" s="4"/>
      <c r="K95" s="172"/>
      <c r="L95" s="4"/>
      <c r="M95" s="4"/>
      <c r="N95" s="4"/>
      <c r="O95" s="193" t="e">
        <f>IF(O94+1&lt;=MIN('Données projet'!$E$9:$E$18),O94+1,"STOP")</f>
        <v>#VALUE!</v>
      </c>
      <c r="P95" s="184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79">
        <f>'Données projet'!A99</f>
        <v>0</v>
      </c>
      <c r="B96" s="180">
        <f>'Données projet'!D99</f>
        <v>0</v>
      </c>
      <c r="C96" s="190">
        <f>42*'Données projet'!E99+19.4*('Données projet'!F99+'Données projet'!G99)+10*'Données projet'!H99</f>
        <v>0</v>
      </c>
      <c r="D96" s="178">
        <f t="shared" si="6"/>
        <v>0</v>
      </c>
      <c r="E96" s="192"/>
      <c r="F96" s="230"/>
      <c r="G96" s="204"/>
      <c r="H96" s="189"/>
      <c r="I96" s="190"/>
      <c r="J96" s="4"/>
      <c r="K96" s="172"/>
      <c r="L96" s="4"/>
      <c r="M96" s="4"/>
      <c r="N96" s="4"/>
      <c r="O96" s="193" t="e">
        <f>IF(O95+1&lt;=MIN('Données projet'!$E$9:$E$18),O95+1,"STOP")</f>
        <v>#VALUE!</v>
      </c>
      <c r="P96" s="184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79">
        <f>'Données projet'!A100</f>
        <v>0</v>
      </c>
      <c r="B97" s="180">
        <f>'Données projet'!D100</f>
        <v>0</v>
      </c>
      <c r="C97" s="190">
        <f>42*'Données projet'!E100+19.4*('Données projet'!F100+'Données projet'!G100)+10*'Données projet'!H100</f>
        <v>0</v>
      </c>
      <c r="D97" s="178">
        <f t="shared" si="6"/>
        <v>0</v>
      </c>
      <c r="E97" s="192"/>
      <c r="F97" s="230"/>
      <c r="G97" s="204"/>
      <c r="H97" s="189"/>
      <c r="I97" s="190"/>
      <c r="J97" s="4"/>
      <c r="K97" s="172"/>
      <c r="L97" s="4"/>
      <c r="M97" s="4"/>
      <c r="N97" s="4"/>
      <c r="O97" s="193" t="e">
        <f>IF(O96+1&lt;=MIN('Données projet'!$E$9:$E$18),O96+1,"STOP")</f>
        <v>#VALUE!</v>
      </c>
      <c r="P97" s="184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79">
        <f>'Données projet'!A101</f>
        <v>0</v>
      </c>
      <c r="B98" s="180">
        <f>'Données projet'!D101</f>
        <v>0</v>
      </c>
      <c r="C98" s="190">
        <f>42*'Données projet'!E101+19.4*('Données projet'!F101+'Données projet'!G101)+10*'Données projet'!H101</f>
        <v>0</v>
      </c>
      <c r="D98" s="178">
        <f t="shared" si="6"/>
        <v>0</v>
      </c>
      <c r="E98" s="192"/>
      <c r="F98" s="230"/>
      <c r="G98" s="204"/>
      <c r="H98" s="189"/>
      <c r="I98" s="190"/>
      <c r="J98" s="4"/>
      <c r="K98" s="172"/>
      <c r="L98" s="4"/>
      <c r="M98" s="4"/>
      <c r="N98" s="4"/>
      <c r="O98" s="193" t="e">
        <f>IF(O97+1&lt;=MIN('Données projet'!$E$9:$E$18),O97+1,"STOP")</f>
        <v>#VALUE!</v>
      </c>
      <c r="P98" s="184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79">
        <f>'Données projet'!A102</f>
        <v>0</v>
      </c>
      <c r="B99" s="180">
        <f>'Données projet'!D102</f>
        <v>0</v>
      </c>
      <c r="C99" s="190">
        <f>42*'Données projet'!E102+19.4*('Données projet'!F102+'Données projet'!G102)+10*'Données projet'!H102</f>
        <v>0</v>
      </c>
      <c r="D99" s="178">
        <f t="shared" si="6"/>
        <v>0</v>
      </c>
      <c r="E99" s="192"/>
      <c r="F99" s="230"/>
      <c r="G99" s="204"/>
      <c r="H99" s="189"/>
      <c r="I99" s="190"/>
      <c r="J99" s="4"/>
      <c r="K99" s="172"/>
      <c r="L99" s="4"/>
      <c r="M99" s="4"/>
      <c r="N99" s="4"/>
      <c r="O99" s="193" t="e">
        <f>IF(O98+1&lt;=MIN('Données projet'!$E$9:$E$18),O98+1,"STOP")</f>
        <v>#VALUE!</v>
      </c>
      <c r="P99" s="184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79">
        <f>'Données projet'!A103</f>
        <v>0</v>
      </c>
      <c r="B100" s="180">
        <f>'Données projet'!D103</f>
        <v>0</v>
      </c>
      <c r="C100" s="190">
        <f>42*'Données projet'!E103+19.4*('Données projet'!F103+'Données projet'!G103)+10*'Données projet'!H103</f>
        <v>0</v>
      </c>
      <c r="D100" s="178">
        <f t="shared" si="6"/>
        <v>0</v>
      </c>
      <c r="E100" s="192"/>
      <c r="F100" s="230"/>
      <c r="G100" s="204"/>
      <c r="H100" s="189"/>
      <c r="I100" s="190"/>
      <c r="J100" s="4"/>
      <c r="K100" s="172"/>
      <c r="L100" s="4"/>
      <c r="M100" s="4"/>
      <c r="N100" s="4"/>
      <c r="O100" s="193" t="e">
        <f>IF(O99+1&lt;=MIN('Données projet'!$E$9:$E$18),O99+1,"STOP")</f>
        <v>#VALUE!</v>
      </c>
      <c r="P100" s="184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79">
        <f>'Données projet'!A104</f>
        <v>0</v>
      </c>
      <c r="B101" s="180">
        <f>'Données projet'!D104</f>
        <v>0</v>
      </c>
      <c r="C101" s="190">
        <f>42*'Données projet'!E104+19.4*('Données projet'!F104+'Données projet'!G104)+10*'Données projet'!H104</f>
        <v>0</v>
      </c>
      <c r="D101" s="178">
        <f t="shared" si="6"/>
        <v>0</v>
      </c>
      <c r="E101" s="192"/>
      <c r="F101" s="230"/>
      <c r="G101" s="204"/>
      <c r="H101" s="189"/>
      <c r="I101" s="190"/>
      <c r="J101" s="4"/>
      <c r="K101" s="172"/>
      <c r="L101" s="4"/>
      <c r="M101" s="4"/>
      <c r="N101" s="4"/>
      <c r="O101" s="193" t="e">
        <f>IF(O100+1&lt;=MIN('Données projet'!$E$9:$E$18),O100+1,"STOP")</f>
        <v>#VALUE!</v>
      </c>
      <c r="P101" s="184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79">
        <f>'Données projet'!A105</f>
        <v>0</v>
      </c>
      <c r="B102" s="180">
        <f>'Données projet'!D105</f>
        <v>0</v>
      </c>
      <c r="C102" s="190">
        <f>42*'Données projet'!E105+19.4*('Données projet'!F105+'Données projet'!G105)+10*'Données projet'!H105</f>
        <v>0</v>
      </c>
      <c r="D102" s="178">
        <f t="shared" si="6"/>
        <v>0</v>
      </c>
      <c r="E102" s="192"/>
      <c r="F102" s="230"/>
      <c r="G102" s="204"/>
      <c r="H102" s="189"/>
      <c r="I102" s="190"/>
      <c r="J102" s="4"/>
      <c r="K102" s="172"/>
      <c r="L102" s="4"/>
      <c r="M102" s="4"/>
      <c r="N102" s="4"/>
      <c r="O102" s="193" t="e">
        <f>IF(O101+1&lt;=MIN('Données projet'!$E$9:$E$18),O101+1,"STOP")</f>
        <v>#VALUE!</v>
      </c>
      <c r="P102" s="184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79">
        <f>'Données projet'!A106</f>
        <v>0</v>
      </c>
      <c r="B103" s="180">
        <f>'Données projet'!D106</f>
        <v>0</v>
      </c>
      <c r="C103" s="190">
        <f>42*'Données projet'!E106+19.4*('Données projet'!F106+'Données projet'!G106)+10*'Données projet'!H106</f>
        <v>0</v>
      </c>
      <c r="D103" s="178">
        <f t="shared" si="6"/>
        <v>0</v>
      </c>
      <c r="E103" s="192"/>
      <c r="F103" s="230"/>
      <c r="G103" s="204"/>
      <c r="H103" s="189"/>
      <c r="I103" s="190"/>
      <c r="J103" s="4"/>
      <c r="K103" s="172"/>
      <c r="L103" s="4"/>
      <c r="M103" s="4"/>
      <c r="N103" s="4"/>
      <c r="O103" s="193" t="e">
        <f>IF(O102+1&lt;=MIN('Données projet'!$E$9:$E$18),O102+1,"STOP")</f>
        <v>#VALUE!</v>
      </c>
      <c r="P103" s="184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79">
        <f>'Données projet'!A107</f>
        <v>0</v>
      </c>
      <c r="B104" s="180">
        <f>'Données projet'!D107</f>
        <v>0</v>
      </c>
      <c r="C104" s="190">
        <f>42*'Données projet'!E107+19.4*('Données projet'!F107+'Données projet'!G107)+10*'Données projet'!H107</f>
        <v>0</v>
      </c>
      <c r="D104" s="178">
        <f t="shared" si="6"/>
        <v>0</v>
      </c>
      <c r="E104" s="192"/>
      <c r="F104" s="230"/>
      <c r="G104" s="204"/>
      <c r="H104" s="189"/>
      <c r="I104" s="190"/>
      <c r="J104" s="4"/>
      <c r="K104" s="172"/>
      <c r="L104" s="4"/>
      <c r="M104" s="4"/>
      <c r="N104" s="4"/>
      <c r="O104" s="193" t="e">
        <f>IF(O103+1&lt;=MIN('Données projet'!$E$9:$E$18),O103+1,"STOP")</f>
        <v>#VALUE!</v>
      </c>
      <c r="P104" s="184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8"/>
      <c r="G105" s="204"/>
      <c r="H105" s="189"/>
      <c r="I105" s="190"/>
      <c r="J105" s="4"/>
      <c r="K105" s="172"/>
      <c r="L105" s="4"/>
      <c r="M105" s="4"/>
      <c r="N105" s="4"/>
      <c r="O105" s="193" t="e">
        <f>IF(O104+1&lt;=MIN('Données projet'!$E$9:$E$18),O104+1,"STOP")</f>
        <v>#VALUE!</v>
      </c>
      <c r="P105" s="184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8"/>
      <c r="G106" s="204"/>
      <c r="H106" s="189"/>
      <c r="I106" s="190"/>
      <c r="J106" s="4"/>
      <c r="K106" s="172"/>
      <c r="L106" s="4"/>
      <c r="M106" s="4"/>
      <c r="N106" s="4"/>
      <c r="O106" s="193" t="e">
        <f>IF(O105+1&lt;=MIN('Données projet'!$E$9:$E$18),O105+1,"STOP")</f>
        <v>#VALUE!</v>
      </c>
      <c r="P106" s="184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5" t="s">
        <v>168</v>
      </c>
      <c r="B107" s="173" t="str">
        <f>IF('Données projet'!B12="","",'Données projet'!B12)</f>
        <v/>
      </c>
      <c r="C107" s="4"/>
      <c r="D107" s="4"/>
      <c r="E107" s="4"/>
      <c r="F107" s="228"/>
      <c r="G107" s="204"/>
      <c r="H107" s="189"/>
      <c r="I107" s="190"/>
      <c r="J107" s="4"/>
      <c r="K107" s="172"/>
      <c r="L107" s="4"/>
      <c r="M107" s="4"/>
      <c r="N107" s="4"/>
      <c r="O107" s="193" t="e">
        <f>IF(O106+1&lt;=MIN('Données projet'!$E$9:$E$18),O106+1,"STOP")</f>
        <v>#VALUE!</v>
      </c>
      <c r="P107" s="184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8"/>
      <c r="G108" s="204"/>
      <c r="H108" s="189"/>
      <c r="I108" s="190"/>
      <c r="J108" s="4"/>
      <c r="K108" s="172"/>
      <c r="L108" s="4"/>
      <c r="M108" s="4"/>
      <c r="N108" s="4"/>
      <c r="O108" s="193" t="e">
        <f>IF(O107+1&lt;=MIN('Données projet'!$E$9:$E$18),O107+1,"STOP")</f>
        <v>#VALUE!</v>
      </c>
      <c r="P108" s="184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5" t="s">
        <v>180</v>
      </c>
      <c r="B109" s="47" t="s">
        <v>256</v>
      </c>
      <c r="C109" s="47" t="s">
        <v>255</v>
      </c>
      <c r="D109" s="35" t="s">
        <v>252</v>
      </c>
      <c r="E109" s="35" t="s">
        <v>320</v>
      </c>
      <c r="F109" s="229"/>
      <c r="G109" s="204"/>
      <c r="H109" s="189"/>
      <c r="I109" s="190"/>
      <c r="J109" s="4"/>
      <c r="K109" s="172"/>
      <c r="L109" s="4"/>
      <c r="M109" s="4"/>
      <c r="N109" s="4"/>
      <c r="O109" s="193" t="e">
        <f>IF(O108+1&lt;=MIN('Données projet'!$E$9:$E$18),O108+1,"STOP")</f>
        <v>#VALUE!</v>
      </c>
      <c r="P109" s="184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8">
        <v>0</v>
      </c>
      <c r="B110" s="197" t="s">
        <v>132</v>
      </c>
      <c r="C110" s="196" t="s">
        <v>132</v>
      </c>
      <c r="D110" s="195" t="s">
        <v>132</v>
      </c>
      <c r="E110" s="192"/>
      <c r="F110" s="229"/>
      <c r="G110" s="204"/>
      <c r="H110" s="189"/>
      <c r="I110" s="190"/>
      <c r="J110" s="4"/>
      <c r="K110" s="172"/>
      <c r="L110" s="4"/>
      <c r="M110" s="4"/>
      <c r="N110" s="4"/>
      <c r="O110" s="193" t="e">
        <f>IF(O109+1&lt;=MIN('Données projet'!$E$9:$E$18),O109+1,"STOP")</f>
        <v>#VALUE!</v>
      </c>
      <c r="P110" s="184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8">
        <v>1</v>
      </c>
      <c r="B111" s="197" t="s">
        <v>132</v>
      </c>
      <c r="C111" s="196" t="s">
        <v>132</v>
      </c>
      <c r="D111" s="195" t="s">
        <v>132</v>
      </c>
      <c r="E111" s="192"/>
      <c r="F111" s="229"/>
      <c r="G111" s="23"/>
      <c r="H111" s="189"/>
      <c r="I111" s="190"/>
      <c r="J111" s="4"/>
      <c r="K111" s="172"/>
      <c r="L111" s="4"/>
      <c r="M111" s="4"/>
      <c r="N111" s="4"/>
      <c r="O111" s="193" t="e">
        <f>IF(O110+1&lt;=MIN('Données projet'!$E$9:$E$18),O110+1,"STOP")</f>
        <v>#VALUE!</v>
      </c>
      <c r="P111" s="184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8">
        <v>2</v>
      </c>
      <c r="B112" s="197" t="s">
        <v>132</v>
      </c>
      <c r="C112" s="196" t="s">
        <v>132</v>
      </c>
      <c r="D112" s="195" t="s">
        <v>132</v>
      </c>
      <c r="E112" s="192"/>
      <c r="F112" s="229"/>
      <c r="G112" s="23"/>
      <c r="H112" s="189"/>
      <c r="I112" s="190"/>
      <c r="J112" s="4"/>
      <c r="K112" s="172"/>
      <c r="L112" s="4"/>
      <c r="M112" s="4"/>
      <c r="N112" s="4"/>
      <c r="O112" s="193" t="e">
        <f>IF(O111+1&lt;=MIN('Données projet'!$E$9:$E$18),O111+1,"STOP")</f>
        <v>#VALUE!</v>
      </c>
      <c r="P112" s="184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8">
        <v>3</v>
      </c>
      <c r="B113" s="197" t="s">
        <v>132</v>
      </c>
      <c r="C113" s="196" t="s">
        <v>132</v>
      </c>
      <c r="D113" s="195" t="s">
        <v>132</v>
      </c>
      <c r="E113" s="192"/>
      <c r="F113" s="229"/>
      <c r="G113" s="23"/>
      <c r="H113" s="189"/>
      <c r="I113" s="190"/>
      <c r="J113" s="4"/>
      <c r="K113" s="172"/>
      <c r="L113" s="4"/>
      <c r="M113" s="4"/>
      <c r="N113" s="4"/>
      <c r="O113" s="193" t="e">
        <f>IF(O112+1&lt;=MIN('Données projet'!$E$9:$E$18),O112+1,"STOP")</f>
        <v>#VALUE!</v>
      </c>
      <c r="P113" s="184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8">
        <v>4</v>
      </c>
      <c r="B114" s="197" t="s">
        <v>132</v>
      </c>
      <c r="C114" s="196" t="s">
        <v>132</v>
      </c>
      <c r="D114" s="195" t="s">
        <v>132</v>
      </c>
      <c r="E114" s="192"/>
      <c r="F114" s="229"/>
      <c r="G114" s="23"/>
      <c r="H114" s="189"/>
      <c r="I114" s="190"/>
      <c r="J114" s="4"/>
      <c r="K114" s="172"/>
      <c r="L114" s="4"/>
      <c r="M114" s="4"/>
      <c r="N114" s="4"/>
      <c r="O114" s="193" t="e">
        <f>IF(O113+1&lt;=MIN('Données projet'!$E$9:$E$18),O113+1,"STOP")</f>
        <v>#VALUE!</v>
      </c>
      <c r="P114" s="184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8">
        <v>5</v>
      </c>
      <c r="B115" s="197" t="s">
        <v>132</v>
      </c>
      <c r="C115" s="196" t="s">
        <v>132</v>
      </c>
      <c r="D115" s="195" t="s">
        <v>132</v>
      </c>
      <c r="E115" s="192"/>
      <c r="F115" s="229"/>
      <c r="G115" s="203"/>
      <c r="H115" s="189"/>
      <c r="I115" s="190"/>
      <c r="J115" s="4"/>
      <c r="K115" s="172"/>
      <c r="L115" s="4"/>
      <c r="M115" s="4"/>
      <c r="N115" s="4"/>
      <c r="O115" s="193" t="e">
        <f>IF(O114+1&lt;=MIN('Données projet'!$E$9:$E$18),O114+1,"STOP")</f>
        <v>#VALUE!</v>
      </c>
      <c r="P115" s="184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79">
        <f>'Données projet'!A114</f>
        <v>0</v>
      </c>
      <c r="B116" s="180">
        <f>'Données projet'!D114</f>
        <v>0</v>
      </c>
      <c r="C116" s="190">
        <f>42*'Données projet'!E114+19.5*('Données projet'!F114+'Données projet'!G114)+10*'Données projet'!H114</f>
        <v>0</v>
      </c>
      <c r="D116" s="178">
        <f>B116*C116</f>
        <v>0</v>
      </c>
      <c r="E116" s="192"/>
      <c r="F116" s="230"/>
      <c r="G116" s="203"/>
      <c r="H116" s="189"/>
      <c r="I116" s="190"/>
      <c r="J116" s="4"/>
      <c r="K116" s="172"/>
      <c r="L116" s="4"/>
      <c r="M116" s="4"/>
      <c r="N116" s="4"/>
      <c r="O116" s="193" t="e">
        <f>IF(O115+1&lt;=MIN('Données projet'!$E$9:$E$18),O115+1,"STOP")</f>
        <v>#VALUE!</v>
      </c>
      <c r="P116" s="184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79">
        <f>'Données projet'!A115</f>
        <v>0</v>
      </c>
      <c r="B117" s="180">
        <f>'Données projet'!D115</f>
        <v>0</v>
      </c>
      <c r="C117" s="190">
        <f>42*'Données projet'!E115+19.5*('Données projet'!F115+'Données projet'!G115)+10*'Données projet'!H115</f>
        <v>0</v>
      </c>
      <c r="D117" s="178">
        <f t="shared" ref="D117:D135" si="8">B117*C117</f>
        <v>0</v>
      </c>
      <c r="E117" s="192"/>
      <c r="F117" s="230"/>
      <c r="G117" s="203"/>
      <c r="H117" s="189"/>
      <c r="I117" s="190"/>
      <c r="J117" s="4"/>
      <c r="K117" s="172"/>
      <c r="L117" s="4"/>
      <c r="M117" s="4"/>
      <c r="N117" s="4"/>
      <c r="O117" s="193" t="e">
        <f>IF(O116+1&lt;=MIN('Données projet'!$E$9:$E$18),O116+1,"STOP")</f>
        <v>#VALUE!</v>
      </c>
      <c r="P117" s="184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79">
        <f>'Données projet'!A116</f>
        <v>0</v>
      </c>
      <c r="B118" s="180">
        <f>'Données projet'!D116</f>
        <v>0</v>
      </c>
      <c r="C118" s="190">
        <f>42*'Données projet'!E116+19.5*('Données projet'!F116+'Données projet'!G116)+10*'Données projet'!H116</f>
        <v>0</v>
      </c>
      <c r="D118" s="178">
        <f t="shared" si="8"/>
        <v>0</v>
      </c>
      <c r="E118" s="192"/>
      <c r="F118" s="230"/>
      <c r="G118" s="203"/>
      <c r="H118" s="189"/>
      <c r="I118" s="190"/>
      <c r="J118" s="4"/>
      <c r="K118" s="172"/>
      <c r="L118" s="4"/>
      <c r="M118" s="4"/>
      <c r="N118" s="4"/>
      <c r="O118" s="193" t="e">
        <f>IF(O117+1&lt;=MIN('Données projet'!$E$9:$E$18),O117+1,"STOP")</f>
        <v>#VALUE!</v>
      </c>
      <c r="P118" s="184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79">
        <f>'Données projet'!A117</f>
        <v>0</v>
      </c>
      <c r="B119" s="180">
        <f>'Données projet'!D117</f>
        <v>0</v>
      </c>
      <c r="C119" s="190">
        <f>42*'Données projet'!E117+19.5*('Données projet'!F117+'Données projet'!G117)+10*'Données projet'!H117</f>
        <v>0</v>
      </c>
      <c r="D119" s="178">
        <f t="shared" si="8"/>
        <v>0</v>
      </c>
      <c r="E119" s="192"/>
      <c r="F119" s="230"/>
      <c r="G119" s="203"/>
      <c r="H119" s="189"/>
      <c r="I119" s="190"/>
      <c r="J119" s="4"/>
      <c r="K119" s="172"/>
      <c r="L119" s="4"/>
      <c r="M119" s="4"/>
      <c r="N119" s="4"/>
      <c r="O119" s="193" t="e">
        <f>IF(O118+1&lt;=MIN('Données projet'!$E$9:$E$18),O118+1,"STOP")</f>
        <v>#VALUE!</v>
      </c>
      <c r="P119" s="184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79">
        <f>'Données projet'!A118</f>
        <v>0</v>
      </c>
      <c r="B120" s="180">
        <f>'Données projet'!D118</f>
        <v>0</v>
      </c>
      <c r="C120" s="190">
        <f>42*'Données projet'!E118+19.5*('Données projet'!F118+'Données projet'!G118)+10*'Données projet'!H118</f>
        <v>0</v>
      </c>
      <c r="D120" s="178">
        <f t="shared" si="8"/>
        <v>0</v>
      </c>
      <c r="E120" s="192"/>
      <c r="F120" s="230"/>
      <c r="G120" s="203"/>
      <c r="H120" s="189"/>
      <c r="I120" s="190"/>
      <c r="J120" s="4"/>
      <c r="K120" s="172"/>
      <c r="L120" s="4"/>
      <c r="M120" s="4"/>
      <c r="N120" s="4"/>
      <c r="O120" s="193" t="e">
        <f>IF(O119+1&lt;=MIN('Données projet'!$E$9:$E$18),O119+1,"STOP")</f>
        <v>#VALUE!</v>
      </c>
      <c r="P120" s="184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79">
        <f>'Données projet'!A119</f>
        <v>0</v>
      </c>
      <c r="B121" s="180">
        <f>'Données projet'!D119</f>
        <v>0</v>
      </c>
      <c r="C121" s="190">
        <f>42*'Données projet'!E119+19.5*('Données projet'!F119+'Données projet'!G119)+10*'Données projet'!H119</f>
        <v>0</v>
      </c>
      <c r="D121" s="178">
        <f t="shared" si="8"/>
        <v>0</v>
      </c>
      <c r="E121" s="192"/>
      <c r="F121" s="230"/>
      <c r="G121" s="203"/>
      <c r="H121" s="189"/>
      <c r="I121" s="190"/>
      <c r="J121" s="4"/>
      <c r="K121" s="172"/>
      <c r="L121" s="4"/>
      <c r="M121" s="4"/>
      <c r="N121" s="4"/>
      <c r="O121" s="193" t="e">
        <f>IF(O120+1&lt;=MIN('Données projet'!$E$9:$E$18),O120+1,"STOP")</f>
        <v>#VALUE!</v>
      </c>
      <c r="P121" s="184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79">
        <f>'Données projet'!A120</f>
        <v>0</v>
      </c>
      <c r="B122" s="180">
        <f>'Données projet'!D120</f>
        <v>0</v>
      </c>
      <c r="C122" s="190">
        <f>42*'Données projet'!E120+19.5*('Données projet'!F120+'Données projet'!G120)+10*'Données projet'!H120</f>
        <v>0</v>
      </c>
      <c r="D122" s="178">
        <f t="shared" si="8"/>
        <v>0</v>
      </c>
      <c r="E122" s="192"/>
      <c r="F122" s="230"/>
      <c r="G122" s="204"/>
      <c r="H122" s="189"/>
      <c r="I122" s="190"/>
      <c r="J122" s="4"/>
      <c r="K122" s="172"/>
      <c r="L122" s="4"/>
      <c r="M122" s="4"/>
      <c r="N122" s="4"/>
      <c r="O122" s="193" t="e">
        <f>IF(O121+1&lt;=MIN('Données projet'!$E$9:$E$18),O121+1,"STOP")</f>
        <v>#VALUE!</v>
      </c>
      <c r="P122" s="184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79">
        <f>'Données projet'!A121</f>
        <v>0</v>
      </c>
      <c r="B123" s="180">
        <f>'Données projet'!D121</f>
        <v>0</v>
      </c>
      <c r="C123" s="190">
        <f>42*'Données projet'!E121+19.5*('Données projet'!F121+'Données projet'!G121)+10*'Données projet'!H121</f>
        <v>0</v>
      </c>
      <c r="D123" s="178">
        <f t="shared" si="8"/>
        <v>0</v>
      </c>
      <c r="E123" s="192"/>
      <c r="F123" s="230"/>
      <c r="G123" s="204"/>
      <c r="H123" s="189"/>
      <c r="I123" s="190"/>
      <c r="J123" s="4"/>
      <c r="K123" s="172"/>
      <c r="L123" s="4"/>
      <c r="M123" s="4"/>
      <c r="N123" s="4"/>
      <c r="O123" s="193" t="e">
        <f>IF(O122+1&lt;=MIN('Données projet'!$E$9:$E$18),O122+1,"STOP")</f>
        <v>#VALUE!</v>
      </c>
      <c r="P123" s="184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79">
        <f>'Données projet'!A122</f>
        <v>0</v>
      </c>
      <c r="B124" s="180">
        <f>'Données projet'!D122</f>
        <v>0</v>
      </c>
      <c r="C124" s="190">
        <f>42*'Données projet'!E122+19.5*('Données projet'!F122+'Données projet'!G122)+10*'Données projet'!H122</f>
        <v>0</v>
      </c>
      <c r="D124" s="178">
        <f t="shared" si="8"/>
        <v>0</v>
      </c>
      <c r="E124" s="192"/>
      <c r="F124" s="230"/>
      <c r="G124" s="204"/>
      <c r="H124" s="189"/>
      <c r="I124" s="190"/>
      <c r="J124" s="4"/>
      <c r="K124" s="172"/>
      <c r="L124" s="4"/>
      <c r="M124" s="4"/>
      <c r="N124" s="4"/>
      <c r="O124" s="193" t="e">
        <f>IF(O123+1&lt;=MIN('Données projet'!$E$9:$E$18),O123+1,"STOP")</f>
        <v>#VALUE!</v>
      </c>
      <c r="P124" s="184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79">
        <f>'Données projet'!A123</f>
        <v>0</v>
      </c>
      <c r="B125" s="180">
        <f>'Données projet'!D123</f>
        <v>0</v>
      </c>
      <c r="C125" s="190">
        <f>42*'Données projet'!E123+19.5*('Données projet'!F123+'Données projet'!G123)+10*'Données projet'!H123</f>
        <v>0</v>
      </c>
      <c r="D125" s="178">
        <f t="shared" si="8"/>
        <v>0</v>
      </c>
      <c r="E125" s="192"/>
      <c r="F125" s="230"/>
      <c r="G125" s="204"/>
      <c r="H125" s="189"/>
      <c r="I125" s="190"/>
      <c r="J125" s="4"/>
      <c r="K125" s="172"/>
      <c r="L125" s="4"/>
      <c r="M125" s="4"/>
      <c r="N125" s="4"/>
      <c r="O125" s="193" t="e">
        <f>IF(O124+1&lt;=MIN('Données projet'!$E$9:$E$18),O124+1,"STOP")</f>
        <v>#VALUE!</v>
      </c>
      <c r="P125" s="184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79">
        <f>'Données projet'!A124</f>
        <v>0</v>
      </c>
      <c r="B126" s="180">
        <f>'Données projet'!D124</f>
        <v>0</v>
      </c>
      <c r="C126" s="190">
        <f>42*'Données projet'!E124+19.5*('Données projet'!F124+'Données projet'!G124)+10*'Données projet'!H124</f>
        <v>0</v>
      </c>
      <c r="D126" s="178">
        <f t="shared" si="8"/>
        <v>0</v>
      </c>
      <c r="E126" s="192"/>
      <c r="F126" s="230"/>
      <c r="G126" s="204"/>
      <c r="H126" s="189"/>
      <c r="I126" s="190"/>
      <c r="J126" s="4"/>
      <c r="K126" s="172"/>
      <c r="L126" s="4"/>
      <c r="M126" s="4"/>
      <c r="N126" s="4"/>
      <c r="O126" s="193" t="e">
        <f>IF(O125+1&lt;=MIN('Données projet'!$E$9:$E$18),O125+1,"STOP")</f>
        <v>#VALUE!</v>
      </c>
      <c r="P126" s="184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79">
        <f>'Données projet'!A125</f>
        <v>0</v>
      </c>
      <c r="B127" s="180">
        <f>'Données projet'!D125</f>
        <v>0</v>
      </c>
      <c r="C127" s="190">
        <f>42*'Données projet'!E125+19.5*('Données projet'!F125+'Données projet'!G125)+10*'Données projet'!H125</f>
        <v>0</v>
      </c>
      <c r="D127" s="178">
        <f t="shared" si="8"/>
        <v>0</v>
      </c>
      <c r="E127" s="192"/>
      <c r="F127" s="230"/>
      <c r="G127" s="204"/>
      <c r="H127" s="189"/>
      <c r="I127" s="190"/>
      <c r="J127" s="4"/>
      <c r="K127" s="172"/>
      <c r="L127" s="4"/>
      <c r="M127" s="4"/>
      <c r="N127" s="4"/>
      <c r="O127" s="193" t="e">
        <f>IF(O126+1&lt;=MIN('Données projet'!$E$9:$E$18),O126+1,"STOP")</f>
        <v>#VALUE!</v>
      </c>
      <c r="P127" s="184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79">
        <f>'Données projet'!A126</f>
        <v>0</v>
      </c>
      <c r="B128" s="180">
        <f>'Données projet'!D126</f>
        <v>0</v>
      </c>
      <c r="C128" s="190">
        <f>42*'Données projet'!E126+19.5*('Données projet'!F126+'Données projet'!G126)+10*'Données projet'!H126</f>
        <v>0</v>
      </c>
      <c r="D128" s="178">
        <f t="shared" si="8"/>
        <v>0</v>
      </c>
      <c r="E128" s="192"/>
      <c r="F128" s="230"/>
      <c r="G128" s="204"/>
      <c r="H128" s="189"/>
      <c r="I128" s="190"/>
      <c r="J128" s="4"/>
      <c r="K128" s="172"/>
      <c r="L128" s="4"/>
      <c r="M128" s="4"/>
      <c r="N128" s="4"/>
      <c r="O128" s="193" t="e">
        <f>IF(O127+1&lt;=MIN('Données projet'!$E$9:$E$18),O127+1,"STOP")</f>
        <v>#VALUE!</v>
      </c>
      <c r="P128" s="184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79">
        <f>'Données projet'!A127</f>
        <v>0</v>
      </c>
      <c r="B129" s="180">
        <f>'Données projet'!D127</f>
        <v>0</v>
      </c>
      <c r="C129" s="190">
        <f>42*'Données projet'!E127+19.5*('Données projet'!F127+'Données projet'!G127)+10*'Données projet'!H127</f>
        <v>0</v>
      </c>
      <c r="D129" s="178">
        <f t="shared" si="8"/>
        <v>0</v>
      </c>
      <c r="E129" s="192"/>
      <c r="F129" s="230"/>
      <c r="G129" s="204"/>
      <c r="H129" s="189"/>
      <c r="I129" s="190"/>
      <c r="J129" s="4"/>
      <c r="K129" s="172"/>
      <c r="L129" s="4"/>
      <c r="M129" s="4"/>
      <c r="N129" s="4"/>
      <c r="O129" s="193" t="e">
        <f>IF(O128+1&lt;=MIN('Données projet'!$E$9:$E$18),O128+1,"STOP")</f>
        <v>#VALUE!</v>
      </c>
      <c r="P129" s="184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79">
        <f>'Données projet'!A128</f>
        <v>0</v>
      </c>
      <c r="B130" s="180">
        <f>'Données projet'!D128</f>
        <v>0</v>
      </c>
      <c r="C130" s="190">
        <f>42*'Données projet'!E128+19.5*('Données projet'!F128+'Données projet'!G128)+10*'Données projet'!H128</f>
        <v>0</v>
      </c>
      <c r="D130" s="178">
        <f t="shared" si="8"/>
        <v>0</v>
      </c>
      <c r="E130" s="192"/>
      <c r="F130" s="230"/>
      <c r="G130" s="204"/>
      <c r="H130" s="189"/>
      <c r="I130" s="190"/>
      <c r="J130" s="4"/>
      <c r="K130" s="172"/>
      <c r="L130" s="4"/>
      <c r="M130" s="4"/>
      <c r="N130" s="4"/>
      <c r="O130" s="193" t="e">
        <f>IF(O129+1&lt;=MIN('Données projet'!$E$9:$E$18),O129+1,"STOP")</f>
        <v>#VALUE!</v>
      </c>
      <c r="P130" s="184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79">
        <f>'Données projet'!A129</f>
        <v>0</v>
      </c>
      <c r="B131" s="180">
        <f>'Données projet'!D129</f>
        <v>0</v>
      </c>
      <c r="C131" s="190">
        <f>42*'Données projet'!E129+19.5*('Données projet'!F129+'Données projet'!G129)+10*'Données projet'!H129</f>
        <v>0</v>
      </c>
      <c r="D131" s="178">
        <f t="shared" si="8"/>
        <v>0</v>
      </c>
      <c r="E131" s="192"/>
      <c r="F131" s="230"/>
      <c r="G131" s="204"/>
      <c r="H131" s="189"/>
      <c r="I131" s="190"/>
      <c r="J131" s="4"/>
      <c r="K131" s="172"/>
      <c r="L131" s="4"/>
      <c r="M131" s="4"/>
      <c r="N131" s="4"/>
      <c r="O131" s="193" t="e">
        <f>IF(O130+1&lt;=MIN('Données projet'!$E$9:$E$18),O130+1,"STOP")</f>
        <v>#VALUE!</v>
      </c>
      <c r="P131" s="184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79">
        <f>'Données projet'!A130</f>
        <v>0</v>
      </c>
      <c r="B132" s="180">
        <f>'Données projet'!D130</f>
        <v>0</v>
      </c>
      <c r="C132" s="190">
        <f>42*'Données projet'!E130+19.5*('Données projet'!F130+'Données projet'!G130)+10*'Données projet'!H130</f>
        <v>0</v>
      </c>
      <c r="D132" s="178">
        <f t="shared" si="8"/>
        <v>0</v>
      </c>
      <c r="E132" s="192"/>
      <c r="F132" s="230"/>
      <c r="G132" s="204"/>
      <c r="H132" s="189"/>
      <c r="I132" s="190"/>
      <c r="J132" s="4"/>
      <c r="K132" s="172"/>
      <c r="L132" s="4"/>
      <c r="M132" s="4"/>
      <c r="N132" s="4"/>
      <c r="O132" s="193" t="e">
        <f>IF(O131+1&lt;=MIN('Données projet'!$E$9:$E$18),O131+1,"STOP")</f>
        <v>#VALUE!</v>
      </c>
      <c r="P132" s="184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79">
        <f>'Données projet'!A131</f>
        <v>0</v>
      </c>
      <c r="B133" s="180">
        <f>'Données projet'!D131</f>
        <v>0</v>
      </c>
      <c r="C133" s="190">
        <f>42*'Données projet'!E131+19.5*('Données projet'!F131+'Données projet'!G131)+10*'Données projet'!H131</f>
        <v>0</v>
      </c>
      <c r="D133" s="178">
        <f t="shared" si="8"/>
        <v>0</v>
      </c>
      <c r="E133" s="192"/>
      <c r="F133" s="230"/>
      <c r="G133" s="204"/>
      <c r="H133" s="189"/>
      <c r="I133" s="190"/>
      <c r="J133" s="4"/>
      <c r="K133" s="172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79">
        <f>'Données projet'!A132</f>
        <v>0</v>
      </c>
      <c r="B134" s="180">
        <f>'Données projet'!D132</f>
        <v>0</v>
      </c>
      <c r="C134" s="190">
        <f>42*'Données projet'!E132+19.5*('Données projet'!F132+'Données projet'!G132)+10*'Données projet'!H132</f>
        <v>0</v>
      </c>
      <c r="D134" s="178">
        <f t="shared" si="8"/>
        <v>0</v>
      </c>
      <c r="E134" s="192"/>
      <c r="F134" s="230"/>
      <c r="G134" s="204"/>
      <c r="H134" s="189"/>
      <c r="I134" s="190"/>
      <c r="J134" s="4"/>
      <c r="K134" s="172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79">
        <f>'Données projet'!A133</f>
        <v>0</v>
      </c>
      <c r="B135" s="180">
        <f>'Données projet'!D133</f>
        <v>0</v>
      </c>
      <c r="C135" s="190">
        <f>42*'Données projet'!E133+19.5*('Données projet'!F133+'Données projet'!G133)+10*'Données projet'!H133</f>
        <v>0</v>
      </c>
      <c r="D135" s="178">
        <f t="shared" si="8"/>
        <v>0</v>
      </c>
      <c r="E135" s="192"/>
      <c r="F135" s="230"/>
      <c r="G135" s="204"/>
      <c r="H135" s="189"/>
      <c r="I135" s="190"/>
      <c r="J135" s="4"/>
      <c r="K135" s="172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8"/>
      <c r="G136" s="204"/>
      <c r="H136" s="189"/>
      <c r="I136" s="190"/>
      <c r="J136" s="4"/>
      <c r="K136" s="172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8"/>
      <c r="G137" s="204"/>
      <c r="H137" s="189"/>
      <c r="I137" s="190"/>
      <c r="J137" s="4"/>
      <c r="K137" s="172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5" t="s">
        <v>169</v>
      </c>
      <c r="B138" s="173" t="str">
        <f>IF('Données projet'!B13="","",'Données projet'!B13)</f>
        <v/>
      </c>
      <c r="C138" s="4"/>
      <c r="D138" s="4"/>
      <c r="E138" s="4"/>
      <c r="F138" s="228"/>
      <c r="G138" s="204"/>
      <c r="H138" s="189"/>
      <c r="I138" s="190"/>
      <c r="J138" s="4"/>
      <c r="K138" s="172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8"/>
      <c r="G139" s="204"/>
      <c r="H139" s="189"/>
      <c r="I139" s="190"/>
      <c r="J139" s="4"/>
      <c r="K139" s="172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5" t="s">
        <v>180</v>
      </c>
      <c r="B140" s="47" t="s">
        <v>256</v>
      </c>
      <c r="C140" s="47" t="s">
        <v>255</v>
      </c>
      <c r="D140" s="35" t="s">
        <v>252</v>
      </c>
      <c r="E140" s="35" t="s">
        <v>320</v>
      </c>
      <c r="F140" s="229"/>
      <c r="G140" s="204"/>
      <c r="H140" s="189"/>
      <c r="I140" s="190"/>
      <c r="J140" s="4"/>
      <c r="K140" s="172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8">
        <v>0</v>
      </c>
      <c r="B141" s="197" t="s">
        <v>132</v>
      </c>
      <c r="C141" s="196" t="s">
        <v>132</v>
      </c>
      <c r="D141" s="195" t="s">
        <v>132</v>
      </c>
      <c r="E141" s="192"/>
      <c r="F141" s="229"/>
      <c r="G141" s="204"/>
      <c r="H141" s="189"/>
      <c r="I141" s="190"/>
      <c r="J141" s="4"/>
      <c r="K141" s="172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8">
        <v>1</v>
      </c>
      <c r="B142" s="197" t="s">
        <v>132</v>
      </c>
      <c r="C142" s="196" t="s">
        <v>132</v>
      </c>
      <c r="D142" s="195" t="s">
        <v>132</v>
      </c>
      <c r="E142" s="192"/>
      <c r="F142" s="229"/>
      <c r="G142" s="23"/>
      <c r="H142" s="189"/>
      <c r="I142" s="190"/>
      <c r="J142" s="4"/>
      <c r="K142" s="172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8">
        <v>2</v>
      </c>
      <c r="B143" s="197" t="s">
        <v>132</v>
      </c>
      <c r="C143" s="196" t="s">
        <v>132</v>
      </c>
      <c r="D143" s="195" t="s">
        <v>132</v>
      </c>
      <c r="E143" s="192"/>
      <c r="F143" s="229"/>
      <c r="G143" s="23"/>
      <c r="H143" s="189"/>
      <c r="I143" s="190"/>
      <c r="J143" s="4"/>
      <c r="K143" s="172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8">
        <v>3</v>
      </c>
      <c r="B144" s="197" t="s">
        <v>132</v>
      </c>
      <c r="C144" s="196" t="s">
        <v>132</v>
      </c>
      <c r="D144" s="195" t="s">
        <v>132</v>
      </c>
      <c r="E144" s="192"/>
      <c r="F144" s="229"/>
      <c r="G144" s="23"/>
      <c r="H144" s="189"/>
      <c r="I144" s="190"/>
      <c r="J144" s="4"/>
      <c r="K144" s="172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8">
        <v>4</v>
      </c>
      <c r="B145" s="197" t="s">
        <v>132</v>
      </c>
      <c r="C145" s="196" t="s">
        <v>132</v>
      </c>
      <c r="D145" s="195" t="s">
        <v>132</v>
      </c>
      <c r="E145" s="192"/>
      <c r="F145" s="229"/>
      <c r="G145" s="23"/>
      <c r="H145" s="189"/>
      <c r="I145" s="190"/>
      <c r="J145" s="4"/>
      <c r="K145" s="172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8">
        <v>5</v>
      </c>
      <c r="B146" s="197" t="s">
        <v>132</v>
      </c>
      <c r="C146" s="196" t="s">
        <v>132</v>
      </c>
      <c r="D146" s="195" t="s">
        <v>132</v>
      </c>
      <c r="E146" s="192"/>
      <c r="F146" s="229"/>
      <c r="G146" s="203"/>
      <c r="H146" s="189"/>
      <c r="I146" s="190"/>
      <c r="J146" s="4"/>
      <c r="K146" s="172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1">
        <f>'Données projet'!A140</f>
        <v>0</v>
      </c>
      <c r="B147" s="174">
        <f>'Données projet'!D140</f>
        <v>0</v>
      </c>
      <c r="C147" s="190">
        <f>150*'Données projet'!E140+13.8*('Données projet'!F140+'Données projet'!G140)+10*'Données projet'!H140</f>
        <v>0</v>
      </c>
      <c r="D147" s="181">
        <f>B147*C147</f>
        <v>0</v>
      </c>
      <c r="E147" s="192"/>
      <c r="F147" s="231"/>
      <c r="G147" s="203"/>
      <c r="H147" s="189"/>
      <c r="I147" s="190"/>
      <c r="J147" s="4"/>
      <c r="K147" s="172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1">
        <f>'Données projet'!A141</f>
        <v>0</v>
      </c>
      <c r="B148" s="174">
        <f>'Données projet'!D141</f>
        <v>0</v>
      </c>
      <c r="C148" s="190">
        <f>150*'Données projet'!E141+13.8*('Données projet'!F141+'Données projet'!G141)+10*'Données projet'!H141</f>
        <v>0</v>
      </c>
      <c r="D148" s="181">
        <f t="shared" ref="D148:D166" si="10">B148*C148</f>
        <v>0</v>
      </c>
      <c r="E148" s="192"/>
      <c r="F148" s="231"/>
      <c r="G148" s="203"/>
      <c r="H148" s="189"/>
      <c r="I148" s="190"/>
      <c r="J148" s="4"/>
      <c r="K148" s="172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1">
        <f>'Données projet'!A142</f>
        <v>0</v>
      </c>
      <c r="B149" s="174">
        <f>'Données projet'!D142</f>
        <v>0</v>
      </c>
      <c r="C149" s="190">
        <f>150*'Données projet'!E142+13.8*('Données projet'!F142+'Données projet'!G142)+10*'Données projet'!H142</f>
        <v>0</v>
      </c>
      <c r="D149" s="181">
        <f t="shared" si="10"/>
        <v>0</v>
      </c>
      <c r="E149" s="192"/>
      <c r="F149" s="231"/>
      <c r="G149" s="203"/>
      <c r="H149" s="189"/>
      <c r="I149" s="190"/>
      <c r="J149" s="4"/>
      <c r="K149" s="172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1">
        <f>'Données projet'!A143</f>
        <v>0</v>
      </c>
      <c r="B150" s="174">
        <f>'Données projet'!D143</f>
        <v>0</v>
      </c>
      <c r="C150" s="190">
        <f>150*'Données projet'!E143+13.8*('Données projet'!F143+'Données projet'!G143)+10*'Données projet'!H143</f>
        <v>0</v>
      </c>
      <c r="D150" s="181">
        <f t="shared" si="10"/>
        <v>0</v>
      </c>
      <c r="E150" s="192"/>
      <c r="F150" s="231"/>
      <c r="G150" s="203"/>
      <c r="H150" s="189"/>
      <c r="I150" s="190"/>
      <c r="J150" s="4"/>
      <c r="K150" s="172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1">
        <f>'Données projet'!A144</f>
        <v>0</v>
      </c>
      <c r="B151" s="174">
        <f>'Données projet'!D144</f>
        <v>0</v>
      </c>
      <c r="C151" s="190">
        <f>150*'Données projet'!E144+13.8*('Données projet'!F144+'Données projet'!G144)+10*'Données projet'!H144</f>
        <v>0</v>
      </c>
      <c r="D151" s="181">
        <f t="shared" si="10"/>
        <v>0</v>
      </c>
      <c r="E151" s="192"/>
      <c r="F151" s="231"/>
      <c r="G151" s="203"/>
      <c r="H151" s="189"/>
      <c r="I151" s="190"/>
      <c r="J151" s="4"/>
      <c r="K151" s="172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1">
        <f>'Données projet'!A145</f>
        <v>0</v>
      </c>
      <c r="B152" s="174">
        <f>'Données projet'!D145</f>
        <v>0</v>
      </c>
      <c r="C152" s="190">
        <f>150*'Données projet'!E145+13.8*('Données projet'!F145+'Données projet'!G145)+10*'Données projet'!H145</f>
        <v>0</v>
      </c>
      <c r="D152" s="181">
        <f t="shared" si="10"/>
        <v>0</v>
      </c>
      <c r="E152" s="192"/>
      <c r="F152" s="231"/>
      <c r="G152" s="203"/>
      <c r="H152" s="189"/>
      <c r="I152" s="190"/>
      <c r="J152" s="4"/>
      <c r="K152" s="172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1">
        <f>'Données projet'!A146</f>
        <v>0</v>
      </c>
      <c r="B153" s="174">
        <f>'Données projet'!D146</f>
        <v>0</v>
      </c>
      <c r="C153" s="190">
        <f>150*'Données projet'!E146+13.8*('Données projet'!F146+'Données projet'!G146)+10*'Données projet'!H146</f>
        <v>0</v>
      </c>
      <c r="D153" s="181">
        <f t="shared" si="10"/>
        <v>0</v>
      </c>
      <c r="E153" s="192"/>
      <c r="F153" s="231"/>
      <c r="G153" s="201"/>
      <c r="H153" s="189"/>
      <c r="I153" s="190"/>
      <c r="J153" s="4"/>
      <c r="K153" s="172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1">
        <f>'Données projet'!A147</f>
        <v>0</v>
      </c>
      <c r="B154" s="174">
        <f>'Données projet'!D147</f>
        <v>0</v>
      </c>
      <c r="C154" s="190">
        <f>150*'Données projet'!E147+13.8*('Données projet'!F147+'Données projet'!G147)+10*'Données projet'!H147</f>
        <v>0</v>
      </c>
      <c r="D154" s="181">
        <f t="shared" si="10"/>
        <v>0</v>
      </c>
      <c r="E154" s="192"/>
      <c r="F154" s="231"/>
      <c r="G154" s="201"/>
      <c r="H154" s="189"/>
      <c r="I154" s="190"/>
      <c r="J154" s="4"/>
      <c r="K154" s="172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1">
        <f>'Données projet'!A148</f>
        <v>0</v>
      </c>
      <c r="B155" s="174">
        <f>'Données projet'!D148</f>
        <v>0</v>
      </c>
      <c r="C155" s="190">
        <f>150*'Données projet'!E148+13.8*('Données projet'!F148+'Données projet'!G148)+10*'Données projet'!H148</f>
        <v>0</v>
      </c>
      <c r="D155" s="181">
        <f t="shared" si="10"/>
        <v>0</v>
      </c>
      <c r="E155" s="192"/>
      <c r="F155" s="231"/>
      <c r="G155" s="201"/>
      <c r="H155" s="189"/>
      <c r="I155" s="190"/>
      <c r="J155" s="4"/>
      <c r="K155" s="172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1">
        <f>'Données projet'!A149</f>
        <v>0</v>
      </c>
      <c r="B156" s="174">
        <f>'Données projet'!D149</f>
        <v>0</v>
      </c>
      <c r="C156" s="190">
        <f>150*'Données projet'!E149+13.8*('Données projet'!F149+'Données projet'!G149)+10*'Données projet'!H149</f>
        <v>0</v>
      </c>
      <c r="D156" s="181">
        <f t="shared" si="10"/>
        <v>0</v>
      </c>
      <c r="E156" s="192"/>
      <c r="F156" s="231"/>
      <c r="G156" s="201"/>
      <c r="H156" s="189"/>
      <c r="I156" s="190"/>
      <c r="J156" s="4"/>
      <c r="K156" s="172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1">
        <f>'Données projet'!A150</f>
        <v>0</v>
      </c>
      <c r="B157" s="174">
        <f>'Données projet'!D150</f>
        <v>0</v>
      </c>
      <c r="C157" s="190">
        <f>150*'Données projet'!E150+13.8*('Données projet'!F150+'Données projet'!G150)+10*'Données projet'!H150</f>
        <v>0</v>
      </c>
      <c r="D157" s="181">
        <f t="shared" si="10"/>
        <v>0</v>
      </c>
      <c r="E157" s="192"/>
      <c r="F157" s="231"/>
      <c r="G157" s="201"/>
      <c r="H157" s="189"/>
      <c r="I157" s="190"/>
      <c r="J157" s="4"/>
      <c r="K157" s="172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1">
        <f>'Données projet'!A151</f>
        <v>0</v>
      </c>
      <c r="B158" s="174">
        <f>'Données projet'!D151</f>
        <v>0</v>
      </c>
      <c r="C158" s="190">
        <f>150*'Données projet'!E151+13.8*('Données projet'!F151+'Données projet'!G151)+10*'Données projet'!H151</f>
        <v>0</v>
      </c>
      <c r="D158" s="181">
        <f t="shared" si="10"/>
        <v>0</v>
      </c>
      <c r="E158" s="192"/>
      <c r="F158" s="231"/>
      <c r="G158" s="201"/>
      <c r="H158" s="189"/>
      <c r="I158" s="190"/>
      <c r="J158" s="4"/>
      <c r="K158" s="172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1">
        <f>'Données projet'!A152</f>
        <v>0</v>
      </c>
      <c r="B159" s="174">
        <f>'Données projet'!D152</f>
        <v>0</v>
      </c>
      <c r="C159" s="190">
        <f>150*'Données projet'!E152+13.8*('Données projet'!F152+'Données projet'!G152)+10*'Données projet'!H152</f>
        <v>0</v>
      </c>
      <c r="D159" s="181">
        <f t="shared" si="10"/>
        <v>0</v>
      </c>
      <c r="E159" s="192"/>
      <c r="F159" s="231"/>
      <c r="G159" s="201"/>
      <c r="H159" s="189"/>
      <c r="I159" s="190"/>
      <c r="J159" s="4"/>
      <c r="K159" s="172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1">
        <f>'Données projet'!A153</f>
        <v>0</v>
      </c>
      <c r="B160" s="174">
        <f>'Données projet'!D153</f>
        <v>0</v>
      </c>
      <c r="C160" s="190">
        <f>150*'Données projet'!E153+13.8*('Données projet'!F153+'Données projet'!G153)+10*'Données projet'!H153</f>
        <v>0</v>
      </c>
      <c r="D160" s="181">
        <f t="shared" si="10"/>
        <v>0</v>
      </c>
      <c r="E160" s="192"/>
      <c r="F160" s="231"/>
      <c r="G160" s="201"/>
      <c r="H160" s="189"/>
      <c r="I160" s="190"/>
      <c r="J160" s="4"/>
      <c r="K160" s="17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1">
        <f>'Données projet'!A154</f>
        <v>0</v>
      </c>
      <c r="B161" s="174">
        <f>'Données projet'!D154</f>
        <v>0</v>
      </c>
      <c r="C161" s="190">
        <f>150*'Données projet'!E154+13.8*('Données projet'!F154+'Données projet'!G154)+10*'Données projet'!H154</f>
        <v>0</v>
      </c>
      <c r="D161" s="181">
        <f t="shared" si="10"/>
        <v>0</v>
      </c>
      <c r="E161" s="192"/>
      <c r="F161" s="231"/>
      <c r="G161" s="201"/>
      <c r="H161" s="189"/>
      <c r="I161" s="190"/>
      <c r="J161" s="4"/>
      <c r="K161" s="17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1">
        <f>'Données projet'!A155</f>
        <v>0</v>
      </c>
      <c r="B162" s="174">
        <f>'Données projet'!D155</f>
        <v>0</v>
      </c>
      <c r="C162" s="190">
        <f>150*'Données projet'!E155+13.8*('Données projet'!F155+'Données projet'!G155)+10*'Données projet'!H155</f>
        <v>0</v>
      </c>
      <c r="D162" s="181">
        <f t="shared" si="10"/>
        <v>0</v>
      </c>
      <c r="E162" s="192"/>
      <c r="F162" s="231"/>
      <c r="G162" s="201"/>
      <c r="H162" s="189"/>
      <c r="I162" s="190"/>
      <c r="J162" s="4"/>
      <c r="K162" s="17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1">
        <f>'Données projet'!A156</f>
        <v>0</v>
      </c>
      <c r="B163" s="174">
        <f>'Données projet'!D156</f>
        <v>0</v>
      </c>
      <c r="C163" s="190">
        <f>150*'Données projet'!E156+13.8*('Données projet'!F156+'Données projet'!G156)+10*'Données projet'!H156</f>
        <v>0</v>
      </c>
      <c r="D163" s="181">
        <f t="shared" si="10"/>
        <v>0</v>
      </c>
      <c r="E163" s="192"/>
      <c r="F163" s="231"/>
      <c r="G163" s="201"/>
      <c r="H163" s="189"/>
      <c r="I163" s="190"/>
      <c r="J163" s="4"/>
      <c r="K163" s="17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1">
        <f>'Données projet'!A157</f>
        <v>0</v>
      </c>
      <c r="B164" s="174">
        <f>'Données projet'!D157</f>
        <v>0</v>
      </c>
      <c r="C164" s="190">
        <f>150*'Données projet'!E157+13.8*('Données projet'!F157+'Données projet'!G157)+10*'Données projet'!H157</f>
        <v>0</v>
      </c>
      <c r="D164" s="181">
        <f t="shared" si="10"/>
        <v>0</v>
      </c>
      <c r="E164" s="192"/>
      <c r="F164" s="231"/>
      <c r="G164" s="201"/>
      <c r="H164" s="189"/>
      <c r="I164" s="190"/>
      <c r="J164" s="4"/>
      <c r="K164" s="17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1">
        <f>'Données projet'!A158</f>
        <v>0</v>
      </c>
      <c r="B165" s="174">
        <f>'Données projet'!D158</f>
        <v>0</v>
      </c>
      <c r="C165" s="190">
        <f>150*'Données projet'!E158+13.8*('Données projet'!F158+'Données projet'!G158)+10*'Données projet'!H158</f>
        <v>0</v>
      </c>
      <c r="D165" s="181">
        <f t="shared" si="10"/>
        <v>0</v>
      </c>
      <c r="E165" s="192"/>
      <c r="F165" s="231"/>
      <c r="G165" s="201"/>
      <c r="H165" s="189"/>
      <c r="I165" s="190"/>
      <c r="J165" s="4"/>
      <c r="K165" s="17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1">
        <f>'Données projet'!A159</f>
        <v>0</v>
      </c>
      <c r="B166" s="174">
        <f>'Données projet'!D159</f>
        <v>0</v>
      </c>
      <c r="C166" s="190">
        <f>150*'Données projet'!E159+13.8*('Données projet'!F159+'Données projet'!G159)+10*'Données projet'!H159</f>
        <v>0</v>
      </c>
      <c r="D166" s="181">
        <f t="shared" si="10"/>
        <v>0</v>
      </c>
      <c r="E166" s="192"/>
      <c r="F166" s="231"/>
      <c r="G166" s="201"/>
      <c r="H166" s="189"/>
      <c r="I166" s="190"/>
      <c r="J166" s="4"/>
      <c r="K166" s="17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8"/>
      <c r="G167" s="201"/>
      <c r="H167" s="189"/>
      <c r="I167" s="190"/>
      <c r="J167" s="4"/>
      <c r="K167" s="17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8"/>
      <c r="G168" s="201"/>
      <c r="H168" s="189"/>
      <c r="I168" s="190"/>
      <c r="J168" s="4"/>
      <c r="K168" s="17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5" t="s">
        <v>170</v>
      </c>
      <c r="B169" s="173" t="str">
        <f>IF('Données projet'!B14="","",'Données projet'!B14)</f>
        <v/>
      </c>
      <c r="C169" s="4"/>
      <c r="D169" s="4"/>
      <c r="E169" s="4"/>
      <c r="F169" s="228"/>
      <c r="G169" s="201"/>
      <c r="H169" s="189"/>
      <c r="I169" s="190"/>
      <c r="J169" s="4"/>
      <c r="K169" s="17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8"/>
      <c r="G170" s="201"/>
      <c r="H170" s="189"/>
      <c r="I170" s="190"/>
      <c r="J170" s="4"/>
      <c r="K170" s="17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5" t="s">
        <v>180</v>
      </c>
      <c r="B171" s="47" t="s">
        <v>256</v>
      </c>
      <c r="C171" s="47" t="s">
        <v>255</v>
      </c>
      <c r="D171" s="35" t="s">
        <v>252</v>
      </c>
      <c r="E171" s="35" t="s">
        <v>320</v>
      </c>
      <c r="F171" s="229"/>
      <c r="G171" s="201"/>
      <c r="H171" s="189"/>
      <c r="I171" s="190"/>
      <c r="J171" s="4"/>
      <c r="K171" s="17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8">
        <v>0</v>
      </c>
      <c r="B172" s="197" t="s">
        <v>132</v>
      </c>
      <c r="C172" s="196" t="s">
        <v>132</v>
      </c>
      <c r="D172" s="195" t="s">
        <v>132</v>
      </c>
      <c r="E172" s="192"/>
      <c r="F172" s="229"/>
      <c r="G172" s="201"/>
      <c r="H172" s="189"/>
      <c r="I172" s="190"/>
      <c r="J172" s="4"/>
      <c r="K172" s="17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8">
        <v>1</v>
      </c>
      <c r="B173" s="197" t="s">
        <v>132</v>
      </c>
      <c r="C173" s="196" t="s">
        <v>132</v>
      </c>
      <c r="D173" s="195" t="s">
        <v>132</v>
      </c>
      <c r="E173" s="192"/>
      <c r="F173" s="229"/>
      <c r="G173" s="23"/>
      <c r="H173" s="189"/>
      <c r="I173" s="190"/>
      <c r="J173" s="4"/>
      <c r="K173" s="17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8">
        <v>2</v>
      </c>
      <c r="B174" s="197" t="s">
        <v>132</v>
      </c>
      <c r="C174" s="196" t="s">
        <v>132</v>
      </c>
      <c r="D174" s="195" t="s">
        <v>132</v>
      </c>
      <c r="E174" s="192"/>
      <c r="F174" s="229"/>
      <c r="G174" s="23"/>
      <c r="H174" s="189"/>
      <c r="I174" s="190"/>
      <c r="J174" s="4"/>
      <c r="K174" s="17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8">
        <v>3</v>
      </c>
      <c r="B175" s="197" t="s">
        <v>132</v>
      </c>
      <c r="C175" s="196" t="s">
        <v>132</v>
      </c>
      <c r="D175" s="195" t="s">
        <v>132</v>
      </c>
      <c r="E175" s="192"/>
      <c r="F175" s="229"/>
      <c r="G175" s="23"/>
      <c r="H175" s="189"/>
      <c r="I175" s="190"/>
      <c r="J175" s="4"/>
      <c r="K175" s="17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8">
        <v>4</v>
      </c>
      <c r="B176" s="197" t="s">
        <v>132</v>
      </c>
      <c r="C176" s="196" t="s">
        <v>132</v>
      </c>
      <c r="D176" s="195" t="s">
        <v>132</v>
      </c>
      <c r="E176" s="192"/>
      <c r="F176" s="229"/>
      <c r="G176" s="23"/>
      <c r="H176" s="189"/>
      <c r="I176" s="190"/>
      <c r="J176" s="4"/>
      <c r="K176" s="17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8">
        <v>5</v>
      </c>
      <c r="B177" s="197" t="s">
        <v>132</v>
      </c>
      <c r="C177" s="196" t="s">
        <v>132</v>
      </c>
      <c r="D177" s="195" t="s">
        <v>132</v>
      </c>
      <c r="E177" s="192"/>
      <c r="F177" s="229"/>
      <c r="G177" s="203"/>
      <c r="H177" s="189"/>
      <c r="I177" s="190"/>
      <c r="J177" s="4"/>
      <c r="K177" s="17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79">
        <f>'Données projet'!A166</f>
        <v>0</v>
      </c>
      <c r="B178" s="180">
        <f>'Données projet'!D166</f>
        <v>0</v>
      </c>
      <c r="C178" s="192">
        <f>300*'Données projet'!E166+13.8*('Données projet'!F166+'Données projet'!G168)+10*'Données projet'!H166</f>
        <v>0</v>
      </c>
      <c r="D178" s="178">
        <f>B178*C178</f>
        <v>0</v>
      </c>
      <c r="E178" s="192"/>
      <c r="F178" s="230"/>
      <c r="G178" s="203"/>
      <c r="H178" s="189"/>
      <c r="I178" s="190"/>
      <c r="J178" s="4"/>
      <c r="K178" s="17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79">
        <f>'Données projet'!A167</f>
        <v>0</v>
      </c>
      <c r="B179" s="180">
        <f>'Données projet'!D167</f>
        <v>0</v>
      </c>
      <c r="C179" s="192">
        <f>300*'Données projet'!E167+13.8*('Données projet'!F167+'Données projet'!G169)+10*'Données projet'!H167</f>
        <v>0</v>
      </c>
      <c r="D179" s="178">
        <f t="shared" ref="D179:D197" si="11">B179*C179</f>
        <v>0</v>
      </c>
      <c r="E179" s="192"/>
      <c r="F179" s="230"/>
      <c r="G179" s="203"/>
      <c r="H179" s="189"/>
      <c r="I179" s="190"/>
      <c r="J179" s="4"/>
      <c r="K179" s="17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79">
        <f>'Données projet'!A168</f>
        <v>0</v>
      </c>
      <c r="B180" s="180">
        <f>'Données projet'!D168</f>
        <v>0</v>
      </c>
      <c r="C180" s="192">
        <f>300*'Données projet'!E168+13.8*('Données projet'!F168+'Données projet'!G170)+10*'Données projet'!H168</f>
        <v>0</v>
      </c>
      <c r="D180" s="178">
        <f t="shared" si="11"/>
        <v>0</v>
      </c>
      <c r="E180" s="192"/>
      <c r="F180" s="230"/>
      <c r="G180" s="203"/>
      <c r="H180" s="189"/>
      <c r="I180" s="190"/>
      <c r="J180" s="4"/>
      <c r="K180" s="17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79">
        <f>'Données projet'!A169</f>
        <v>0</v>
      </c>
      <c r="B181" s="180">
        <f>'Données projet'!D169</f>
        <v>0</v>
      </c>
      <c r="C181" s="192">
        <f>300*'Données projet'!E169+13.8*('Données projet'!F169+'Données projet'!G171)+10*'Données projet'!H169</f>
        <v>0</v>
      </c>
      <c r="D181" s="178">
        <f t="shared" si="11"/>
        <v>0</v>
      </c>
      <c r="E181" s="192"/>
      <c r="F181" s="230"/>
      <c r="G181" s="203"/>
      <c r="H181" s="189"/>
      <c r="I181" s="190"/>
      <c r="J181" s="4"/>
      <c r="K181" s="17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79">
        <f>'Données projet'!A170</f>
        <v>0</v>
      </c>
      <c r="B182" s="180">
        <f>'Données projet'!D170</f>
        <v>0</v>
      </c>
      <c r="C182" s="192">
        <f>300*'Données projet'!E170+13.8*('Données projet'!F170+'Données projet'!G172)+10*'Données projet'!H170</f>
        <v>0</v>
      </c>
      <c r="D182" s="178">
        <f t="shared" si="11"/>
        <v>0</v>
      </c>
      <c r="E182" s="192"/>
      <c r="F182" s="230"/>
      <c r="G182" s="203"/>
      <c r="H182" s="189"/>
      <c r="I182" s="190"/>
      <c r="J182" s="4"/>
      <c r="K182" s="17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79">
        <f>'Données projet'!A171</f>
        <v>0</v>
      </c>
      <c r="B183" s="180">
        <f>'Données projet'!D171</f>
        <v>0</v>
      </c>
      <c r="C183" s="192">
        <f>300*'Données projet'!E171+13.8*('Données projet'!F171+'Données projet'!G173)+10*'Données projet'!H171</f>
        <v>0</v>
      </c>
      <c r="D183" s="178">
        <f t="shared" si="11"/>
        <v>0</v>
      </c>
      <c r="E183" s="192"/>
      <c r="F183" s="230"/>
      <c r="G183" s="203"/>
      <c r="H183" s="189"/>
      <c r="I183" s="190"/>
      <c r="J183" s="4"/>
      <c r="K183" s="17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79">
        <f>'Données projet'!A172</f>
        <v>0</v>
      </c>
      <c r="B184" s="180">
        <f>'Données projet'!D172</f>
        <v>0</v>
      </c>
      <c r="C184" s="192">
        <f>300*'Données projet'!E172+13.8*('Données projet'!F172+'Données projet'!G174)+10*'Données projet'!H172</f>
        <v>0</v>
      </c>
      <c r="D184" s="178">
        <f t="shared" si="11"/>
        <v>0</v>
      </c>
      <c r="E184" s="192"/>
      <c r="F184" s="230"/>
      <c r="G184" s="204"/>
      <c r="H184" s="189"/>
      <c r="I184" s="190"/>
      <c r="J184" s="4"/>
      <c r="K184" s="17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79">
        <f>'Données projet'!A173</f>
        <v>0</v>
      </c>
      <c r="B185" s="180">
        <f>'Données projet'!D173</f>
        <v>0</v>
      </c>
      <c r="C185" s="192">
        <f>300*'Données projet'!E173+13.8*('Données projet'!F173+'Données projet'!G175)+10*'Données projet'!H173</f>
        <v>0</v>
      </c>
      <c r="D185" s="178">
        <f t="shared" si="11"/>
        <v>0</v>
      </c>
      <c r="E185" s="192"/>
      <c r="F185" s="230"/>
      <c r="G185" s="204"/>
      <c r="H185" s="189"/>
      <c r="I185" s="190"/>
      <c r="J185" s="4"/>
      <c r="K185" s="17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79">
        <f>'Données projet'!A174</f>
        <v>0</v>
      </c>
      <c r="B186" s="180">
        <f>'Données projet'!D174</f>
        <v>0</v>
      </c>
      <c r="C186" s="192">
        <f>300*'Données projet'!E174+13.8*('Données projet'!F174+'Données projet'!G176)+10*'Données projet'!H174</f>
        <v>0</v>
      </c>
      <c r="D186" s="178">
        <f t="shared" si="11"/>
        <v>0</v>
      </c>
      <c r="E186" s="192"/>
      <c r="F186" s="230"/>
      <c r="G186" s="204"/>
      <c r="H186" s="189"/>
      <c r="I186" s="190"/>
      <c r="J186" s="4"/>
      <c r="K186" s="17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79">
        <f>'Données projet'!A175</f>
        <v>0</v>
      </c>
      <c r="B187" s="180">
        <f>'Données projet'!D175</f>
        <v>0</v>
      </c>
      <c r="C187" s="192">
        <f>300*'Données projet'!E175+13.8*('Données projet'!F175+'Données projet'!G177)+10*'Données projet'!H175</f>
        <v>0</v>
      </c>
      <c r="D187" s="178">
        <f t="shared" si="11"/>
        <v>0</v>
      </c>
      <c r="E187" s="192"/>
      <c r="F187" s="230"/>
      <c r="G187" s="204"/>
      <c r="H187" s="189"/>
      <c r="I187" s="190"/>
      <c r="J187" s="4"/>
      <c r="K187" s="17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79">
        <f>'Données projet'!A176</f>
        <v>0</v>
      </c>
      <c r="B188" s="180">
        <f>'Données projet'!D176</f>
        <v>0</v>
      </c>
      <c r="C188" s="192">
        <f>300*'Données projet'!E176+13.8*('Données projet'!F176+'Données projet'!G178)+10*'Données projet'!H176</f>
        <v>0</v>
      </c>
      <c r="D188" s="178">
        <f t="shared" si="11"/>
        <v>0</v>
      </c>
      <c r="E188" s="192"/>
      <c r="F188" s="230"/>
      <c r="G188" s="204"/>
      <c r="H188" s="189"/>
      <c r="I188" s="190"/>
      <c r="J188" s="4"/>
      <c r="K188" s="17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79">
        <f>'Données projet'!A177</f>
        <v>0</v>
      </c>
      <c r="B189" s="180">
        <f>'Données projet'!D177</f>
        <v>0</v>
      </c>
      <c r="C189" s="192">
        <f>300*'Données projet'!E177+13.8*('Données projet'!F177+'Données projet'!G179)+10*'Données projet'!H177</f>
        <v>0</v>
      </c>
      <c r="D189" s="178">
        <f t="shared" si="11"/>
        <v>0</v>
      </c>
      <c r="E189" s="192"/>
      <c r="F189" s="230"/>
      <c r="G189" s="204"/>
      <c r="H189" s="189"/>
      <c r="I189" s="190"/>
      <c r="J189" s="4"/>
      <c r="K189" s="17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79">
        <f>'Données projet'!A178</f>
        <v>0</v>
      </c>
      <c r="B190" s="180">
        <f>'Données projet'!D178</f>
        <v>0</v>
      </c>
      <c r="C190" s="192">
        <f>300*'Données projet'!E178+13.8*('Données projet'!F178+'Données projet'!G180)+10*'Données projet'!H178</f>
        <v>0</v>
      </c>
      <c r="D190" s="178">
        <f t="shared" si="11"/>
        <v>0</v>
      </c>
      <c r="E190" s="192"/>
      <c r="F190" s="230"/>
      <c r="G190" s="204"/>
      <c r="H190" s="189"/>
      <c r="I190" s="190"/>
      <c r="J190" s="4"/>
      <c r="K190" s="17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79">
        <f>'Données projet'!A179</f>
        <v>0</v>
      </c>
      <c r="B191" s="180">
        <f>'Données projet'!D179</f>
        <v>0</v>
      </c>
      <c r="C191" s="192">
        <f>300*'Données projet'!E179+13.8*('Données projet'!F179+'Données projet'!G181)+10*'Données projet'!H179</f>
        <v>0</v>
      </c>
      <c r="D191" s="178">
        <f t="shared" si="11"/>
        <v>0</v>
      </c>
      <c r="E191" s="192"/>
      <c r="F191" s="230"/>
      <c r="G191" s="204"/>
      <c r="H191" s="189"/>
      <c r="I191" s="190"/>
      <c r="J191" s="4"/>
      <c r="K191" s="17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79">
        <f>'Données projet'!A180</f>
        <v>0</v>
      </c>
      <c r="B192" s="180">
        <f>'Données projet'!D180</f>
        <v>0</v>
      </c>
      <c r="C192" s="192">
        <f>300*'Données projet'!E180+13.8*('Données projet'!F180+'Données projet'!G182)+10*'Données projet'!H180</f>
        <v>0</v>
      </c>
      <c r="D192" s="178">
        <f t="shared" si="11"/>
        <v>0</v>
      </c>
      <c r="E192" s="192"/>
      <c r="F192" s="230"/>
      <c r="G192" s="204"/>
      <c r="H192" s="189"/>
      <c r="I192" s="190"/>
      <c r="J192" s="4"/>
      <c r="K192" s="17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79">
        <f>'Données projet'!A181</f>
        <v>0</v>
      </c>
      <c r="B193" s="180">
        <f>'Données projet'!D181</f>
        <v>0</v>
      </c>
      <c r="C193" s="192">
        <f>300*'Données projet'!E181+13.8*('Données projet'!F181+'Données projet'!G183)+10*'Données projet'!H181</f>
        <v>0</v>
      </c>
      <c r="D193" s="178">
        <f t="shared" si="11"/>
        <v>0</v>
      </c>
      <c r="E193" s="192"/>
      <c r="F193" s="230"/>
      <c r="G193" s="204"/>
      <c r="H193" s="189"/>
      <c r="I193" s="190"/>
      <c r="J193" s="4"/>
      <c r="K193" s="17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79">
        <f>'Données projet'!A182</f>
        <v>0</v>
      </c>
      <c r="B194" s="180">
        <f>'Données projet'!D182</f>
        <v>0</v>
      </c>
      <c r="C194" s="192">
        <f>300*'Données projet'!E182+13.8*('Données projet'!F182+'Données projet'!G184)+10*'Données projet'!H182</f>
        <v>0</v>
      </c>
      <c r="D194" s="178">
        <f t="shared" si="11"/>
        <v>0</v>
      </c>
      <c r="E194" s="192"/>
      <c r="F194" s="230"/>
      <c r="G194" s="204"/>
      <c r="H194" s="189"/>
      <c r="I194" s="190"/>
      <c r="J194" s="4"/>
      <c r="K194" s="17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79">
        <f>'Données projet'!A183</f>
        <v>0</v>
      </c>
      <c r="B195" s="180">
        <f>'Données projet'!D183</f>
        <v>0</v>
      </c>
      <c r="C195" s="192">
        <f>300*'Données projet'!E183+13.8*('Données projet'!F183+'Données projet'!G185)+10*'Données projet'!H183</f>
        <v>0</v>
      </c>
      <c r="D195" s="178">
        <f t="shared" si="11"/>
        <v>0</v>
      </c>
      <c r="E195" s="192"/>
      <c r="F195" s="230"/>
      <c r="G195" s="204"/>
      <c r="H195" s="189"/>
      <c r="I195" s="190"/>
      <c r="J195" s="4"/>
      <c r="K195" s="17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79">
        <f>'Données projet'!A184</f>
        <v>0</v>
      </c>
      <c r="B196" s="180">
        <f>'Données projet'!D184</f>
        <v>0</v>
      </c>
      <c r="C196" s="192">
        <f>300*'Données projet'!E184+13.8*('Données projet'!F184+'Données projet'!G186)+10*'Données projet'!H184</f>
        <v>0</v>
      </c>
      <c r="D196" s="178">
        <f t="shared" si="11"/>
        <v>0</v>
      </c>
      <c r="E196" s="192"/>
      <c r="F196" s="230"/>
      <c r="G196" s="204"/>
      <c r="H196" s="189"/>
      <c r="I196" s="190"/>
      <c r="J196" s="4"/>
      <c r="K196" s="17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79">
        <f>'Données projet'!A185</f>
        <v>0</v>
      </c>
      <c r="B197" s="180">
        <f>'Données projet'!D185</f>
        <v>0</v>
      </c>
      <c r="C197" s="192">
        <f>300*'Données projet'!E185+13.8*('Données projet'!F185+'Données projet'!G187)+10*'Données projet'!H185</f>
        <v>0</v>
      </c>
      <c r="D197" s="178">
        <f t="shared" si="11"/>
        <v>0</v>
      </c>
      <c r="E197" s="192"/>
      <c r="F197" s="230"/>
      <c r="G197" s="204"/>
      <c r="H197" s="189"/>
      <c r="I197" s="190"/>
      <c r="J197" s="4"/>
      <c r="K197" s="17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8"/>
      <c r="G198" s="204"/>
      <c r="H198" s="189"/>
      <c r="I198" s="190"/>
      <c r="J198" s="4"/>
      <c r="K198" s="17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8"/>
      <c r="G199" s="204"/>
      <c r="H199" s="189"/>
      <c r="I199" s="190"/>
      <c r="J199" s="4"/>
      <c r="K199" s="17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5" t="s">
        <v>171</v>
      </c>
      <c r="B200" s="173" t="str">
        <f>IF('Données projet'!$B$15="","",'Données projet'!$B$15)</f>
        <v/>
      </c>
      <c r="C200" s="4"/>
      <c r="D200" s="4"/>
      <c r="E200" s="4"/>
      <c r="F200" s="228"/>
      <c r="G200" s="204"/>
      <c r="H200" s="189"/>
      <c r="I200" s="190"/>
      <c r="J200" s="4"/>
      <c r="K200" s="17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5"/>
      <c r="B201" s="4"/>
      <c r="C201" s="4"/>
      <c r="D201" s="4"/>
      <c r="E201" s="4"/>
      <c r="F201" s="228"/>
      <c r="G201" s="204"/>
      <c r="H201" s="189"/>
      <c r="I201" s="190"/>
      <c r="J201" s="4"/>
      <c r="K201" s="17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5" t="s">
        <v>180</v>
      </c>
      <c r="B202" s="47" t="s">
        <v>256</v>
      </c>
      <c r="C202" s="47" t="s">
        <v>255</v>
      </c>
      <c r="D202" s="35" t="s">
        <v>252</v>
      </c>
      <c r="E202" s="35" t="s">
        <v>320</v>
      </c>
      <c r="F202" s="229"/>
      <c r="G202" s="204"/>
      <c r="H202" s="189"/>
      <c r="I202" s="190"/>
      <c r="J202" s="4"/>
      <c r="K202" s="17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8">
        <v>0</v>
      </c>
      <c r="B203" s="197" t="s">
        <v>132</v>
      </c>
      <c r="C203" s="196" t="s">
        <v>132</v>
      </c>
      <c r="D203" s="195" t="s">
        <v>132</v>
      </c>
      <c r="E203" s="192"/>
      <c r="F203" s="229"/>
      <c r="G203" s="204"/>
      <c r="H203" s="189"/>
      <c r="I203" s="190"/>
      <c r="J203" s="4"/>
      <c r="K203" s="17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8">
        <v>1</v>
      </c>
      <c r="B204" s="197" t="s">
        <v>132</v>
      </c>
      <c r="C204" s="196" t="s">
        <v>132</v>
      </c>
      <c r="D204" s="195" t="s">
        <v>132</v>
      </c>
      <c r="E204" s="192"/>
      <c r="F204" s="229"/>
      <c r="G204" s="23"/>
      <c r="H204" s="189"/>
      <c r="I204" s="190"/>
      <c r="J204" s="4"/>
      <c r="K204" s="17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8">
        <v>2</v>
      </c>
      <c r="B205" s="197" t="s">
        <v>132</v>
      </c>
      <c r="C205" s="196" t="s">
        <v>132</v>
      </c>
      <c r="D205" s="195" t="s">
        <v>132</v>
      </c>
      <c r="E205" s="192"/>
      <c r="F205" s="229"/>
      <c r="G205" s="23"/>
      <c r="H205" s="189"/>
      <c r="I205" s="190"/>
      <c r="J205" s="4"/>
      <c r="K205" s="17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8">
        <v>3</v>
      </c>
      <c r="B206" s="197" t="s">
        <v>132</v>
      </c>
      <c r="C206" s="196" t="s">
        <v>132</v>
      </c>
      <c r="D206" s="195" t="s">
        <v>132</v>
      </c>
      <c r="E206" s="192"/>
      <c r="F206" s="229"/>
      <c r="G206" s="23"/>
      <c r="H206" s="189"/>
      <c r="I206" s="190"/>
      <c r="J206" s="4"/>
      <c r="K206" s="17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8">
        <v>4</v>
      </c>
      <c r="B207" s="197" t="s">
        <v>132</v>
      </c>
      <c r="C207" s="196" t="s">
        <v>132</v>
      </c>
      <c r="D207" s="195" t="s">
        <v>132</v>
      </c>
      <c r="E207" s="192"/>
      <c r="F207" s="229"/>
      <c r="G207" s="23"/>
      <c r="H207" s="189"/>
      <c r="I207" s="190"/>
      <c r="J207" s="4"/>
      <c r="K207" s="17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8">
        <v>5</v>
      </c>
      <c r="B208" s="197" t="s">
        <v>132</v>
      </c>
      <c r="C208" s="196" t="s">
        <v>132</v>
      </c>
      <c r="D208" s="195" t="s">
        <v>132</v>
      </c>
      <c r="E208" s="192"/>
      <c r="F208" s="229"/>
      <c r="G208" s="203"/>
      <c r="H208" s="189"/>
      <c r="I208" s="190"/>
      <c r="J208" s="4"/>
      <c r="K208" s="17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79">
        <f>'Données projet'!A192</f>
        <v>0</v>
      </c>
      <c r="B209" s="180">
        <f>'Données projet'!D192</f>
        <v>0</v>
      </c>
      <c r="C209" s="192">
        <f>150*'Données projet'!E192+13.8*('Données projet'!F192+'Données projet'!G192)+10*'Données projet'!H192</f>
        <v>0</v>
      </c>
      <c r="D209" s="178">
        <f>B209*C209</f>
        <v>0</v>
      </c>
      <c r="E209" s="192"/>
      <c r="F209" s="230"/>
      <c r="G209" s="203"/>
      <c r="H209" s="189"/>
      <c r="I209" s="190"/>
      <c r="J209" s="4"/>
      <c r="K209" s="17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79">
        <f>'Données projet'!A193</f>
        <v>0</v>
      </c>
      <c r="B210" s="180">
        <f>'Données projet'!D193</f>
        <v>0</v>
      </c>
      <c r="C210" s="192">
        <f>150*'Données projet'!E193+13.8*('Données projet'!F193+'Données projet'!G193)+10*'Données projet'!H193</f>
        <v>0</v>
      </c>
      <c r="D210" s="178">
        <f t="shared" ref="D210:D228" si="12">B210*C210</f>
        <v>0</v>
      </c>
      <c r="E210" s="192"/>
      <c r="F210" s="230"/>
      <c r="G210" s="203"/>
      <c r="H210" s="189"/>
      <c r="I210" s="190"/>
      <c r="J210" s="4"/>
      <c r="K210" s="17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79">
        <f>'Données projet'!A194</f>
        <v>0</v>
      </c>
      <c r="B211" s="180">
        <f>'Données projet'!D194</f>
        <v>0</v>
      </c>
      <c r="C211" s="192">
        <f>150*'Données projet'!E194+13.8*('Données projet'!F194+'Données projet'!G194)+10*'Données projet'!H194</f>
        <v>0</v>
      </c>
      <c r="D211" s="178">
        <f t="shared" si="12"/>
        <v>0</v>
      </c>
      <c r="E211" s="192"/>
      <c r="F211" s="230"/>
      <c r="G211" s="203"/>
      <c r="H211" s="189"/>
      <c r="I211" s="190"/>
      <c r="J211" s="4"/>
      <c r="K211" s="17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79">
        <f>'Données projet'!A195</f>
        <v>0</v>
      </c>
      <c r="B212" s="180">
        <f>'Données projet'!D195</f>
        <v>0</v>
      </c>
      <c r="C212" s="192">
        <f>150*'Données projet'!E195+13.8*('Données projet'!F195+'Données projet'!G195)+10*'Données projet'!H195</f>
        <v>0</v>
      </c>
      <c r="D212" s="178">
        <f t="shared" si="12"/>
        <v>0</v>
      </c>
      <c r="E212" s="192"/>
      <c r="F212" s="230"/>
      <c r="G212" s="203"/>
      <c r="H212" s="189"/>
      <c r="I212" s="190"/>
      <c r="J212" s="4"/>
      <c r="K212" s="17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79">
        <f>'Données projet'!A196</f>
        <v>0</v>
      </c>
      <c r="B213" s="180">
        <f>'Données projet'!D196</f>
        <v>0</v>
      </c>
      <c r="C213" s="192">
        <f>150*'Données projet'!E196+13.8*('Données projet'!F196+'Données projet'!G196)+10*'Données projet'!H196</f>
        <v>0</v>
      </c>
      <c r="D213" s="178">
        <f t="shared" si="12"/>
        <v>0</v>
      </c>
      <c r="E213" s="192"/>
      <c r="F213" s="230"/>
      <c r="G213" s="203"/>
      <c r="H213" s="189"/>
      <c r="I213" s="190"/>
      <c r="J213" s="4"/>
      <c r="K213" s="17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79">
        <f>'Données projet'!A197</f>
        <v>0</v>
      </c>
      <c r="B214" s="180">
        <f>'Données projet'!D197</f>
        <v>0</v>
      </c>
      <c r="C214" s="192">
        <f>150*'Données projet'!E197+13.8*('Données projet'!F197+'Données projet'!G197)+10*'Données projet'!H197</f>
        <v>0</v>
      </c>
      <c r="D214" s="178">
        <f t="shared" si="12"/>
        <v>0</v>
      </c>
      <c r="E214" s="192"/>
      <c r="F214" s="230"/>
      <c r="G214" s="203"/>
      <c r="H214" s="189"/>
      <c r="I214" s="190"/>
      <c r="J214" s="4"/>
      <c r="K214" s="17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79">
        <f>'Données projet'!A198</f>
        <v>0</v>
      </c>
      <c r="B215" s="180">
        <f>'Données projet'!D198</f>
        <v>0</v>
      </c>
      <c r="C215" s="192">
        <f>150*'Données projet'!E198+13.8*('Données projet'!F198+'Données projet'!G198)+10*'Données projet'!H198</f>
        <v>0</v>
      </c>
      <c r="D215" s="178">
        <f t="shared" si="12"/>
        <v>0</v>
      </c>
      <c r="E215" s="192"/>
      <c r="F215" s="230"/>
      <c r="G215" s="204"/>
      <c r="H215" s="189"/>
      <c r="I215" s="190"/>
      <c r="J215" s="4"/>
      <c r="K215" s="17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79">
        <f>'Données projet'!A199</f>
        <v>0</v>
      </c>
      <c r="B216" s="180">
        <f>'Données projet'!D199</f>
        <v>0</v>
      </c>
      <c r="C216" s="192">
        <f>150*'Données projet'!E199+13.8*('Données projet'!F199+'Données projet'!G199)+10*'Données projet'!H199</f>
        <v>0</v>
      </c>
      <c r="D216" s="178">
        <f t="shared" si="12"/>
        <v>0</v>
      </c>
      <c r="E216" s="192"/>
      <c r="F216" s="230"/>
      <c r="G216" s="204"/>
      <c r="H216" s="189"/>
      <c r="I216" s="190"/>
      <c r="J216" s="4"/>
      <c r="K216" s="17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79">
        <f>'Données projet'!A200</f>
        <v>0</v>
      </c>
      <c r="B217" s="180">
        <f>'Données projet'!D200</f>
        <v>0</v>
      </c>
      <c r="C217" s="192">
        <f>150*'Données projet'!E200+13.8*('Données projet'!F200+'Données projet'!G200)+10*'Données projet'!H200</f>
        <v>0</v>
      </c>
      <c r="D217" s="178">
        <f t="shared" si="12"/>
        <v>0</v>
      </c>
      <c r="E217" s="192"/>
      <c r="F217" s="230"/>
      <c r="G217" s="204"/>
      <c r="H217" s="189"/>
      <c r="I217" s="190"/>
      <c r="J217" s="4"/>
      <c r="K217" s="17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79">
        <f>'Données projet'!A201</f>
        <v>0</v>
      </c>
      <c r="B218" s="180">
        <f>'Données projet'!D201</f>
        <v>0</v>
      </c>
      <c r="C218" s="192">
        <f>150*'Données projet'!E201+13.8*('Données projet'!F201+'Données projet'!G201)+10*'Données projet'!H201</f>
        <v>0</v>
      </c>
      <c r="D218" s="178">
        <f t="shared" si="12"/>
        <v>0</v>
      </c>
      <c r="E218" s="192"/>
      <c r="F218" s="230"/>
      <c r="G218" s="204"/>
      <c r="H218" s="189"/>
      <c r="I218" s="190"/>
      <c r="J218" s="4"/>
      <c r="K218" s="17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79">
        <f>'Données projet'!A202</f>
        <v>0</v>
      </c>
      <c r="B219" s="180">
        <f>'Données projet'!D202</f>
        <v>0</v>
      </c>
      <c r="C219" s="192">
        <f>150*'Données projet'!E202+13.8*('Données projet'!F202+'Données projet'!G202)+10*'Données projet'!H202</f>
        <v>0</v>
      </c>
      <c r="D219" s="178">
        <f t="shared" si="12"/>
        <v>0</v>
      </c>
      <c r="E219" s="192"/>
      <c r="F219" s="230"/>
      <c r="G219" s="204"/>
      <c r="H219" s="189"/>
      <c r="I219" s="190"/>
      <c r="J219" s="4"/>
      <c r="K219" s="17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79">
        <f>'Données projet'!A203</f>
        <v>0</v>
      </c>
      <c r="B220" s="180">
        <f>'Données projet'!D203</f>
        <v>0</v>
      </c>
      <c r="C220" s="192">
        <f>150*'Données projet'!E203+13.8*('Données projet'!F203+'Données projet'!G203)+10*'Données projet'!H203</f>
        <v>0</v>
      </c>
      <c r="D220" s="178">
        <f t="shared" si="12"/>
        <v>0</v>
      </c>
      <c r="E220" s="192"/>
      <c r="F220" s="230"/>
      <c r="G220" s="204"/>
      <c r="H220" s="4"/>
      <c r="I220" s="4"/>
      <c r="J220" s="4"/>
      <c r="K220" s="172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79">
        <f>'Données projet'!A204</f>
        <v>0</v>
      </c>
      <c r="B221" s="180">
        <f>'Données projet'!D204</f>
        <v>0</v>
      </c>
      <c r="C221" s="192">
        <f>150*'Données projet'!E204+13.8*('Données projet'!F204+'Données projet'!G204)+10*'Données projet'!H204</f>
        <v>0</v>
      </c>
      <c r="D221" s="178">
        <f t="shared" si="12"/>
        <v>0</v>
      </c>
      <c r="E221" s="192"/>
      <c r="F221" s="230"/>
      <c r="G221" s="204"/>
      <c r="H221" s="4"/>
      <c r="I221" s="4"/>
      <c r="J221" s="4"/>
      <c r="K221" s="172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79">
        <f>'Données projet'!A205</f>
        <v>0</v>
      </c>
      <c r="B222" s="180">
        <f>'Données projet'!D205</f>
        <v>0</v>
      </c>
      <c r="C222" s="192">
        <f>150*'Données projet'!E205+13.8*('Données projet'!F205+'Données projet'!G205)+10*'Données projet'!H205</f>
        <v>0</v>
      </c>
      <c r="D222" s="178">
        <f t="shared" si="12"/>
        <v>0</v>
      </c>
      <c r="E222" s="192"/>
      <c r="F222" s="230"/>
      <c r="G222" s="204"/>
      <c r="H222" s="4"/>
      <c r="I222" s="4"/>
      <c r="J222" s="4"/>
      <c r="K222" s="172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79">
        <f>'Données projet'!A206</f>
        <v>0</v>
      </c>
      <c r="B223" s="180">
        <f>'Données projet'!D206</f>
        <v>0</v>
      </c>
      <c r="C223" s="192">
        <f>150*'Données projet'!E206+13.8*('Données projet'!F206+'Données projet'!G206)+10*'Données projet'!H206</f>
        <v>0</v>
      </c>
      <c r="D223" s="178">
        <f t="shared" si="12"/>
        <v>0</v>
      </c>
      <c r="E223" s="192"/>
      <c r="F223" s="230"/>
      <c r="G223" s="204"/>
      <c r="H223" s="4"/>
      <c r="I223" s="4"/>
      <c r="J223" s="4"/>
      <c r="K223" s="17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79">
        <f>'Données projet'!A207</f>
        <v>0</v>
      </c>
      <c r="B224" s="180">
        <f>'Données projet'!D207</f>
        <v>0</v>
      </c>
      <c r="C224" s="192">
        <f>150*'Données projet'!E207+13.8*('Données projet'!F207+'Données projet'!G207)+10*'Données projet'!H207</f>
        <v>0</v>
      </c>
      <c r="D224" s="178">
        <f t="shared" si="12"/>
        <v>0</v>
      </c>
      <c r="E224" s="192"/>
      <c r="F224" s="230"/>
      <c r="G224" s="204"/>
      <c r="H224" s="4"/>
      <c r="I224" s="4"/>
      <c r="J224" s="4"/>
      <c r="K224" s="17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79">
        <f>'Données projet'!A208</f>
        <v>0</v>
      </c>
      <c r="B225" s="180">
        <f>'Données projet'!D208</f>
        <v>0</v>
      </c>
      <c r="C225" s="192">
        <f>150*'Données projet'!E208+13.8*('Données projet'!F208+'Données projet'!G208)+10*'Données projet'!H208</f>
        <v>0</v>
      </c>
      <c r="D225" s="178">
        <f t="shared" si="12"/>
        <v>0</v>
      </c>
      <c r="E225" s="192"/>
      <c r="F225" s="230"/>
      <c r="G225" s="204"/>
      <c r="H225" s="4"/>
      <c r="I225" s="4"/>
      <c r="J225" s="4"/>
      <c r="K225" s="17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79">
        <f>'Données projet'!A209</f>
        <v>0</v>
      </c>
      <c r="B226" s="180">
        <f>'Données projet'!D209</f>
        <v>0</v>
      </c>
      <c r="C226" s="192">
        <f>150*'Données projet'!E209+13.8*('Données projet'!F209+'Données projet'!G209)+10*'Données projet'!H209</f>
        <v>0</v>
      </c>
      <c r="D226" s="178">
        <f t="shared" si="12"/>
        <v>0</v>
      </c>
      <c r="E226" s="192"/>
      <c r="F226" s="230"/>
      <c r="G226" s="204"/>
      <c r="H226" s="4"/>
      <c r="I226" s="4"/>
      <c r="J226" s="4"/>
      <c r="K226" s="17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79">
        <f>'Données projet'!A210</f>
        <v>0</v>
      </c>
      <c r="B227" s="180">
        <f>'Données projet'!D210</f>
        <v>0</v>
      </c>
      <c r="C227" s="192">
        <f>150*'Données projet'!E210+13.8*('Données projet'!F210+'Données projet'!G210)+10*'Données projet'!H210</f>
        <v>0</v>
      </c>
      <c r="D227" s="178">
        <f t="shared" si="12"/>
        <v>0</v>
      </c>
      <c r="E227" s="192"/>
      <c r="F227" s="230"/>
      <c r="G227" s="204"/>
      <c r="H227" s="4"/>
      <c r="I227" s="4"/>
      <c r="J227" s="4"/>
      <c r="K227" s="172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79">
        <f>'Données projet'!A211</f>
        <v>0</v>
      </c>
      <c r="B228" s="180">
        <f>'Données projet'!D211</f>
        <v>0</v>
      </c>
      <c r="C228" s="192">
        <f>150*'Données projet'!E211+13.8*('Données projet'!F211+'Données projet'!G211)+10*'Données projet'!H211</f>
        <v>0</v>
      </c>
      <c r="D228" s="178">
        <f t="shared" si="12"/>
        <v>0</v>
      </c>
      <c r="E228" s="192"/>
      <c r="F228" s="230"/>
      <c r="G228" s="204"/>
      <c r="H228" s="4"/>
      <c r="I228" s="4"/>
      <c r="J228" s="4"/>
      <c r="K228" s="17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2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5" t="s">
        <v>172</v>
      </c>
      <c r="B231" s="173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2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5"/>
      <c r="B232" s="4"/>
      <c r="C232" s="4"/>
      <c r="D232" s="4"/>
      <c r="E232" s="4"/>
      <c r="F232" s="228"/>
      <c r="G232" s="204"/>
      <c r="H232" s="4"/>
      <c r="I232" s="4"/>
      <c r="J232" s="4"/>
      <c r="K232" s="172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5" t="s">
        <v>180</v>
      </c>
      <c r="B233" s="47" t="s">
        <v>256</v>
      </c>
      <c r="C233" s="47" t="s">
        <v>255</v>
      </c>
      <c r="D233" s="35" t="s">
        <v>252</v>
      </c>
      <c r="E233" s="35" t="s">
        <v>320</v>
      </c>
      <c r="F233" s="229"/>
      <c r="G233" s="204"/>
      <c r="H233" s="4"/>
      <c r="I233" s="4"/>
      <c r="J233" s="4"/>
      <c r="K233" s="17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8">
        <v>0</v>
      </c>
      <c r="B234" s="197" t="s">
        <v>132</v>
      </c>
      <c r="C234" s="196" t="s">
        <v>132</v>
      </c>
      <c r="D234" s="195" t="s">
        <v>132</v>
      </c>
      <c r="E234" s="192"/>
      <c r="F234" s="229"/>
      <c r="G234" s="204"/>
      <c r="H234" s="4"/>
      <c r="I234" s="4"/>
      <c r="J234" s="4"/>
      <c r="K234" s="17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8">
        <v>1</v>
      </c>
      <c r="B235" s="197" t="s">
        <v>132</v>
      </c>
      <c r="C235" s="196" t="s">
        <v>132</v>
      </c>
      <c r="D235" s="195" t="s">
        <v>132</v>
      </c>
      <c r="E235" s="192"/>
      <c r="F235" s="229"/>
      <c r="G235" s="23"/>
      <c r="H235" s="4"/>
      <c r="I235" s="4"/>
      <c r="J235" s="4"/>
      <c r="K235" s="17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8">
        <v>2</v>
      </c>
      <c r="B236" s="197" t="s">
        <v>132</v>
      </c>
      <c r="C236" s="196" t="s">
        <v>132</v>
      </c>
      <c r="D236" s="195" t="s">
        <v>132</v>
      </c>
      <c r="E236" s="192"/>
      <c r="F236" s="229"/>
      <c r="G236" s="23"/>
      <c r="H236" s="4"/>
      <c r="I236" s="4"/>
      <c r="J236" s="4"/>
      <c r="K236" s="17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8">
        <v>3</v>
      </c>
      <c r="B237" s="197" t="s">
        <v>132</v>
      </c>
      <c r="C237" s="196" t="s">
        <v>132</v>
      </c>
      <c r="D237" s="195" t="s">
        <v>132</v>
      </c>
      <c r="E237" s="192"/>
      <c r="F237" s="229"/>
      <c r="G237" s="23"/>
      <c r="H237" s="4"/>
      <c r="I237" s="4"/>
      <c r="J237" s="4"/>
      <c r="K237" s="172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8">
        <v>4</v>
      </c>
      <c r="B238" s="197" t="s">
        <v>132</v>
      </c>
      <c r="C238" s="196" t="s">
        <v>132</v>
      </c>
      <c r="D238" s="195" t="s">
        <v>132</v>
      </c>
      <c r="E238" s="192"/>
      <c r="F238" s="229"/>
      <c r="G238" s="23"/>
      <c r="H238" s="4"/>
      <c r="I238" s="4"/>
      <c r="J238" s="4"/>
      <c r="K238" s="17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8">
        <v>5</v>
      </c>
      <c r="B239" s="197" t="s">
        <v>132</v>
      </c>
      <c r="C239" s="196" t="s">
        <v>132</v>
      </c>
      <c r="D239" s="195" t="s">
        <v>132</v>
      </c>
      <c r="E239" s="192"/>
      <c r="F239" s="229"/>
      <c r="G239" s="203"/>
      <c r="H239" s="4"/>
      <c r="I239" s="4"/>
      <c r="J239" s="4"/>
      <c r="K239" s="17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79">
        <f>'Données projet'!A218</f>
        <v>0</v>
      </c>
      <c r="B240" s="180">
        <f>'Données projet'!D218</f>
        <v>0</v>
      </c>
      <c r="C240" s="192">
        <f>60*'Données projet'!E218+13.8*('Données projet'!F218+'Données projet'!G218)+10*'Données projet'!H218</f>
        <v>0</v>
      </c>
      <c r="D240" s="178">
        <f>B240*C240</f>
        <v>0</v>
      </c>
      <c r="E240" s="192"/>
      <c r="F240" s="230"/>
      <c r="G240" s="203"/>
      <c r="H240" s="4"/>
      <c r="I240" s="4"/>
      <c r="J240" s="4"/>
      <c r="K240" s="172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79">
        <f>'Données projet'!A219</f>
        <v>0</v>
      </c>
      <c r="B241" s="180">
        <f>'Données projet'!D219</f>
        <v>0</v>
      </c>
      <c r="C241" s="192">
        <f>60*'Données projet'!E219+13.8*('Données projet'!F219+'Données projet'!G219)+10*'Données projet'!H219</f>
        <v>0</v>
      </c>
      <c r="D241" s="178">
        <f t="shared" ref="D241:D259" si="13">B241*C241</f>
        <v>0</v>
      </c>
      <c r="E241" s="192"/>
      <c r="F241" s="230"/>
      <c r="G241" s="203"/>
      <c r="H241" s="4"/>
      <c r="I241" s="4"/>
      <c r="J241" s="4"/>
      <c r="K241" s="172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79">
        <f>'Données projet'!A220</f>
        <v>0</v>
      </c>
      <c r="B242" s="180">
        <f>'Données projet'!D220</f>
        <v>0</v>
      </c>
      <c r="C242" s="192">
        <f>60*'Données projet'!E220+13.8*('Données projet'!F220+'Données projet'!G220)+10*'Données projet'!H220</f>
        <v>0</v>
      </c>
      <c r="D242" s="178">
        <f t="shared" si="13"/>
        <v>0</v>
      </c>
      <c r="E242" s="192"/>
      <c r="F242" s="230"/>
      <c r="G242" s="203"/>
      <c r="H242" s="4"/>
      <c r="I242" s="4"/>
      <c r="J242" s="4"/>
      <c r="K242" s="172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79">
        <f>'Données projet'!A221</f>
        <v>0</v>
      </c>
      <c r="B243" s="180">
        <f>'Données projet'!D221</f>
        <v>0</v>
      </c>
      <c r="C243" s="192">
        <f>60*'Données projet'!E221+13.8*('Données projet'!F221+'Données projet'!G221)+10*'Données projet'!H221</f>
        <v>0</v>
      </c>
      <c r="D243" s="178">
        <f t="shared" si="13"/>
        <v>0</v>
      </c>
      <c r="E243" s="192"/>
      <c r="F243" s="230"/>
      <c r="G243" s="203"/>
      <c r="H243" s="4"/>
      <c r="I243" s="4"/>
      <c r="J243" s="4"/>
      <c r="K243" s="17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79">
        <f>'Données projet'!A222</f>
        <v>0</v>
      </c>
      <c r="B244" s="180">
        <f>'Données projet'!D222</f>
        <v>0</v>
      </c>
      <c r="C244" s="192">
        <f>60*'Données projet'!E222+13.8*('Données projet'!F222+'Données projet'!G222)+10*'Données projet'!H222</f>
        <v>0</v>
      </c>
      <c r="D244" s="178">
        <f t="shared" si="13"/>
        <v>0</v>
      </c>
      <c r="E244" s="192"/>
      <c r="F244" s="230"/>
      <c r="G244" s="203"/>
      <c r="H244" s="4"/>
      <c r="I244" s="4"/>
      <c r="J244" s="4"/>
      <c r="K244" s="17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79">
        <f>'Données projet'!A223</f>
        <v>0</v>
      </c>
      <c r="B245" s="180">
        <f>'Données projet'!D223</f>
        <v>0</v>
      </c>
      <c r="C245" s="192">
        <f>60*'Données projet'!E223+13.8*('Données projet'!F223+'Données projet'!G223)+10*'Données projet'!H223</f>
        <v>0</v>
      </c>
      <c r="D245" s="178">
        <f t="shared" si="13"/>
        <v>0</v>
      </c>
      <c r="E245" s="192"/>
      <c r="F245" s="230"/>
      <c r="G245" s="203"/>
      <c r="H245" s="4"/>
      <c r="I245" s="4"/>
      <c r="J245" s="4"/>
      <c r="K245" s="17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79">
        <f>'Données projet'!A224</f>
        <v>0</v>
      </c>
      <c r="B246" s="180">
        <f>'Données projet'!D224</f>
        <v>0</v>
      </c>
      <c r="C246" s="192">
        <f>60*'Données projet'!E224+13.8*('Données projet'!F224+'Données projet'!G224)+10*'Données projet'!H224</f>
        <v>0</v>
      </c>
      <c r="D246" s="178">
        <f t="shared" si="13"/>
        <v>0</v>
      </c>
      <c r="E246" s="192"/>
      <c r="F246" s="230"/>
      <c r="G246" s="204"/>
      <c r="H246" s="4"/>
      <c r="I246" s="4"/>
      <c r="J246" s="4"/>
      <c r="K246" s="17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79">
        <f>'Données projet'!A225</f>
        <v>0</v>
      </c>
      <c r="B247" s="180">
        <f>'Données projet'!D225</f>
        <v>0</v>
      </c>
      <c r="C247" s="192">
        <f>60*'Données projet'!E225+13.8*('Données projet'!F225+'Données projet'!G225)+10*'Données projet'!H225</f>
        <v>0</v>
      </c>
      <c r="D247" s="178">
        <f t="shared" si="13"/>
        <v>0</v>
      </c>
      <c r="E247" s="192"/>
      <c r="F247" s="230"/>
      <c r="G247" s="204"/>
      <c r="H247" s="4"/>
      <c r="I247" s="4"/>
      <c r="J247" s="4"/>
      <c r="K247" s="172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79">
        <f>'Données projet'!A226</f>
        <v>0</v>
      </c>
      <c r="B248" s="180">
        <f>'Données projet'!D226</f>
        <v>0</v>
      </c>
      <c r="C248" s="192">
        <f>60*'Données projet'!E226+13.8*('Données projet'!F226+'Données projet'!G226)+10*'Données projet'!H226</f>
        <v>0</v>
      </c>
      <c r="D248" s="178">
        <f t="shared" si="13"/>
        <v>0</v>
      </c>
      <c r="E248" s="192"/>
      <c r="F248" s="230"/>
      <c r="G248" s="204"/>
      <c r="H248" s="4"/>
      <c r="I248" s="4"/>
      <c r="J248" s="4"/>
      <c r="K248" s="17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79">
        <f>'Données projet'!A227</f>
        <v>0</v>
      </c>
      <c r="B249" s="180">
        <f>'Données projet'!D227</f>
        <v>0</v>
      </c>
      <c r="C249" s="192">
        <f>60*'Données projet'!E227+13.8*('Données projet'!F227+'Données projet'!G227)+10*'Données projet'!H227</f>
        <v>0</v>
      </c>
      <c r="D249" s="178">
        <f t="shared" si="13"/>
        <v>0</v>
      </c>
      <c r="E249" s="192"/>
      <c r="F249" s="230"/>
      <c r="G249" s="204"/>
      <c r="H249" s="4"/>
      <c r="I249" s="4"/>
      <c r="J249" s="4"/>
      <c r="K249" s="17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79">
        <f>'Données projet'!A228</f>
        <v>0</v>
      </c>
      <c r="B250" s="180">
        <f>'Données projet'!D228</f>
        <v>0</v>
      </c>
      <c r="C250" s="192">
        <f>60*'Données projet'!E228+13.8*('Données projet'!F228+'Données projet'!G228)+10*'Données projet'!H228</f>
        <v>0</v>
      </c>
      <c r="D250" s="178">
        <f t="shared" si="13"/>
        <v>0</v>
      </c>
      <c r="E250" s="192"/>
      <c r="F250" s="230"/>
      <c r="G250" s="204"/>
      <c r="H250" s="4"/>
      <c r="I250" s="4"/>
      <c r="J250" s="4"/>
      <c r="K250" s="172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79">
        <f>'Données projet'!A229</f>
        <v>0</v>
      </c>
      <c r="B251" s="180">
        <f>'Données projet'!D229</f>
        <v>0</v>
      </c>
      <c r="C251" s="192">
        <f>60*'Données projet'!E229+13.8*('Données projet'!F229+'Données projet'!G229)+10*'Données projet'!H229</f>
        <v>0</v>
      </c>
      <c r="D251" s="178">
        <f t="shared" si="13"/>
        <v>0</v>
      </c>
      <c r="E251" s="192"/>
      <c r="F251" s="230"/>
      <c r="G251" s="204"/>
      <c r="H251" s="4"/>
      <c r="I251" s="4"/>
      <c r="J251" s="4"/>
      <c r="K251" s="172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79">
        <f>'Données projet'!A230</f>
        <v>0</v>
      </c>
      <c r="B252" s="180">
        <f>'Données projet'!D230</f>
        <v>0</v>
      </c>
      <c r="C252" s="192">
        <f>60*'Données projet'!E230+13.8*('Données projet'!F230+'Données projet'!G230)+10*'Données projet'!H230</f>
        <v>0</v>
      </c>
      <c r="D252" s="178">
        <f t="shared" si="13"/>
        <v>0</v>
      </c>
      <c r="E252" s="192"/>
      <c r="F252" s="230"/>
      <c r="G252" s="204"/>
      <c r="H252" s="4"/>
      <c r="I252" s="4"/>
      <c r="J252" s="4"/>
      <c r="K252" s="172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79">
        <f>'Données projet'!A231</f>
        <v>0</v>
      </c>
      <c r="B253" s="180">
        <f>'Données projet'!D231</f>
        <v>0</v>
      </c>
      <c r="C253" s="192">
        <f>60*'Données projet'!E231+13.8*('Données projet'!F231+'Données projet'!G231)+10*'Données projet'!H231</f>
        <v>0</v>
      </c>
      <c r="D253" s="178">
        <f t="shared" si="13"/>
        <v>0</v>
      </c>
      <c r="E253" s="192"/>
      <c r="F253" s="230"/>
      <c r="G253" s="204"/>
      <c r="H253" s="4"/>
      <c r="I253" s="4"/>
      <c r="J253" s="4"/>
      <c r="K253" s="17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79">
        <f>'Données projet'!A232</f>
        <v>0</v>
      </c>
      <c r="B254" s="180">
        <f>'Données projet'!D232</f>
        <v>0</v>
      </c>
      <c r="C254" s="192">
        <f>60*'Données projet'!E232+13.8*('Données projet'!F232+'Données projet'!G232)+10*'Données projet'!H232</f>
        <v>0</v>
      </c>
      <c r="D254" s="178">
        <f t="shared" si="13"/>
        <v>0</v>
      </c>
      <c r="E254" s="192"/>
      <c r="F254" s="230"/>
      <c r="G254" s="204"/>
      <c r="H254" s="4"/>
      <c r="I254" s="4"/>
      <c r="J254" s="4"/>
      <c r="K254" s="17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79">
        <f>'Données projet'!A233</f>
        <v>0</v>
      </c>
      <c r="B255" s="180">
        <f>'Données projet'!D233</f>
        <v>0</v>
      </c>
      <c r="C255" s="192">
        <f>60*'Données projet'!E233+13.8*('Données projet'!F233+'Données projet'!G233)+10*'Données projet'!H233</f>
        <v>0</v>
      </c>
      <c r="D255" s="178">
        <f t="shared" si="13"/>
        <v>0</v>
      </c>
      <c r="E255" s="192"/>
      <c r="F255" s="230"/>
      <c r="G255" s="204"/>
      <c r="H255" s="4"/>
      <c r="I255" s="4"/>
      <c r="J255" s="4"/>
      <c r="K255" s="172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79">
        <f>'Données projet'!A234</f>
        <v>0</v>
      </c>
      <c r="B256" s="180">
        <f>'Données projet'!D234</f>
        <v>0</v>
      </c>
      <c r="C256" s="192">
        <f>60*'Données projet'!E234+13.8*('Données projet'!F234+'Données projet'!G234)+10*'Données projet'!H234</f>
        <v>0</v>
      </c>
      <c r="D256" s="178">
        <f t="shared" si="13"/>
        <v>0</v>
      </c>
      <c r="E256" s="192"/>
      <c r="F256" s="230"/>
      <c r="G256" s="204"/>
      <c r="H256" s="4"/>
      <c r="I256" s="4"/>
      <c r="J256" s="4"/>
      <c r="K256" s="172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79">
        <f>'Données projet'!A235</f>
        <v>0</v>
      </c>
      <c r="B257" s="180">
        <f>'Données projet'!D235</f>
        <v>0</v>
      </c>
      <c r="C257" s="192">
        <f>60*'Données projet'!E235+13.8*('Données projet'!F235+'Données projet'!G235)+10*'Données projet'!H235</f>
        <v>0</v>
      </c>
      <c r="D257" s="178">
        <f t="shared" si="13"/>
        <v>0</v>
      </c>
      <c r="E257" s="192"/>
      <c r="F257" s="230"/>
      <c r="G257" s="204"/>
      <c r="H257" s="4"/>
      <c r="I257" s="4"/>
      <c r="J257" s="4"/>
      <c r="K257" s="172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79">
        <f>'Données projet'!A236</f>
        <v>0</v>
      </c>
      <c r="B258" s="180">
        <f>'Données projet'!D236</f>
        <v>0</v>
      </c>
      <c r="C258" s="192">
        <f>60*'Données projet'!E236+13.8*('Données projet'!F236+'Données projet'!G236)+10*'Données projet'!H236</f>
        <v>0</v>
      </c>
      <c r="D258" s="178">
        <f t="shared" si="13"/>
        <v>0</v>
      </c>
      <c r="E258" s="192"/>
      <c r="F258" s="230"/>
      <c r="G258" s="204"/>
      <c r="H258" s="4"/>
      <c r="I258" s="4"/>
      <c r="J258" s="4"/>
      <c r="K258" s="172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79">
        <f>'Données projet'!A237</f>
        <v>0</v>
      </c>
      <c r="B259" s="180">
        <f>'Données projet'!D237</f>
        <v>0</v>
      </c>
      <c r="C259" s="192">
        <f>60*'Données projet'!E237+13.8*('Données projet'!F237+'Données projet'!G237)+10*'Données projet'!H237</f>
        <v>0</v>
      </c>
      <c r="D259" s="178">
        <f t="shared" si="13"/>
        <v>0</v>
      </c>
      <c r="E259" s="192"/>
      <c r="F259" s="230"/>
      <c r="G259" s="204"/>
      <c r="H259" s="4"/>
      <c r="I259" s="4"/>
      <c r="J259" s="4"/>
      <c r="K259" s="172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2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2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5" t="s">
        <v>173</v>
      </c>
      <c r="B262" s="173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2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5"/>
      <c r="B263" s="4"/>
      <c r="C263" s="4"/>
      <c r="D263" s="4"/>
      <c r="E263" s="4"/>
      <c r="F263" s="228"/>
      <c r="G263" s="204"/>
      <c r="H263" s="4"/>
      <c r="I263" s="4"/>
      <c r="J263" s="4"/>
      <c r="K263" s="172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5" t="s">
        <v>180</v>
      </c>
      <c r="B264" s="47" t="s">
        <v>256</v>
      </c>
      <c r="C264" s="47" t="s">
        <v>255</v>
      </c>
      <c r="D264" s="35" t="s">
        <v>252</v>
      </c>
      <c r="E264" s="35" t="s">
        <v>320</v>
      </c>
      <c r="F264" s="229"/>
      <c r="G264" s="204"/>
      <c r="H264" s="4"/>
      <c r="I264" s="4"/>
      <c r="J264" s="4"/>
      <c r="K264" s="172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8">
        <v>0</v>
      </c>
      <c r="B265" s="197" t="s">
        <v>132</v>
      </c>
      <c r="C265" s="196" t="s">
        <v>132</v>
      </c>
      <c r="D265" s="195" t="s">
        <v>132</v>
      </c>
      <c r="E265" s="192"/>
      <c r="F265" s="229"/>
      <c r="G265" s="204"/>
      <c r="H265" s="4"/>
      <c r="I265" s="4"/>
      <c r="J265" s="4"/>
      <c r="K265" s="172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8">
        <v>1</v>
      </c>
      <c r="B266" s="197" t="s">
        <v>132</v>
      </c>
      <c r="C266" s="196" t="s">
        <v>132</v>
      </c>
      <c r="D266" s="195" t="s">
        <v>132</v>
      </c>
      <c r="E266" s="192"/>
      <c r="F266" s="229"/>
      <c r="G266" s="23"/>
      <c r="H266" s="4"/>
      <c r="I266" s="4"/>
      <c r="J266" s="4"/>
      <c r="K266" s="172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8">
        <v>2</v>
      </c>
      <c r="B267" s="197" t="s">
        <v>132</v>
      </c>
      <c r="C267" s="196" t="s">
        <v>132</v>
      </c>
      <c r="D267" s="195" t="s">
        <v>132</v>
      </c>
      <c r="E267" s="192"/>
      <c r="F267" s="229"/>
      <c r="G267" s="23"/>
      <c r="H267" s="4"/>
      <c r="I267" s="4"/>
      <c r="J267" s="4"/>
      <c r="K267" s="172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8">
        <v>3</v>
      </c>
      <c r="B268" s="197" t="s">
        <v>132</v>
      </c>
      <c r="C268" s="196" t="s">
        <v>132</v>
      </c>
      <c r="D268" s="195" t="s">
        <v>132</v>
      </c>
      <c r="E268" s="192"/>
      <c r="F268" s="229"/>
      <c r="G268" s="23"/>
      <c r="H268" s="4"/>
      <c r="I268" s="4"/>
      <c r="J268" s="4"/>
      <c r="K268" s="172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8">
        <v>4</v>
      </c>
      <c r="B269" s="197" t="s">
        <v>132</v>
      </c>
      <c r="C269" s="196" t="s">
        <v>132</v>
      </c>
      <c r="D269" s="195" t="s">
        <v>132</v>
      </c>
      <c r="E269" s="192"/>
      <c r="F269" s="229"/>
      <c r="G269" s="23"/>
      <c r="H269" s="4"/>
      <c r="I269" s="4"/>
      <c r="J269" s="4"/>
      <c r="K269" s="172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8">
        <v>5</v>
      </c>
      <c r="B270" s="197" t="s">
        <v>132</v>
      </c>
      <c r="C270" s="196" t="s">
        <v>132</v>
      </c>
      <c r="D270" s="195" t="s">
        <v>132</v>
      </c>
      <c r="E270" s="192"/>
      <c r="F270" s="229"/>
      <c r="G270" s="203"/>
      <c r="H270" s="4"/>
      <c r="I270" s="4"/>
      <c r="J270" s="4"/>
      <c r="K270" s="172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79">
        <f>'Données projet'!A244</f>
        <v>0</v>
      </c>
      <c r="B271" s="180">
        <f>'Données projet'!D244</f>
        <v>0</v>
      </c>
      <c r="C271" s="192">
        <f>60*'Données projet'!E244+13.8*('Données projet'!F244+'Données projet'!G244)+10*'Données projet'!H244</f>
        <v>0</v>
      </c>
      <c r="D271" s="178">
        <f>B271*C271</f>
        <v>0</v>
      </c>
      <c r="E271" s="192"/>
      <c r="F271" s="230"/>
      <c r="G271" s="203"/>
      <c r="H271" s="4"/>
      <c r="I271" s="4"/>
      <c r="J271" s="4"/>
      <c r="K271" s="172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79">
        <f>'Données projet'!A245</f>
        <v>0</v>
      </c>
      <c r="B272" s="180">
        <f>'Données projet'!D245</f>
        <v>0</v>
      </c>
      <c r="C272" s="192">
        <f>60*'Données projet'!E245+13.8*('Données projet'!F245+'Données projet'!G245)+10*'Données projet'!H245</f>
        <v>0</v>
      </c>
      <c r="D272" s="178">
        <f t="shared" ref="D272:D290" si="14">B272*C272</f>
        <v>0</v>
      </c>
      <c r="E272" s="192"/>
      <c r="F272" s="230"/>
      <c r="G272" s="203"/>
      <c r="H272" s="4"/>
      <c r="I272" s="4"/>
      <c r="J272" s="4"/>
      <c r="K272" s="172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79">
        <f>'Données projet'!A246</f>
        <v>0</v>
      </c>
      <c r="B273" s="180">
        <f>'Données projet'!D246</f>
        <v>0</v>
      </c>
      <c r="C273" s="192">
        <f>60*'Données projet'!E246+13.8*('Données projet'!F246+'Données projet'!G246)+10*'Données projet'!H246</f>
        <v>0</v>
      </c>
      <c r="D273" s="178">
        <f t="shared" si="14"/>
        <v>0</v>
      </c>
      <c r="E273" s="192"/>
      <c r="F273" s="230"/>
      <c r="G273" s="203"/>
      <c r="H273" s="4"/>
      <c r="I273" s="4"/>
      <c r="J273" s="4"/>
      <c r="K273" s="172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79">
        <f>'Données projet'!A247</f>
        <v>0</v>
      </c>
      <c r="B274" s="180">
        <f>'Données projet'!D247</f>
        <v>0</v>
      </c>
      <c r="C274" s="192">
        <f>60*'Données projet'!E247+13.8*('Données projet'!F247+'Données projet'!G247)+10*'Données projet'!H247</f>
        <v>0</v>
      </c>
      <c r="D274" s="178">
        <f t="shared" si="14"/>
        <v>0</v>
      </c>
      <c r="E274" s="192"/>
      <c r="F274" s="230"/>
      <c r="G274" s="203"/>
      <c r="H274" s="4"/>
      <c r="I274" s="4"/>
      <c r="J274" s="4"/>
      <c r="K274" s="172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79">
        <f>'Données projet'!A248</f>
        <v>0</v>
      </c>
      <c r="B275" s="180">
        <f>'Données projet'!D248</f>
        <v>0</v>
      </c>
      <c r="C275" s="192">
        <f>60*'Données projet'!E248+13.8*('Données projet'!F248+'Données projet'!G248)+10*'Données projet'!H248</f>
        <v>0</v>
      </c>
      <c r="D275" s="178">
        <f t="shared" si="14"/>
        <v>0</v>
      </c>
      <c r="E275" s="192"/>
      <c r="F275" s="230"/>
      <c r="G275" s="203"/>
      <c r="H275" s="4"/>
      <c r="I275" s="4"/>
      <c r="J275" s="4"/>
      <c r="K275" s="172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79">
        <f>'Données projet'!A249</f>
        <v>0</v>
      </c>
      <c r="B276" s="180">
        <f>'Données projet'!D249</f>
        <v>0</v>
      </c>
      <c r="C276" s="192">
        <f>60*'Données projet'!E249+13.8*('Données projet'!F249+'Données projet'!G249)+10*'Données projet'!H249</f>
        <v>0</v>
      </c>
      <c r="D276" s="178">
        <f t="shared" si="14"/>
        <v>0</v>
      </c>
      <c r="E276" s="192"/>
      <c r="F276" s="230"/>
      <c r="G276" s="203"/>
      <c r="H276" s="4"/>
      <c r="I276" s="4"/>
      <c r="J276" s="4"/>
      <c r="K276" s="172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79">
        <f>'Données projet'!A250</f>
        <v>0</v>
      </c>
      <c r="B277" s="180">
        <f>'Données projet'!D250</f>
        <v>0</v>
      </c>
      <c r="C277" s="192">
        <f>60*'Données projet'!E250+13.8*('Données projet'!F250+'Données projet'!G250)+10*'Données projet'!H250</f>
        <v>0</v>
      </c>
      <c r="D277" s="178">
        <f t="shared" si="14"/>
        <v>0</v>
      </c>
      <c r="E277" s="192"/>
      <c r="F277" s="230"/>
      <c r="G277" s="204"/>
      <c r="H277" s="4"/>
      <c r="I277" s="4"/>
      <c r="J277" s="4"/>
      <c r="K277" s="172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79">
        <f>'Données projet'!A251</f>
        <v>0</v>
      </c>
      <c r="B278" s="180">
        <f>'Données projet'!D251</f>
        <v>0</v>
      </c>
      <c r="C278" s="192">
        <f>60*'Données projet'!E251+13.8*('Données projet'!F251+'Données projet'!G251)+10*'Données projet'!H251</f>
        <v>0</v>
      </c>
      <c r="D278" s="178">
        <f t="shared" si="14"/>
        <v>0</v>
      </c>
      <c r="E278" s="192"/>
      <c r="F278" s="230"/>
      <c r="G278" s="204"/>
      <c r="H278" s="4"/>
      <c r="I278" s="4"/>
      <c r="J278" s="4"/>
      <c r="K278" s="172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79">
        <f>'Données projet'!A252</f>
        <v>0</v>
      </c>
      <c r="B279" s="180">
        <f>'Données projet'!D252</f>
        <v>0</v>
      </c>
      <c r="C279" s="192">
        <f>60*'Données projet'!E252+13.8*('Données projet'!F252+'Données projet'!G252)+10*'Données projet'!H252</f>
        <v>0</v>
      </c>
      <c r="D279" s="178">
        <f t="shared" si="14"/>
        <v>0</v>
      </c>
      <c r="E279" s="192"/>
      <c r="F279" s="230"/>
      <c r="G279" s="204"/>
      <c r="H279" s="4"/>
      <c r="I279" s="4"/>
      <c r="J279" s="4"/>
      <c r="K279" s="172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79">
        <f>'Données projet'!A253</f>
        <v>0</v>
      </c>
      <c r="B280" s="180">
        <f>'Données projet'!D253</f>
        <v>0</v>
      </c>
      <c r="C280" s="192">
        <f>60*'Données projet'!E253+13.8*('Données projet'!F253+'Données projet'!G253)+10*'Données projet'!H253</f>
        <v>0</v>
      </c>
      <c r="D280" s="178">
        <f t="shared" si="14"/>
        <v>0</v>
      </c>
      <c r="E280" s="192"/>
      <c r="F280" s="230"/>
      <c r="G280" s="204"/>
      <c r="H280" s="4"/>
      <c r="I280" s="4"/>
      <c r="J280" s="4"/>
      <c r="K280" s="172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79">
        <f>'Données projet'!A254</f>
        <v>0</v>
      </c>
      <c r="B281" s="180">
        <f>'Données projet'!D254</f>
        <v>0</v>
      </c>
      <c r="C281" s="192">
        <f>60*'Données projet'!E254+13.8*('Données projet'!F254+'Données projet'!G254)+10*'Données projet'!H254</f>
        <v>0</v>
      </c>
      <c r="D281" s="178">
        <f t="shared" si="14"/>
        <v>0</v>
      </c>
      <c r="E281" s="192"/>
      <c r="F281" s="230"/>
      <c r="G281" s="204"/>
      <c r="H281" s="4"/>
      <c r="I281" s="4"/>
      <c r="J281" s="4"/>
      <c r="K281" s="172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79">
        <f>'Données projet'!A255</f>
        <v>0</v>
      </c>
      <c r="B282" s="180">
        <f>'Données projet'!D255</f>
        <v>0</v>
      </c>
      <c r="C282" s="192">
        <f>60*'Données projet'!E255+13.8*('Données projet'!F255+'Données projet'!G255)+10*'Données projet'!H255</f>
        <v>0</v>
      </c>
      <c r="D282" s="178">
        <f t="shared" si="14"/>
        <v>0</v>
      </c>
      <c r="E282" s="192"/>
      <c r="F282" s="230"/>
      <c r="G282" s="204"/>
      <c r="H282" s="4"/>
      <c r="I282" s="4"/>
      <c r="J282" s="4"/>
      <c r="K282" s="172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79">
        <f>'Données projet'!A256</f>
        <v>0</v>
      </c>
      <c r="B283" s="180">
        <f>'Données projet'!D256</f>
        <v>0</v>
      </c>
      <c r="C283" s="192">
        <f>60*'Données projet'!E256+13.8*('Données projet'!F256+'Données projet'!G256)+10*'Données projet'!H256</f>
        <v>0</v>
      </c>
      <c r="D283" s="178">
        <f t="shared" si="14"/>
        <v>0</v>
      </c>
      <c r="E283" s="192"/>
      <c r="F283" s="230"/>
      <c r="G283" s="204"/>
      <c r="H283" s="4"/>
      <c r="I283" s="4"/>
      <c r="J283" s="4"/>
      <c r="K283" s="172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79">
        <f>'Données projet'!A257</f>
        <v>0</v>
      </c>
      <c r="B284" s="180">
        <f>'Données projet'!D257</f>
        <v>0</v>
      </c>
      <c r="C284" s="192">
        <f>60*'Données projet'!E257+13.8*('Données projet'!F257+'Données projet'!G257)+10*'Données projet'!H257</f>
        <v>0</v>
      </c>
      <c r="D284" s="178">
        <f t="shared" si="14"/>
        <v>0</v>
      </c>
      <c r="E284" s="192"/>
      <c r="F284" s="230"/>
      <c r="G284" s="204"/>
      <c r="H284" s="4"/>
      <c r="I284" s="4"/>
      <c r="J284" s="4"/>
      <c r="K284" s="172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79">
        <f>'Données projet'!A258</f>
        <v>0</v>
      </c>
      <c r="B285" s="180">
        <f>'Données projet'!D258</f>
        <v>0</v>
      </c>
      <c r="C285" s="192">
        <f>60*'Données projet'!E258+13.8*('Données projet'!F258+'Données projet'!G258)+10*'Données projet'!H258</f>
        <v>0</v>
      </c>
      <c r="D285" s="178">
        <f t="shared" si="14"/>
        <v>0</v>
      </c>
      <c r="E285" s="192"/>
      <c r="F285" s="230"/>
      <c r="G285" s="204"/>
      <c r="H285" s="4"/>
      <c r="I285" s="4"/>
      <c r="J285" s="4"/>
      <c r="K285" s="172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79">
        <f>'Données projet'!A259</f>
        <v>0</v>
      </c>
      <c r="B286" s="180">
        <f>'Données projet'!D259</f>
        <v>0</v>
      </c>
      <c r="C286" s="192">
        <f>60*'Données projet'!E259+13.8*('Données projet'!F259+'Données projet'!G259)+10*'Données projet'!H259</f>
        <v>0</v>
      </c>
      <c r="D286" s="178">
        <f t="shared" si="14"/>
        <v>0</v>
      </c>
      <c r="E286" s="192"/>
      <c r="F286" s="230"/>
      <c r="G286" s="204"/>
      <c r="H286" s="4"/>
      <c r="I286" s="4"/>
      <c r="J286" s="4"/>
      <c r="K286" s="172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79">
        <f>'Données projet'!A260</f>
        <v>0</v>
      </c>
      <c r="B287" s="180">
        <f>'Données projet'!D260</f>
        <v>0</v>
      </c>
      <c r="C287" s="192">
        <f>60*'Données projet'!E260+13.8*('Données projet'!F260+'Données projet'!G260)+10*'Données projet'!H260</f>
        <v>0</v>
      </c>
      <c r="D287" s="178">
        <f t="shared" si="14"/>
        <v>0</v>
      </c>
      <c r="E287" s="192"/>
      <c r="F287" s="230"/>
      <c r="G287" s="204"/>
      <c r="H287" s="4"/>
      <c r="I287" s="4"/>
      <c r="J287" s="4"/>
      <c r="K287" s="172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79">
        <f>'Données projet'!A261</f>
        <v>0</v>
      </c>
      <c r="B288" s="180">
        <f>'Données projet'!D261</f>
        <v>0</v>
      </c>
      <c r="C288" s="192">
        <f>60*'Données projet'!E261+13.8*('Données projet'!F261+'Données projet'!G261)+10*'Données projet'!H261</f>
        <v>0</v>
      </c>
      <c r="D288" s="178">
        <f t="shared" si="14"/>
        <v>0</v>
      </c>
      <c r="E288" s="192"/>
      <c r="F288" s="230"/>
      <c r="G288" s="204"/>
      <c r="H288" s="4"/>
      <c r="I288" s="4"/>
      <c r="J288" s="4"/>
      <c r="K288" s="172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79">
        <f>'Données projet'!A262</f>
        <v>0</v>
      </c>
      <c r="B289" s="180">
        <f>'Données projet'!D262</f>
        <v>0</v>
      </c>
      <c r="C289" s="192">
        <f>60*'Données projet'!E262+13.8*('Données projet'!F262+'Données projet'!G262)+10*'Données projet'!H262</f>
        <v>0</v>
      </c>
      <c r="D289" s="178">
        <f t="shared" si="14"/>
        <v>0</v>
      </c>
      <c r="E289" s="192"/>
      <c r="F289" s="230"/>
      <c r="G289" s="204"/>
      <c r="H289" s="4"/>
      <c r="I289" s="4"/>
      <c r="J289" s="4"/>
      <c r="K289" s="172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79">
        <f>'Données projet'!A263</f>
        <v>0</v>
      </c>
      <c r="B290" s="180">
        <f>'Données projet'!D263</f>
        <v>0</v>
      </c>
      <c r="C290" s="192">
        <f>60*'Données projet'!E263+13.8*('Données projet'!F263+'Données projet'!G263)+10*'Données projet'!H263</f>
        <v>0</v>
      </c>
      <c r="D290" s="178">
        <f t="shared" si="14"/>
        <v>0</v>
      </c>
      <c r="E290" s="192"/>
      <c r="F290" s="230"/>
      <c r="G290" s="204"/>
      <c r="H290" s="4"/>
      <c r="I290" s="4"/>
      <c r="J290" s="4"/>
      <c r="K290" s="172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2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2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5" t="s">
        <v>174</v>
      </c>
      <c r="B293" s="173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2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5"/>
      <c r="B294" s="4"/>
      <c r="C294" s="4"/>
      <c r="D294" s="4"/>
      <c r="E294" s="4"/>
      <c r="F294" s="228"/>
      <c r="G294" s="204"/>
      <c r="H294" s="4"/>
      <c r="I294" s="4"/>
      <c r="J294" s="4"/>
      <c r="K294" s="172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5" t="s">
        <v>180</v>
      </c>
      <c r="B295" s="47" t="s">
        <v>256</v>
      </c>
      <c r="C295" s="47" t="s">
        <v>255</v>
      </c>
      <c r="D295" s="35" t="s">
        <v>252</v>
      </c>
      <c r="E295" s="35" t="s">
        <v>320</v>
      </c>
      <c r="F295" s="229"/>
      <c r="G295" s="204"/>
      <c r="H295" s="4"/>
      <c r="I295" s="4"/>
      <c r="J295" s="4"/>
      <c r="K295" s="172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8">
        <v>0</v>
      </c>
      <c r="B296" s="197" t="s">
        <v>132</v>
      </c>
      <c r="C296" s="196" t="s">
        <v>132</v>
      </c>
      <c r="D296" s="195" t="s">
        <v>132</v>
      </c>
      <c r="E296" s="192"/>
      <c r="F296" s="229"/>
      <c r="G296" s="204"/>
      <c r="H296" s="4"/>
      <c r="I296" s="4"/>
      <c r="J296" s="4"/>
      <c r="K296" s="172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8">
        <v>1</v>
      </c>
      <c r="B297" s="197" t="s">
        <v>132</v>
      </c>
      <c r="C297" s="196" t="s">
        <v>132</v>
      </c>
      <c r="D297" s="195" t="s">
        <v>132</v>
      </c>
      <c r="E297" s="192"/>
      <c r="F297" s="229"/>
      <c r="G297" s="23"/>
      <c r="H297" s="4"/>
      <c r="I297" s="4"/>
      <c r="J297" s="4"/>
      <c r="K297" s="172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8">
        <v>2</v>
      </c>
      <c r="B298" s="197" t="s">
        <v>132</v>
      </c>
      <c r="C298" s="196" t="s">
        <v>132</v>
      </c>
      <c r="D298" s="195" t="s">
        <v>132</v>
      </c>
      <c r="E298" s="192"/>
      <c r="F298" s="229"/>
      <c r="G298" s="23"/>
      <c r="H298" s="4"/>
      <c r="I298" s="4"/>
      <c r="J298" s="4"/>
      <c r="K298" s="172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8">
        <v>3</v>
      </c>
      <c r="B299" s="197" t="s">
        <v>132</v>
      </c>
      <c r="C299" s="196" t="s">
        <v>132</v>
      </c>
      <c r="D299" s="195" t="s">
        <v>132</v>
      </c>
      <c r="E299" s="192"/>
      <c r="F299" s="229"/>
      <c r="G299" s="23"/>
      <c r="H299" s="4"/>
      <c r="I299" s="4"/>
      <c r="J299" s="4"/>
      <c r="K299" s="172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8">
        <v>4</v>
      </c>
      <c r="B300" s="197" t="s">
        <v>132</v>
      </c>
      <c r="C300" s="196" t="s">
        <v>132</v>
      </c>
      <c r="D300" s="195" t="s">
        <v>132</v>
      </c>
      <c r="E300" s="192"/>
      <c r="F300" s="229"/>
      <c r="G300" s="23"/>
      <c r="H300" s="4"/>
      <c r="I300" s="4"/>
      <c r="J300" s="4"/>
      <c r="K300" s="172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8">
        <v>5</v>
      </c>
      <c r="B301" s="197" t="s">
        <v>132</v>
      </c>
      <c r="C301" s="196" t="s">
        <v>132</v>
      </c>
      <c r="D301" s="195" t="s">
        <v>132</v>
      </c>
      <c r="E301" s="192"/>
      <c r="F301" s="229"/>
      <c r="G301" s="203"/>
      <c r="H301" s="4"/>
      <c r="I301" s="4"/>
      <c r="J301" s="4"/>
      <c r="K301" s="172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79">
        <f>'Données projet'!A270</f>
        <v>0</v>
      </c>
      <c r="B302" s="180">
        <f>'Données projet'!D270</f>
        <v>0</v>
      </c>
      <c r="C302" s="190">
        <f>80*'Données projet'!E270+13.8*('Données projet'!F270+'Données projet'!G270)+10*'Données projet'!H270</f>
        <v>0</v>
      </c>
      <c r="D302" s="181">
        <f>B302*C302</f>
        <v>0</v>
      </c>
      <c r="E302" s="192"/>
      <c r="F302" s="231"/>
      <c r="G302" s="203"/>
      <c r="H302" s="4"/>
      <c r="I302" s="4"/>
      <c r="J302" s="4"/>
      <c r="K302" s="172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79">
        <f>'Données projet'!A271</f>
        <v>0</v>
      </c>
      <c r="B303" s="180">
        <f>'Données projet'!D271</f>
        <v>0</v>
      </c>
      <c r="C303" s="190">
        <f>80*'Données projet'!E271+13.8*('Données projet'!F271+'Données projet'!G271)+10*'Données projet'!H271</f>
        <v>0</v>
      </c>
      <c r="D303" s="181">
        <f t="shared" ref="D303:D321" si="15">B303*C303</f>
        <v>0</v>
      </c>
      <c r="E303" s="192"/>
      <c r="F303" s="231"/>
      <c r="G303" s="203"/>
      <c r="H303" s="4"/>
      <c r="I303" s="4"/>
      <c r="J303" s="4"/>
      <c r="K303" s="172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79">
        <f>'Données projet'!A272</f>
        <v>0</v>
      </c>
      <c r="B304" s="180">
        <f>'Données projet'!D272</f>
        <v>0</v>
      </c>
      <c r="C304" s="190">
        <f>80*'Données projet'!E272+13.8*('Données projet'!F272+'Données projet'!G272)+10*'Données projet'!H272</f>
        <v>0</v>
      </c>
      <c r="D304" s="181">
        <f t="shared" si="15"/>
        <v>0</v>
      </c>
      <c r="E304" s="192"/>
      <c r="F304" s="231"/>
      <c r="G304" s="203"/>
      <c r="H304" s="4"/>
      <c r="I304" s="4"/>
      <c r="J304" s="4"/>
      <c r="K304" s="172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79">
        <f>'Données projet'!A273</f>
        <v>0</v>
      </c>
      <c r="B305" s="180">
        <f>'Données projet'!D273</f>
        <v>0</v>
      </c>
      <c r="C305" s="190">
        <f>80*'Données projet'!E273+13.8*('Données projet'!F273+'Données projet'!G273)+10*'Données projet'!H273</f>
        <v>0</v>
      </c>
      <c r="D305" s="181">
        <f t="shared" si="15"/>
        <v>0</v>
      </c>
      <c r="E305" s="192"/>
      <c r="F305" s="231"/>
      <c r="G305" s="203"/>
      <c r="H305" s="4"/>
      <c r="I305" s="4"/>
      <c r="J305" s="4"/>
      <c r="K305" s="172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79">
        <f>'Données projet'!A274</f>
        <v>0</v>
      </c>
      <c r="B306" s="180">
        <f>'Données projet'!D274</f>
        <v>0</v>
      </c>
      <c r="C306" s="190">
        <f>80*'Données projet'!E274+13.8*('Données projet'!F274+'Données projet'!G274)+10*'Données projet'!H274</f>
        <v>0</v>
      </c>
      <c r="D306" s="181">
        <f t="shared" si="15"/>
        <v>0</v>
      </c>
      <c r="E306" s="192"/>
      <c r="F306" s="231"/>
      <c r="G306" s="203"/>
      <c r="H306" s="4"/>
      <c r="I306" s="4"/>
      <c r="J306" s="4"/>
      <c r="K306" s="172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79">
        <f>'Données projet'!A275</f>
        <v>0</v>
      </c>
      <c r="B307" s="180">
        <f>'Données projet'!D275</f>
        <v>0</v>
      </c>
      <c r="C307" s="190">
        <f>80*'Données projet'!E275+13.8*('Données projet'!F275+'Données projet'!G275)+10*'Données projet'!H275</f>
        <v>0</v>
      </c>
      <c r="D307" s="181">
        <f t="shared" si="15"/>
        <v>0</v>
      </c>
      <c r="E307" s="192"/>
      <c r="F307" s="231"/>
      <c r="G307" s="203"/>
      <c r="H307" s="4"/>
      <c r="I307" s="4"/>
      <c r="J307" s="4"/>
      <c r="K307" s="172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79">
        <f>'Données projet'!A276</f>
        <v>0</v>
      </c>
      <c r="B308" s="180">
        <f>'Données projet'!D276</f>
        <v>0</v>
      </c>
      <c r="C308" s="190">
        <f>80*'Données projet'!E276+13.8*('Données projet'!F276+'Données projet'!G276)+10*'Données projet'!H276</f>
        <v>0</v>
      </c>
      <c r="D308" s="181">
        <f t="shared" si="15"/>
        <v>0</v>
      </c>
      <c r="E308" s="192"/>
      <c r="F308" s="231"/>
      <c r="G308" s="201"/>
      <c r="H308" s="4"/>
      <c r="I308" s="4"/>
      <c r="J308" s="4"/>
      <c r="K308" s="172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79">
        <f>'Données projet'!A277</f>
        <v>0</v>
      </c>
      <c r="B309" s="180">
        <f>'Données projet'!D277</f>
        <v>0</v>
      </c>
      <c r="C309" s="190">
        <f>80*'Données projet'!E277+13.8*('Données projet'!F277+'Données projet'!G277)+10*'Données projet'!H277</f>
        <v>0</v>
      </c>
      <c r="D309" s="181">
        <f t="shared" si="15"/>
        <v>0</v>
      </c>
      <c r="E309" s="192"/>
      <c r="F309" s="231"/>
      <c r="G309" s="201"/>
      <c r="H309" s="4"/>
      <c r="I309" s="4"/>
      <c r="J309" s="4"/>
      <c r="K309" s="172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79">
        <f>'Données projet'!A278</f>
        <v>0</v>
      </c>
      <c r="B310" s="180">
        <f>'Données projet'!D278</f>
        <v>0</v>
      </c>
      <c r="C310" s="190">
        <f>80*'Données projet'!E278+13.8*('Données projet'!F278+'Données projet'!G278)+10*'Données projet'!H278</f>
        <v>0</v>
      </c>
      <c r="D310" s="181">
        <f t="shared" si="15"/>
        <v>0</v>
      </c>
      <c r="E310" s="192"/>
      <c r="F310" s="231"/>
      <c r="G310" s="201"/>
      <c r="H310" s="4"/>
      <c r="I310" s="4"/>
      <c r="J310" s="4"/>
      <c r="K310" s="172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79">
        <f>'Données projet'!A279</f>
        <v>0</v>
      </c>
      <c r="B311" s="180">
        <f>'Données projet'!D279</f>
        <v>0</v>
      </c>
      <c r="C311" s="190">
        <f>80*'Données projet'!E279+13.8*('Données projet'!F279+'Données projet'!G279)+10*'Données projet'!H279</f>
        <v>0</v>
      </c>
      <c r="D311" s="181">
        <f t="shared" si="15"/>
        <v>0</v>
      </c>
      <c r="E311" s="192"/>
      <c r="F311" s="231"/>
      <c r="G311" s="201"/>
      <c r="H311" s="4"/>
      <c r="I311" s="4"/>
      <c r="J311" s="4"/>
      <c r="K311" s="172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79">
        <f>'Données projet'!A280</f>
        <v>0</v>
      </c>
      <c r="B312" s="180">
        <f>'Données projet'!D280</f>
        <v>0</v>
      </c>
      <c r="C312" s="190">
        <f>80*'Données projet'!E280+13.8*('Données projet'!F280+'Données projet'!G280)+10*'Données projet'!H280</f>
        <v>0</v>
      </c>
      <c r="D312" s="181">
        <f t="shared" si="15"/>
        <v>0</v>
      </c>
      <c r="E312" s="192"/>
      <c r="F312" s="231"/>
      <c r="G312" s="201"/>
      <c r="H312" s="4"/>
      <c r="I312" s="4"/>
      <c r="J312" s="4"/>
      <c r="K312" s="172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79">
        <f>'Données projet'!A281</f>
        <v>0</v>
      </c>
      <c r="B313" s="180">
        <f>'Données projet'!D281</f>
        <v>0</v>
      </c>
      <c r="C313" s="190">
        <f>80*'Données projet'!E281+13.8*('Données projet'!F281+'Données projet'!G281)+10*'Données projet'!H281</f>
        <v>0</v>
      </c>
      <c r="D313" s="181">
        <f t="shared" si="15"/>
        <v>0</v>
      </c>
      <c r="E313" s="192"/>
      <c r="F313" s="231"/>
      <c r="G313" s="201"/>
      <c r="H313" s="4"/>
      <c r="I313" s="4"/>
      <c r="J313" s="4"/>
      <c r="K313" s="172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79">
        <f>'Données projet'!A282</f>
        <v>0</v>
      </c>
      <c r="B314" s="180">
        <f>'Données projet'!D282</f>
        <v>0</v>
      </c>
      <c r="C314" s="190">
        <f>80*'Données projet'!E282+13.8*('Données projet'!F282+'Données projet'!G282)+10*'Données projet'!H282</f>
        <v>0</v>
      </c>
      <c r="D314" s="181">
        <f t="shared" si="15"/>
        <v>0</v>
      </c>
      <c r="E314" s="192"/>
      <c r="F314" s="231"/>
      <c r="G314" s="201"/>
      <c r="H314" s="4"/>
      <c r="I314" s="4"/>
      <c r="J314" s="4"/>
      <c r="K314" s="172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79">
        <f>'Données projet'!A283</f>
        <v>0</v>
      </c>
      <c r="B315" s="180">
        <f>'Données projet'!D283</f>
        <v>0</v>
      </c>
      <c r="C315" s="190">
        <f>80*'Données projet'!E283+13.8*('Données projet'!F283+'Données projet'!G283)+10*'Données projet'!H283</f>
        <v>0</v>
      </c>
      <c r="D315" s="181">
        <f t="shared" si="15"/>
        <v>0</v>
      </c>
      <c r="E315" s="192"/>
      <c r="F315" s="231"/>
      <c r="G315" s="201"/>
      <c r="H315" s="4"/>
      <c r="I315" s="4"/>
      <c r="J315" s="4"/>
      <c r="K315" s="172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79">
        <f>'Données projet'!A284</f>
        <v>0</v>
      </c>
      <c r="B316" s="180">
        <f>'Données projet'!D284</f>
        <v>0</v>
      </c>
      <c r="C316" s="190">
        <f>80*'Données projet'!E284+13.8*('Données projet'!F284+'Données projet'!G284)+10*'Données projet'!H284</f>
        <v>0</v>
      </c>
      <c r="D316" s="181">
        <f t="shared" si="15"/>
        <v>0</v>
      </c>
      <c r="E316" s="192"/>
      <c r="F316" s="231"/>
      <c r="G316" s="201"/>
      <c r="H316" s="4"/>
      <c r="I316" s="4"/>
      <c r="J316" s="4"/>
      <c r="K316" s="172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79">
        <f>'Données projet'!A285</f>
        <v>0</v>
      </c>
      <c r="B317" s="180">
        <f>'Données projet'!D285</f>
        <v>0</v>
      </c>
      <c r="C317" s="190">
        <f>80*'Données projet'!E285+13.8*('Données projet'!F285+'Données projet'!G285)+10*'Données projet'!H285</f>
        <v>0</v>
      </c>
      <c r="D317" s="181">
        <f>B317*C317</f>
        <v>0</v>
      </c>
      <c r="E317" s="192"/>
      <c r="F317" s="231"/>
      <c r="G317" s="201"/>
      <c r="H317" s="4"/>
      <c r="I317" s="4"/>
      <c r="J317" s="4"/>
      <c r="K317" s="172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79">
        <f>'Données projet'!A286</f>
        <v>0</v>
      </c>
      <c r="B318" s="180">
        <f>'Données projet'!D286</f>
        <v>0</v>
      </c>
      <c r="C318" s="190">
        <f>80*'Données projet'!E286+13.8*('Données projet'!F286+'Données projet'!G286)+10*'Données projet'!H286</f>
        <v>0</v>
      </c>
      <c r="D318" s="181">
        <f t="shared" si="15"/>
        <v>0</v>
      </c>
      <c r="E318" s="192"/>
      <c r="F318" s="231"/>
      <c r="G318" s="201"/>
      <c r="H318" s="4"/>
      <c r="I318" s="4"/>
      <c r="J318" s="4"/>
      <c r="K318" s="172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79">
        <f>'Données projet'!A287</f>
        <v>0</v>
      </c>
      <c r="B319" s="180">
        <f>'Données projet'!D287</f>
        <v>0</v>
      </c>
      <c r="C319" s="190">
        <f>80*'Données projet'!E287+13.8*('Données projet'!F287+'Données projet'!G287)+10*'Données projet'!H287</f>
        <v>0</v>
      </c>
      <c r="D319" s="181">
        <f t="shared" si="15"/>
        <v>0</v>
      </c>
      <c r="E319" s="192"/>
      <c r="F319" s="231"/>
      <c r="G319" s="201"/>
      <c r="H319" s="4"/>
      <c r="I319" s="4"/>
      <c r="J319" s="4"/>
      <c r="K319" s="172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79">
        <f>'Données projet'!A288</f>
        <v>0</v>
      </c>
      <c r="B320" s="180">
        <f>'Données projet'!D288</f>
        <v>0</v>
      </c>
      <c r="C320" s="190">
        <f>80*'Données projet'!E288+13.8*('Données projet'!F288+'Données projet'!G288)+10*'Données projet'!H288</f>
        <v>0</v>
      </c>
      <c r="D320" s="181">
        <f t="shared" si="15"/>
        <v>0</v>
      </c>
      <c r="E320" s="192"/>
      <c r="F320" s="231"/>
      <c r="G320" s="201"/>
      <c r="H320" s="4"/>
      <c r="I320" s="4"/>
      <c r="J320" s="4"/>
      <c r="K320" s="172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79">
        <f>'Données projet'!A289</f>
        <v>0</v>
      </c>
      <c r="B321" s="180">
        <f>'Données projet'!D289</f>
        <v>0</v>
      </c>
      <c r="C321" s="190">
        <f>80*'Données projet'!E289+13.8*('Données projet'!F289+'Données projet'!G289)+10*'Données projet'!H289</f>
        <v>0</v>
      </c>
      <c r="D321" s="181">
        <f t="shared" si="15"/>
        <v>0</v>
      </c>
      <c r="E321" s="192"/>
      <c r="F321" s="231"/>
      <c r="G321" s="201"/>
      <c r="H321" s="4"/>
      <c r="I321" s="4"/>
      <c r="J321" s="4"/>
      <c r="K321" s="172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1"/>
      <c r="H322" s="4"/>
      <c r="I322" s="4"/>
      <c r="J322" s="4"/>
      <c r="K322" s="172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1"/>
      <c r="H323" s="4"/>
      <c r="I323" s="4"/>
      <c r="J323" s="4"/>
      <c r="K323" s="172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1"/>
      <c r="H324" s="4"/>
      <c r="I324" s="4"/>
      <c r="J324" s="4"/>
      <c r="K324" s="172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1"/>
      <c r="H325" s="4"/>
      <c r="I325" s="4"/>
      <c r="J325" s="4"/>
      <c r="K325" s="172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1"/>
      <c r="H326" s="4"/>
      <c r="I326" s="4"/>
      <c r="J326" s="4"/>
      <c r="K326" s="172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1"/>
      <c r="H327" s="4"/>
      <c r="I327" s="4"/>
      <c r="J327" s="4"/>
      <c r="K327" s="172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2023-10-31T17:30:47Z</dcterms:modified>
</cp:coreProperties>
</file>