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didierpaillereau/Downloads/"/>
    </mc:Choice>
  </mc:AlternateContent>
  <xr:revisionPtr revIDLastSave="0" documentId="13_ncr:1_{3105A3F1-DE81-A24A-98A8-009797C2C322}" xr6:coauthVersionLast="47" xr6:coauthVersionMax="47" xr10:uidLastSave="{00000000-0000-0000-0000-000000000000}"/>
  <bookViews>
    <workbookView xWindow="10260" yWindow="940" windowWidth="18360" windowHeight="1376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0" i="6" l="1"/>
  <c r="I29" i="6"/>
  <c r="I28" i="6"/>
  <c r="I27" i="6"/>
  <c r="I26" i="6"/>
  <c r="I25" i="6"/>
  <c r="I24" i="6"/>
  <c r="I23" i="6"/>
  <c r="I22" i="6"/>
  <c r="I21" i="6"/>
  <c r="I20" i="6"/>
  <c r="F9" i="1" a="1"/>
  <c r="F9" i="1"/>
  <c r="F10" i="1" a="1"/>
  <c r="F10" i="1"/>
  <c r="F14" i="1" a="1"/>
  <c r="F14" i="1"/>
  <c r="C19" i="7"/>
  <c r="AF205" i="2"/>
  <c r="O3" i="2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AD3" i="2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a="1"/>
  <c r="F18" i="1"/>
  <c r="F17" i="1" a="1"/>
  <c r="F17" i="1"/>
  <c r="G204" i="2"/>
  <c r="G205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/>
  <c r="F3" i="2"/>
  <c r="G10" i="7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/>
  <c r="F16" i="1" a="1"/>
  <c r="F16" i="1"/>
  <c r="F15" i="1" a="1"/>
  <c r="F15" i="1"/>
  <c r="F13" i="1" a="1"/>
  <c r="F13" i="1"/>
  <c r="F12" i="1" a="1"/>
  <c r="F12" i="1"/>
  <c r="F11" i="1" a="1"/>
  <c r="F11" i="1"/>
  <c r="B154" i="6"/>
  <c r="I147" i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/>
  <c r="K205" i="2"/>
  <c r="B23" i="6"/>
  <c r="F4" i="2"/>
  <c r="D5" i="4"/>
  <c r="C5" i="4"/>
  <c r="B19" i="7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/>
  <c r="G4" i="2"/>
  <c r="H4" i="2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/>
  <c r="CQ205" i="2"/>
  <c r="BV205" i="2"/>
  <c r="BA205" i="2"/>
  <c r="A6" i="4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/>
  <c r="A21" i="4"/>
  <c r="D9" i="1"/>
  <c r="D10" i="1"/>
  <c r="D11" i="1"/>
  <c r="I37" i="1"/>
  <c r="I36" i="1"/>
  <c r="D5" i="2"/>
  <c r="G5" i="2"/>
  <c r="D11" i="2"/>
  <c r="G11" i="2"/>
  <c r="D10" i="2"/>
  <c r="G10" i="2"/>
  <c r="D9" i="2"/>
  <c r="G9" i="2"/>
  <c r="D8" i="2"/>
  <c r="G8" i="2"/>
  <c r="D7" i="2"/>
  <c r="G7" i="2"/>
  <c r="D6" i="2"/>
  <c r="G6" i="2"/>
  <c r="D13" i="2"/>
  <c r="G13" i="2"/>
  <c r="D12" i="2"/>
  <c r="G12" i="2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/>
  <c r="S15" i="6"/>
  <c r="S16" i="6"/>
  <c r="S18" i="6"/>
  <c r="S17" i="6"/>
  <c r="S14" i="6"/>
  <c r="S19" i="6"/>
  <c r="S13" i="6"/>
  <c r="S11" i="6"/>
  <c r="S12" i="6"/>
  <c r="S10" i="6"/>
  <c r="P62" i="6"/>
  <c r="H14" i="2"/>
  <c r="D15" i="2"/>
  <c r="G15" i="2"/>
  <c r="P35" i="6"/>
  <c r="I141" i="1"/>
  <c r="I167" i="1"/>
  <c r="P63" i="6"/>
  <c r="H15" i="2"/>
  <c r="D16" i="2"/>
  <c r="G16" i="2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/>
  <c r="H16" i="2"/>
  <c r="D17" i="2"/>
  <c r="G17" i="2"/>
  <c r="P37" i="6"/>
  <c r="GP1" i="2"/>
  <c r="HF3" i="2"/>
  <c r="HC3" i="2"/>
  <c r="HB3" i="2"/>
  <c r="GV3" i="2"/>
  <c r="GX3" i="2"/>
  <c r="GY3" i="2"/>
  <c r="GS3" i="2"/>
  <c r="HJ3" i="2"/>
  <c r="GK3" i="2"/>
  <c r="GH3" i="2"/>
  <c r="GG3" i="2"/>
  <c r="GA3" i="2"/>
  <c r="GC3" i="2"/>
  <c r="GD3" i="2"/>
  <c r="FX3" i="2"/>
  <c r="FU1" i="2"/>
  <c r="GO3" i="2"/>
  <c r="FP3" i="2"/>
  <c r="FM3" i="2"/>
  <c r="FL3" i="2"/>
  <c r="FF3" i="2"/>
  <c r="FH3" i="2"/>
  <c r="FI3" i="2"/>
  <c r="FC3" i="2"/>
  <c r="EZ1" i="2"/>
  <c r="FT3" i="2"/>
  <c r="EU3" i="2"/>
  <c r="ER3" i="2"/>
  <c r="EQ3" i="2"/>
  <c r="EK3" i="2"/>
  <c r="EM3" i="2"/>
  <c r="EN3" i="2"/>
  <c r="EH3" i="2"/>
  <c r="EE1" i="2"/>
  <c r="EY3" i="2"/>
  <c r="DZ3" i="2"/>
  <c r="DW3" i="2"/>
  <c r="DV3" i="2"/>
  <c r="DP3" i="2"/>
  <c r="DR3" i="2"/>
  <c r="DS3" i="2"/>
  <c r="DM3" i="2"/>
  <c r="DJ1" i="2"/>
  <c r="ED3" i="2"/>
  <c r="CJ3" i="2"/>
  <c r="DE3" i="2"/>
  <c r="DB3" i="2"/>
  <c r="DA3" i="2"/>
  <c r="CU3" i="2"/>
  <c r="CW3" i="2"/>
  <c r="CX3" i="2"/>
  <c r="CO1" i="2"/>
  <c r="DI3" i="2"/>
  <c r="CG3" i="2"/>
  <c r="CF3" i="2"/>
  <c r="BZ3" i="2"/>
  <c r="CB3" i="2"/>
  <c r="CC3" i="2"/>
  <c r="BE3" i="2"/>
  <c r="BG3" i="2"/>
  <c r="BH3" i="2"/>
  <c r="Q3" i="2"/>
  <c r="R3" i="2"/>
  <c r="AJ3" i="2"/>
  <c r="AL3" i="2"/>
  <c r="AM3" i="2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/>
  <c r="H17" i="2"/>
  <c r="D18" i="2"/>
  <c r="G18" i="2"/>
  <c r="P38" i="6"/>
  <c r="D12" i="1"/>
  <c r="D13" i="1"/>
  <c r="D14" i="1"/>
  <c r="U15" i="6"/>
  <c r="V15" i="6"/>
  <c r="D15" i="1"/>
  <c r="U16" i="6"/>
  <c r="V16" i="6"/>
  <c r="D16" i="1"/>
  <c r="U17" i="6"/>
  <c r="V17" i="6"/>
  <c r="D17" i="1"/>
  <c r="U18" i="6"/>
  <c r="V18" i="6"/>
  <c r="D18" i="1"/>
  <c r="P66" i="6"/>
  <c r="H18" i="2"/>
  <c r="D19" i="2"/>
  <c r="G19" i="2"/>
  <c r="P39" i="6"/>
  <c r="B13" i="4"/>
  <c r="B15" i="4"/>
  <c r="U19" i="6"/>
  <c r="V19" i="6"/>
  <c r="B6" i="4"/>
  <c r="U10" i="6"/>
  <c r="V10" i="6"/>
  <c r="B8" i="4"/>
  <c r="U12" i="6"/>
  <c r="V12" i="6"/>
  <c r="B12" i="4"/>
  <c r="B7" i="4"/>
  <c r="U11" i="6"/>
  <c r="V11" i="6"/>
  <c r="B11" i="4"/>
  <c r="B10" i="4"/>
  <c r="U14" i="6"/>
  <c r="V14" i="6"/>
  <c r="B9" i="4"/>
  <c r="U13" i="6"/>
  <c r="V13" i="6"/>
  <c r="D19" i="1"/>
  <c r="B14" i="4"/>
  <c r="T23" i="6"/>
  <c r="P67" i="6"/>
  <c r="H19" i="2"/>
  <c r="D20" i="2"/>
  <c r="G20" i="2"/>
  <c r="P40" i="6"/>
  <c r="P68" i="6"/>
  <c r="H20" i="2"/>
  <c r="D21" i="2"/>
  <c r="G21" i="2"/>
  <c r="P41" i="6"/>
  <c r="P69" i="6"/>
  <c r="H21" i="2"/>
  <c r="D22" i="2"/>
  <c r="G22" i="2"/>
  <c r="P42" i="6"/>
  <c r="P70" i="6"/>
  <c r="H22" i="2"/>
  <c r="D23" i="2"/>
  <c r="G23" i="2"/>
  <c r="P43" i="6"/>
  <c r="P71" i="6"/>
  <c r="H23" i="2"/>
  <c r="D24" i="2"/>
  <c r="G24" i="2"/>
  <c r="P44" i="6"/>
  <c r="P72" i="6"/>
  <c r="H24" i="2"/>
  <c r="D25" i="2"/>
  <c r="G25" i="2"/>
  <c r="P45" i="6"/>
  <c r="P73" i="6"/>
  <c r="H25" i="2"/>
  <c r="D26" i="2"/>
  <c r="G26" i="2"/>
  <c r="P46" i="6"/>
  <c r="P74" i="6"/>
  <c r="H26" i="2"/>
  <c r="D27" i="2"/>
  <c r="G27" i="2"/>
  <c r="P47" i="6"/>
  <c r="P75" i="6"/>
  <c r="H27" i="2"/>
  <c r="D28" i="2"/>
  <c r="G28" i="2"/>
  <c r="P48" i="6"/>
  <c r="P76" i="6"/>
  <c r="H28" i="2"/>
  <c r="D29" i="2"/>
  <c r="G29" i="2"/>
  <c r="P49" i="6"/>
  <c r="P77" i="6"/>
  <c r="H29" i="2"/>
  <c r="D30" i="2"/>
  <c r="G30" i="2"/>
  <c r="P50" i="6"/>
  <c r="P78" i="6"/>
  <c r="H30" i="2"/>
  <c r="D31" i="2"/>
  <c r="G31" i="2"/>
  <c r="P51" i="6"/>
  <c r="P79" i="6"/>
  <c r="H31" i="2"/>
  <c r="D32" i="2"/>
  <c r="G32" i="2"/>
  <c r="P52" i="6"/>
  <c r="P80" i="6"/>
  <c r="H32" i="2"/>
  <c r="D33" i="2"/>
  <c r="G33" i="2"/>
  <c r="P53" i="6"/>
  <c r="P81" i="6"/>
  <c r="H33" i="2"/>
  <c r="D34" i="2"/>
  <c r="G34" i="2"/>
  <c r="P54" i="6"/>
  <c r="P82" i="6"/>
  <c r="H34" i="2"/>
  <c r="D35" i="2"/>
  <c r="G35" i="2"/>
  <c r="P55" i="6"/>
  <c r="P83" i="6"/>
  <c r="H35" i="2"/>
  <c r="D36" i="2"/>
  <c r="G36" i="2"/>
  <c r="P56" i="6"/>
  <c r="P84" i="6"/>
  <c r="H36" i="2"/>
  <c r="D37" i="2"/>
  <c r="G37" i="2"/>
  <c r="P57" i="6"/>
  <c r="Y3" i="2"/>
  <c r="AC3" i="2"/>
  <c r="P85" i="6"/>
  <c r="H37" i="2"/>
  <c r="D38" i="2"/>
  <c r="G38" i="2"/>
  <c r="P58" i="6"/>
  <c r="V3" i="2"/>
  <c r="U3" i="2"/>
  <c r="P86" i="6"/>
  <c r="H38" i="2"/>
  <c r="D39" i="2"/>
  <c r="G39" i="2"/>
  <c r="P59" i="6"/>
  <c r="I39" i="1"/>
  <c r="I38" i="1"/>
  <c r="P88" i="6"/>
  <c r="P87" i="6"/>
  <c r="H39" i="2"/>
  <c r="D40" i="2"/>
  <c r="G40" i="2"/>
  <c r="P61" i="6"/>
  <c r="P60" i="6"/>
  <c r="H40" i="2"/>
  <c r="D41" i="2"/>
  <c r="G41" i="2"/>
  <c r="M30" i="6"/>
  <c r="A4" i="2"/>
  <c r="C19" i="1"/>
  <c r="C20" i="1"/>
  <c r="GQ4" i="2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/>
  <c r="HD4" i="2"/>
  <c r="HE4" i="2"/>
  <c r="GJ4" i="2"/>
  <c r="FO4" i="2"/>
  <c r="FR4" i="2"/>
  <c r="DY4" i="2"/>
  <c r="ES4" i="2"/>
  <c r="DX4" i="2"/>
  <c r="GI4" i="2"/>
  <c r="GL4" i="2"/>
  <c r="CI4" i="2"/>
  <c r="ET4" i="2"/>
  <c r="DC4" i="2"/>
  <c r="BM4" i="2"/>
  <c r="DD4" i="2"/>
  <c r="CH4" i="2"/>
  <c r="BN4" i="2"/>
  <c r="AS4" i="2"/>
  <c r="AR4" i="2"/>
  <c r="FN4" i="2"/>
  <c r="FQ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/>
  <c r="FT12" i="2"/>
  <c r="CN12" i="2"/>
  <c r="BS12" i="2"/>
  <c r="GO12" i="2"/>
  <c r="EY12" i="2"/>
  <c r="HJ12" i="2"/>
  <c r="ED12" i="2"/>
  <c r="HD14" i="2"/>
  <c r="HE14" i="2"/>
  <c r="HH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/>
  <c r="BS18" i="2"/>
  <c r="HD20" i="2"/>
  <c r="HG20" i="2"/>
  <c r="GJ20" i="2"/>
  <c r="FO20" i="2"/>
  <c r="DY20" i="2"/>
  <c r="ES20" i="2"/>
  <c r="EV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/>
  <c r="FB20" i="2"/>
  <c r="ER20" i="2"/>
  <c r="DV20" i="2"/>
  <c r="DM20" i="2"/>
  <c r="DA20" i="2"/>
  <c r="EU20" i="2"/>
  <c r="EG20" i="2"/>
  <c r="DW20" i="2"/>
  <c r="EC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/>
  <c r="EY20" i="2"/>
  <c r="HJ20" i="2"/>
  <c r="CN20" i="2"/>
  <c r="FT20" i="2"/>
  <c r="HD22" i="2"/>
  <c r="HE22" i="2"/>
  <c r="HH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/>
  <c r="HG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/>
  <c r="CN22" i="2"/>
  <c r="FT22" i="2"/>
  <c r="DI22" i="2"/>
  <c r="GO22" i="2"/>
  <c r="EY22" i="2"/>
  <c r="ED22" i="2"/>
  <c r="HD24" i="2"/>
  <c r="GJ24" i="2"/>
  <c r="FO24" i="2"/>
  <c r="FR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/>
  <c r="HD28" i="2"/>
  <c r="HE28" i="2"/>
  <c r="FO28" i="2"/>
  <c r="GI28" i="2"/>
  <c r="DY28" i="2"/>
  <c r="ES28" i="2"/>
  <c r="EV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/>
  <c r="EB28" i="2"/>
  <c r="HG28" i="2"/>
  <c r="FS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/>
  <c r="CN30" i="2"/>
  <c r="HJ30" i="2"/>
  <c r="GO30" i="2"/>
  <c r="HD32" i="2"/>
  <c r="GJ32" i="2"/>
  <c r="HE32" i="2"/>
  <c r="HH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/>
  <c r="K15" i="4"/>
  <c r="GR33" i="2"/>
  <c r="GK33" i="2"/>
  <c r="FW33" i="2"/>
  <c r="FM33" i="2"/>
  <c r="J13" i="4"/>
  <c r="K13" i="4"/>
  <c r="GS33" i="2"/>
  <c r="FP33" i="2"/>
  <c r="GG33" i="2"/>
  <c r="FX33" i="2"/>
  <c r="EQ33" i="2"/>
  <c r="EH33" i="2"/>
  <c r="CJ33" i="2"/>
  <c r="FB33" i="2"/>
  <c r="ER33" i="2"/>
  <c r="J12" i="4"/>
  <c r="K12" i="4"/>
  <c r="DV33" i="2"/>
  <c r="DM33" i="2"/>
  <c r="DA33" i="2"/>
  <c r="GH33" i="2"/>
  <c r="J14" i="4"/>
  <c r="K14" i="4"/>
  <c r="FL33" i="2"/>
  <c r="FC33" i="2"/>
  <c r="EU33" i="2"/>
  <c r="EG33" i="2"/>
  <c r="DW33" i="2"/>
  <c r="J11" i="4"/>
  <c r="K11" i="4"/>
  <c r="DB33" i="2"/>
  <c r="J10" i="4"/>
  <c r="K10" i="4"/>
  <c r="DL33" i="2"/>
  <c r="CQ33" i="2"/>
  <c r="DZ33" i="2"/>
  <c r="CG33" i="2"/>
  <c r="J9" i="4"/>
  <c r="K9" i="4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/>
  <c r="AG33" i="2"/>
  <c r="Y33" i="2"/>
  <c r="U33" i="2"/>
  <c r="A34" i="2"/>
  <c r="V33" i="2"/>
  <c r="J6" i="4"/>
  <c r="AX29" i="2"/>
  <c r="Z32" i="2"/>
  <c r="AC31" i="2"/>
  <c r="EW33" i="2"/>
  <c r="HH33" i="2"/>
  <c r="EA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/>
  <c r="DI33" i="2"/>
  <c r="H10" i="4"/>
  <c r="I10" i="4"/>
  <c r="CN33" i="2"/>
  <c r="FT33" i="2"/>
  <c r="ED33" i="2"/>
  <c r="H11" i="4"/>
  <c r="I11" i="4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/>
  <c r="I12" i="4"/>
  <c r="HJ33" i="2"/>
  <c r="H15" i="4"/>
  <c r="I15" i="4"/>
  <c r="GO33" i="2"/>
  <c r="H14" i="4"/>
  <c r="I14" i="4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/>
  <c r="CM35" i="2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/>
  <c r="H9" i="4"/>
  <c r="I9" i="4"/>
  <c r="L36" i="2"/>
  <c r="D74" i="2"/>
  <c r="G74" i="2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/>
  <c r="HD40" i="2"/>
  <c r="HG40" i="2"/>
  <c r="GJ40" i="2"/>
  <c r="FO40" i="2"/>
  <c r="HE40" i="2"/>
  <c r="HH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/>
  <c r="HE41" i="2"/>
  <c r="GJ41" i="2"/>
  <c r="HD41" i="2"/>
  <c r="HG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/>
  <c r="HD42" i="2"/>
  <c r="HE42" i="2"/>
  <c r="GI42" i="2"/>
  <c r="GJ42" i="2"/>
  <c r="ET42" i="2"/>
  <c r="FN42" i="2"/>
  <c r="FO42" i="2"/>
  <c r="DY42" i="2"/>
  <c r="BN42" i="2"/>
  <c r="ES42" i="2"/>
  <c r="EV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/>
  <c r="DC45" i="2"/>
  <c r="BN45" i="2"/>
  <c r="AR45" i="2"/>
  <c r="DX45" i="2"/>
  <c r="W45" i="2"/>
  <c r="HF45" i="2"/>
  <c r="HC45" i="2"/>
  <c r="HI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/>
  <c r="ED45" i="2"/>
  <c r="HD47" i="2"/>
  <c r="HE47" i="2"/>
  <c r="GI47" i="2"/>
  <c r="GJ47" i="2"/>
  <c r="ES47" i="2"/>
  <c r="ET47" i="2"/>
  <c r="FN47" i="2"/>
  <c r="FO47" i="2"/>
  <c r="DC47" i="2"/>
  <c r="DX47" i="2"/>
  <c r="EA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/>
  <c r="HJ55" i="2"/>
  <c r="CN55" i="2"/>
  <c r="EY55" i="2"/>
  <c r="GO55" i="2"/>
  <c r="ED55" i="2"/>
  <c r="HE57" i="2"/>
  <c r="HH57" i="2"/>
  <c r="GJ57" i="2"/>
  <c r="FO57" i="2"/>
  <c r="HD57" i="2"/>
  <c r="HG57" i="2"/>
  <c r="FN57" i="2"/>
  <c r="DY57" i="2"/>
  <c r="GI57" i="2"/>
  <c r="DD57" i="2"/>
  <c r="ES57" i="2"/>
  <c r="EV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/>
  <c r="FT57" i="2"/>
  <c r="GO57" i="2"/>
  <c r="ED57" i="2"/>
  <c r="DI57" i="2"/>
  <c r="HD59" i="2"/>
  <c r="HE59" i="2"/>
  <c r="HH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/>
  <c r="AS59" i="2"/>
  <c r="X59" i="2"/>
  <c r="DX59" i="2"/>
  <c r="EA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/>
  <c r="CN58" i="2"/>
  <c r="ED58" i="2"/>
  <c r="EY58" i="2"/>
  <c r="HD60" i="2"/>
  <c r="HE60" i="2"/>
  <c r="FO60" i="2"/>
  <c r="GI60" i="2"/>
  <c r="DY60" i="2"/>
  <c r="ES60" i="2"/>
  <c r="EV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/>
  <c r="X60" i="2"/>
  <c r="W60" i="2"/>
  <c r="HC60" i="2"/>
  <c r="HI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/>
  <c r="HJ60" i="2"/>
  <c r="EY60" i="2"/>
  <c r="GO60" i="2"/>
  <c r="HD62" i="2"/>
  <c r="HE62" i="2"/>
  <c r="GI62" i="2"/>
  <c r="GJ62" i="2"/>
  <c r="ET62" i="2"/>
  <c r="FO62" i="2"/>
  <c r="FN62" i="2"/>
  <c r="DY62" i="2"/>
  <c r="EB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/>
  <c r="HJ73" i="2"/>
  <c r="CN73" i="2"/>
  <c r="HD75" i="2"/>
  <c r="HE75" i="2"/>
  <c r="HH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/>
  <c r="ED74" i="2"/>
  <c r="CN74" i="2"/>
  <c r="HJ74" i="2"/>
  <c r="EY74" i="2"/>
  <c r="HD76" i="2"/>
  <c r="HE76" i="2"/>
  <c r="HH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/>
  <c r="EB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/>
  <c r="ED110" i="2"/>
  <c r="HJ110" i="2"/>
  <c r="EY110" i="2"/>
  <c r="HD112" i="2"/>
  <c r="HE112" i="2"/>
  <c r="FO112" i="2"/>
  <c r="GJ112" i="2"/>
  <c r="GI112" i="2"/>
  <c r="ES112" i="2"/>
  <c r="DX112" i="2"/>
  <c r="FN112" i="2"/>
  <c r="FQ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/>
  <c r="EW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/>
  <c r="HH114" i="2"/>
  <c r="EW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/>
  <c r="L115" i="2"/>
  <c r="D153" i="2"/>
  <c r="G153" i="2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/>
  <c r="L118" i="2"/>
  <c r="FT116" i="2"/>
  <c r="EY116" i="2"/>
  <c r="ED116" i="2"/>
  <c r="HJ116" i="2"/>
  <c r="HD118" i="2"/>
  <c r="HE118" i="2"/>
  <c r="HH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/>
  <c r="L120" i="2"/>
  <c r="EY118" i="2"/>
  <c r="ED118" i="2"/>
  <c r="HD120" i="2"/>
  <c r="FO120" i="2"/>
  <c r="GJ120" i="2"/>
  <c r="GI120" i="2"/>
  <c r="HE120" i="2"/>
  <c r="ES120" i="2"/>
  <c r="DX120" i="2"/>
  <c r="FN120" i="2"/>
  <c r="FQ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/>
  <c r="EW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/>
  <c r="L124" i="2"/>
  <c r="EY122" i="2"/>
  <c r="ED122" i="2"/>
  <c r="FT122" i="2"/>
  <c r="HD124" i="2"/>
  <c r="HE124" i="2"/>
  <c r="HH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/>
  <c r="DV124" i="2"/>
  <c r="DM124" i="2"/>
  <c r="DA124" i="2"/>
  <c r="EU124" i="2"/>
  <c r="EG124" i="2"/>
  <c r="DW124" i="2"/>
  <c r="DB124" i="2"/>
  <c r="FM124" i="2"/>
  <c r="FS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/>
  <c r="DX129" i="2"/>
  <c r="AR129" i="2"/>
  <c r="DD129" i="2"/>
  <c r="DC129" i="2"/>
  <c r="W129" i="2"/>
  <c r="BN129" i="2"/>
  <c r="HF129" i="2"/>
  <c r="HC129" i="2"/>
  <c r="HI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/>
  <c r="HF130" i="2"/>
  <c r="HB130" i="2"/>
  <c r="GS130" i="2"/>
  <c r="GR130" i="2"/>
  <c r="GH130" i="2"/>
  <c r="FL130" i="2"/>
  <c r="FC130" i="2"/>
  <c r="FW130" i="2"/>
  <c r="FM130" i="2"/>
  <c r="FS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/>
  <c r="HG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/>
  <c r="L137" i="2"/>
  <c r="FT135" i="2"/>
  <c r="EY135" i="2"/>
  <c r="DI135" i="2"/>
  <c r="ED135" i="2"/>
  <c r="CN135" i="2"/>
  <c r="GO135" i="2"/>
  <c r="HJ135" i="2"/>
  <c r="HE137" i="2"/>
  <c r="HH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/>
  <c r="DB140" i="2"/>
  <c r="FM140" i="2"/>
  <c r="FS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G140" i="2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/>
  <c r="CH141" i="2"/>
  <c r="CI141" i="2"/>
  <c r="BM141" i="2"/>
  <c r="DY141" i="2"/>
  <c r="EB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/>
  <c r="L144" i="2"/>
  <c r="HD144" i="2"/>
  <c r="HE144" i="2"/>
  <c r="HH144" i="2"/>
  <c r="FO144" i="2"/>
  <c r="GJ144" i="2"/>
  <c r="GI144" i="2"/>
  <c r="ES144" i="2"/>
  <c r="DX144" i="2"/>
  <c r="FN144" i="2"/>
  <c r="ET144" i="2"/>
  <c r="DY144" i="2"/>
  <c r="EB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/>
  <c r="FR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/>
  <c r="HH145" i="2"/>
  <c r="EX145" i="2"/>
  <c r="FR145" i="2"/>
  <c r="EA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/>
  <c r="FS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/>
  <c r="T26" i="6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/>
  <c r="DI154" i="2"/>
  <c r="DI153" i="2"/>
  <c r="FT153" i="2"/>
  <c r="CN153" i="2"/>
  <c r="HJ153" i="2"/>
  <c r="GO153" i="2"/>
  <c r="EY153" i="2"/>
  <c r="ED153" i="2"/>
  <c r="AC153" i="2"/>
  <c r="AX151" i="2"/>
  <c r="AC154" i="2"/>
  <c r="EW155" i="2"/>
  <c r="HG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/>
  <c r="HE156" i="2"/>
  <c r="HH156" i="2"/>
  <c r="GK156" i="2"/>
  <c r="FB156" i="2"/>
  <c r="HF156" i="2"/>
  <c r="FC156" i="2"/>
  <c r="FW156" i="2"/>
  <c r="FL156" i="2"/>
  <c r="GR156" i="2"/>
  <c r="FX156" i="2"/>
  <c r="FM156" i="2"/>
  <c r="FS156" i="2"/>
  <c r="ET156" i="2"/>
  <c r="EU156" i="2"/>
  <c r="DX156" i="2"/>
  <c r="GJ156" i="2"/>
  <c r="EH156" i="2"/>
  <c r="DL156" i="2"/>
  <c r="EQ156" i="2"/>
  <c r="ER156" i="2"/>
  <c r="EX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/>
  <c r="EY155" i="2"/>
  <c r="ED155" i="2"/>
  <c r="AX152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/>
  <c r="GJ157" i="2"/>
  <c r="HE157" i="2"/>
  <c r="HH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/>
  <c r="DM157" i="2"/>
  <c r="ES157" i="2"/>
  <c r="ET157" i="2"/>
  <c r="DW157" i="2"/>
  <c r="CQ157" i="2"/>
  <c r="BW157" i="2"/>
  <c r="FB157" i="2"/>
  <c r="DX157" i="2"/>
  <c r="EA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/>
  <c r="AX153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/>
  <c r="DC158" i="2"/>
  <c r="CI158" i="2"/>
  <c r="DD158" i="2"/>
  <c r="CJ158" i="2"/>
  <c r="BA158" i="2"/>
  <c r="AP158" i="2"/>
  <c r="DE158" i="2"/>
  <c r="ES158" i="2"/>
  <c r="EV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/>
  <c r="HI159" i="2"/>
  <c r="EA159" i="2"/>
  <c r="HH159" i="2"/>
  <c r="FS159" i="2"/>
  <c r="EX159" i="2"/>
  <c r="EV159" i="2"/>
  <c r="EB159" i="2"/>
  <c r="ED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/>
  <c r="GI160" i="2"/>
  <c r="FP160" i="2"/>
  <c r="HD160" i="2"/>
  <c r="GJ160" i="2"/>
  <c r="EH160" i="2"/>
  <c r="ET160" i="2"/>
  <c r="DL160" i="2"/>
  <c r="FM160" i="2"/>
  <c r="FS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/>
  <c r="AX157" i="2"/>
  <c r="HH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/>
  <c r="H199" i="2"/>
  <c r="AX158" i="2"/>
  <c r="D200" i="2"/>
  <c r="G200" i="2"/>
  <c r="EB161" i="2"/>
  <c r="HG161" i="2"/>
  <c r="EA161" i="2"/>
  <c r="HH161" i="2"/>
  <c r="AW161" i="2"/>
  <c r="EC161" i="2"/>
  <c r="EW161" i="2"/>
  <c r="HI161" i="2"/>
  <c r="GN161" i="2"/>
  <c r="DH161" i="2"/>
  <c r="DG161" i="2"/>
  <c r="DF161" i="2"/>
  <c r="DI161" i="2"/>
  <c r="FR161" i="2"/>
  <c r="FQ161" i="2"/>
  <c r="CN160" i="2"/>
  <c r="GL161" i="2"/>
  <c r="GM161" i="2"/>
  <c r="EV161" i="2"/>
  <c r="EY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/>
  <c r="AX159" i="2"/>
  <c r="ED161" i="2"/>
  <c r="EB162" i="2"/>
  <c r="EW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/>
  <c r="GJ163" i="2"/>
  <c r="HE163" i="2"/>
  <c r="HH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/>
  <c r="DA163" i="2"/>
  <c r="CG163" i="2"/>
  <c r="DY163" i="2"/>
  <c r="EB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/>
  <c r="EY162" i="2"/>
  <c r="AX160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/>
  <c r="GK164" i="2"/>
  <c r="FB164" i="2"/>
  <c r="HF164" i="2"/>
  <c r="FC164" i="2"/>
  <c r="FW164" i="2"/>
  <c r="FL164" i="2"/>
  <c r="GR164" i="2"/>
  <c r="FX164" i="2"/>
  <c r="FM164" i="2"/>
  <c r="FS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/>
  <c r="ED163" i="2"/>
  <c r="EY163" i="2"/>
  <c r="EA164" i="2"/>
  <c r="EX164" i="2"/>
  <c r="EV164" i="2"/>
  <c r="HG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/>
  <c r="HC167" i="2"/>
  <c r="HI167" i="2"/>
  <c r="GI167" i="2"/>
  <c r="FP167" i="2"/>
  <c r="EG167" i="2"/>
  <c r="FL167" i="2"/>
  <c r="EQ167" i="2"/>
  <c r="FW167" i="2"/>
  <c r="EU167" i="2"/>
  <c r="DW167" i="2"/>
  <c r="EC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/>
  <c r="EB167" i="2"/>
  <c r="EX167" i="2"/>
  <c r="FS167" i="2"/>
  <c r="GN167" i="2"/>
  <c r="HG167" i="2"/>
  <c r="DI166" i="2"/>
  <c r="DF167" i="2"/>
  <c r="DH167" i="2"/>
  <c r="DI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/>
  <c r="GI168" i="2"/>
  <c r="FP168" i="2"/>
  <c r="HD168" i="2"/>
  <c r="GJ168" i="2"/>
  <c r="EH168" i="2"/>
  <c r="ES168" i="2"/>
  <c r="EV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/>
  <c r="DM168" i="2"/>
  <c r="BV168" i="2"/>
  <c r="BO168" i="2"/>
  <c r="EU168" i="2"/>
  <c r="DV168" i="2"/>
  <c r="CQ168" i="2"/>
  <c r="DW168" i="2"/>
  <c r="EC168" i="2"/>
  <c r="DY168" i="2"/>
  <c r="EB168" i="2"/>
  <c r="DA168" i="2"/>
  <c r="CG168" i="2"/>
  <c r="AQ168" i="2"/>
  <c r="AG168" i="2"/>
  <c r="CR168" i="2"/>
  <c r="BB168" i="2"/>
  <c r="AP168" i="2"/>
  <c r="AR168" i="2"/>
  <c r="DD168" i="2"/>
  <c r="DG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/>
  <c r="GS169" i="2"/>
  <c r="HB169" i="2"/>
  <c r="GH169" i="2"/>
  <c r="FO169" i="2"/>
  <c r="HC169" i="2"/>
  <c r="GI169" i="2"/>
  <c r="FP169" i="2"/>
  <c r="HD169" i="2"/>
  <c r="GJ169" i="2"/>
  <c r="HE169" i="2"/>
  <c r="HH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/>
  <c r="DZ169" i="2"/>
  <c r="CR169" i="2"/>
  <c r="CF169" i="2"/>
  <c r="BB169" i="2"/>
  <c r="DA169" i="2"/>
  <c r="CG169" i="2"/>
  <c r="DB169" i="2"/>
  <c r="EG169" i="2"/>
  <c r="ER169" i="2"/>
  <c r="EX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/>
  <c r="EA172" i="2"/>
  <c r="HI172" i="2"/>
  <c r="HG172" i="2"/>
  <c r="EC172" i="2"/>
  <c r="EX172" i="2"/>
  <c r="FS172" i="2"/>
  <c r="GN172" i="2"/>
  <c r="HH172" i="2"/>
  <c r="HJ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/>
  <c r="GK173" i="2"/>
  <c r="EH173" i="2"/>
  <c r="DM173" i="2"/>
  <c r="FB173" i="2"/>
  <c r="ER173" i="2"/>
  <c r="EX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/>
  <c r="ED174" i="2"/>
  <c r="AX172" i="2"/>
  <c r="EA175" i="2"/>
  <c r="HI175" i="2"/>
  <c r="FS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/>
  <c r="DY176" i="2"/>
  <c r="EB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/>
  <c r="GK177" i="2"/>
  <c r="FB177" i="2"/>
  <c r="EQ177" i="2"/>
  <c r="ET177" i="2"/>
  <c r="EW177" i="2"/>
  <c r="DM177" i="2"/>
  <c r="FN177" i="2"/>
  <c r="FQ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/>
  <c r="HB178" i="2"/>
  <c r="HC178" i="2"/>
  <c r="GI178" i="2"/>
  <c r="FP178" i="2"/>
  <c r="HD178" i="2"/>
  <c r="HG178" i="2"/>
  <c r="GJ178" i="2"/>
  <c r="HE178" i="2"/>
  <c r="HH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/>
  <c r="EW178" i="2"/>
  <c r="EB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/>
  <c r="CG179" i="2"/>
  <c r="W179" i="2"/>
  <c r="AX176" i="2"/>
  <c r="ED178" i="2"/>
  <c r="EV179" i="2"/>
  <c r="EA179" i="2"/>
  <c r="HG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/>
  <c r="DY185" i="2"/>
  <c r="EB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/>
  <c r="EV185" i="2"/>
  <c r="HH185" i="2"/>
  <c r="HG185" i="2"/>
  <c r="AU185" i="2"/>
  <c r="EX185" i="2"/>
  <c r="FS185" i="2"/>
  <c r="EC185" i="2"/>
  <c r="ED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/>
  <c r="GS186" i="2"/>
  <c r="GG186" i="2"/>
  <c r="FN186" i="2"/>
  <c r="HB186" i="2"/>
  <c r="HC186" i="2"/>
  <c r="GI186" i="2"/>
  <c r="FP186" i="2"/>
  <c r="HD186" i="2"/>
  <c r="HG186" i="2"/>
  <c r="GJ186" i="2"/>
  <c r="HE186" i="2"/>
  <c r="GK186" i="2"/>
  <c r="FB186" i="2"/>
  <c r="HF186" i="2"/>
  <c r="FC186" i="2"/>
  <c r="ER186" i="2"/>
  <c r="EU186" i="2"/>
  <c r="FO186" i="2"/>
  <c r="FR186" i="2"/>
  <c r="EH186" i="2"/>
  <c r="GH186" i="2"/>
  <c r="ES186" i="2"/>
  <c r="DL186" i="2"/>
  <c r="DD186" i="2"/>
  <c r="ET186" i="2"/>
  <c r="EW186" i="2"/>
  <c r="DM186" i="2"/>
  <c r="DE186" i="2"/>
  <c r="EG186" i="2"/>
  <c r="DV186" i="2"/>
  <c r="EQ186" i="2"/>
  <c r="DW186" i="2"/>
  <c r="CQ186" i="2"/>
  <c r="BL186" i="2"/>
  <c r="DX186" i="2"/>
  <c r="EA186" i="2"/>
  <c r="CR186" i="2"/>
  <c r="BV186" i="2"/>
  <c r="BM186" i="2"/>
  <c r="BA186" i="2"/>
  <c r="DY186" i="2"/>
  <c r="EB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/>
  <c r="DY189" i="2"/>
  <c r="EB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/>
  <c r="EC189" i="2"/>
  <c r="FS189" i="2"/>
  <c r="HI189" i="2"/>
  <c r="EX189" i="2"/>
  <c r="EA189" i="2"/>
  <c r="ED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/>
  <c r="HG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/>
  <c r="DY195" i="2"/>
  <c r="DA195" i="2"/>
  <c r="BW195" i="2"/>
  <c r="EG195" i="2"/>
  <c r="DZ195" i="2"/>
  <c r="EH195" i="2"/>
  <c r="ER195" i="2"/>
  <c r="EX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/>
  <c r="AQ195" i="2"/>
  <c r="AT195" i="2"/>
  <c r="AG195" i="2"/>
  <c r="W195" i="2"/>
  <c r="AA194" i="2"/>
  <c r="AX192" i="2"/>
  <c r="AA195" i="2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/>
  <c r="HE196" i="2"/>
  <c r="HH196" i="2"/>
  <c r="GK196" i="2"/>
  <c r="HF196" i="2"/>
  <c r="FW196" i="2"/>
  <c r="GR196" i="2"/>
  <c r="FX196" i="2"/>
  <c r="FM196" i="2"/>
  <c r="ET196" i="2"/>
  <c r="EW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/>
  <c r="GJ197" i="2"/>
  <c r="HE197" i="2"/>
  <c r="HH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/>
  <c r="EH197" i="2"/>
  <c r="DX197" i="2"/>
  <c r="EA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/>
  <c r="AX194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/>
  <c r="FC199" i="2"/>
  <c r="FL199" i="2"/>
  <c r="FN199" i="2"/>
  <c r="EH199" i="2"/>
  <c r="FO199" i="2"/>
  <c r="ER199" i="2"/>
  <c r="DW199" i="2"/>
  <c r="DA199" i="2"/>
  <c r="ES199" i="2"/>
  <c r="EV199" i="2"/>
  <c r="DX199" i="2"/>
  <c r="EA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/>
  <c r="DM199" i="2"/>
  <c r="BV199" i="2"/>
  <c r="BO199" i="2"/>
  <c r="BB199" i="2"/>
  <c r="DY199" i="2"/>
  <c r="EB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/>
  <c r="CT4" i="2"/>
  <c r="GT4" i="2" a="1"/>
  <c r="GT4" i="2"/>
  <c r="GU4" i="2"/>
  <c r="BC4" i="2" a="1"/>
  <c r="BC4" i="2"/>
  <c r="BD4" i="2"/>
  <c r="AB199" i="2"/>
  <c r="BX4" i="2" a="1"/>
  <c r="BX4" i="2"/>
  <c r="BY4" i="2"/>
  <c r="AA199" i="2"/>
  <c r="AX197" i="2"/>
  <c r="EW200" i="2"/>
  <c r="HI200" i="2"/>
  <c r="FS200" i="2"/>
  <c r="EC200" i="2"/>
  <c r="HH200" i="2"/>
  <c r="GN200" i="2"/>
  <c r="HG200" i="2"/>
  <c r="HJ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/>
  <c r="CW4" i="2"/>
  <c r="CX4" i="2"/>
  <c r="BZ4" i="2"/>
  <c r="CA4" i="2"/>
  <c r="CB4" i="2"/>
  <c r="CC4" i="2"/>
  <c r="CN199" i="2"/>
  <c r="BE4" i="2"/>
  <c r="BF4" i="2"/>
  <c r="BG4" i="2"/>
  <c r="BH4" i="2"/>
  <c r="Z200" i="2"/>
  <c r="AA200" i="2"/>
  <c r="GO199" i="2"/>
  <c r="FT199" i="2"/>
  <c r="GV4" i="2"/>
  <c r="GW4" i="2"/>
  <c r="GX4" i="2"/>
  <c r="GY4" i="2"/>
  <c r="DI199" i="2"/>
  <c r="EY199" i="2"/>
  <c r="ED199" i="2"/>
  <c r="AC199" i="2"/>
  <c r="DN4" i="2" a="1"/>
  <c r="DN4" i="2"/>
  <c r="DO4" i="2"/>
  <c r="FD4" i="2" a="1"/>
  <c r="FD4" i="2"/>
  <c r="FE4" i="2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/>
  <c r="GJ201" i="2"/>
  <c r="HE201" i="2"/>
  <c r="HH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a="1"/>
  <c r="M5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/>
  <c r="N4" i="2"/>
  <c r="FY4" i="2" a="1"/>
  <c r="FY4" i="2"/>
  <c r="FZ4" i="2"/>
  <c r="BC5" i="2" a="1"/>
  <c r="BC5" i="2"/>
  <c r="BD5" i="2"/>
  <c r="AH4" i="2" a="1"/>
  <c r="AH4" i="2"/>
  <c r="AI4" i="2"/>
  <c r="AH5" i="2" a="1"/>
  <c r="AH5" i="2"/>
  <c r="EI4" i="2" a="1"/>
  <c r="EI4" i="2"/>
  <c r="EJ4" i="2"/>
  <c r="AX198" i="2"/>
  <c r="EY200" i="2"/>
  <c r="ED200" i="2"/>
  <c r="DI200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/>
  <c r="FH4" i="2"/>
  <c r="FI4" i="2"/>
  <c r="FT200" i="2"/>
  <c r="EK4" i="2"/>
  <c r="EL4" i="2"/>
  <c r="EM4" i="2"/>
  <c r="EN4" i="2"/>
  <c r="DP4" i="2"/>
  <c r="DQ4" i="2"/>
  <c r="DR4" i="2"/>
  <c r="DS4" i="2"/>
  <c r="BE5" i="2"/>
  <c r="BF5" i="2"/>
  <c r="BG5" i="2"/>
  <c r="BH5" i="2"/>
  <c r="N5" i="2"/>
  <c r="O4" i="2"/>
  <c r="GO200" i="2"/>
  <c r="GA4" i="2"/>
  <c r="GB4" i="2"/>
  <c r="GC4" i="2"/>
  <c r="GD4" i="2"/>
  <c r="Z201" i="2"/>
  <c r="AB201" i="2"/>
  <c r="AJ4" i="2"/>
  <c r="AK4" i="2"/>
  <c r="AL4" i="2"/>
  <c r="AM4" i="2"/>
  <c r="BX5" i="2" a="1"/>
  <c r="BX5" i="2"/>
  <c r="BY5" i="2"/>
  <c r="DN5" i="2" a="1"/>
  <c r="DN5" i="2"/>
  <c r="DO5" i="2"/>
  <c r="EI5" i="2" a="1"/>
  <c r="EI5" i="2"/>
  <c r="EJ5" i="2"/>
  <c r="GT5" i="2" a="1"/>
  <c r="GT5" i="2"/>
  <c r="GU5" i="2"/>
  <c r="FY5" i="2" a="1"/>
  <c r="FY5" i="2"/>
  <c r="FZ5" i="2"/>
  <c r="FZ6" i="2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a="1"/>
  <c r="FY6" i="2"/>
  <c r="GS202" i="2"/>
  <c r="GG202" i="2"/>
  <c r="HB202" i="2"/>
  <c r="GI202" i="2"/>
  <c r="HC202" i="2"/>
  <c r="HI202" i="2"/>
  <c r="GJ202" i="2"/>
  <c r="HD202" i="2"/>
  <c r="HG202" i="2"/>
  <c r="GK202" i="2"/>
  <c r="HE202" i="2"/>
  <c r="HH202" i="2"/>
  <c r="FC202" i="2"/>
  <c r="FP202" i="2"/>
  <c r="EG202" i="2"/>
  <c r="FL202" i="2"/>
  <c r="ES202" i="2"/>
  <c r="FM202" i="2"/>
  <c r="FS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/>
  <c r="FE5" i="2"/>
  <c r="CS6" i="2" a="1"/>
  <c r="CS6" i="2"/>
  <c r="CS5" i="2" a="1"/>
  <c r="CS5" i="2"/>
  <c r="CT5" i="2"/>
  <c r="AX199" i="2"/>
  <c r="EY201" i="2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/>
  <c r="FH5" i="2"/>
  <c r="FI5" i="2"/>
  <c r="EK5" i="2"/>
  <c r="EL5" i="2"/>
  <c r="EM5" i="2"/>
  <c r="EN5" i="2"/>
  <c r="DP5" i="2"/>
  <c r="DQ5" i="2"/>
  <c r="DR5" i="2"/>
  <c r="DS5" i="2"/>
  <c r="CT6" i="2"/>
  <c r="CU5" i="2"/>
  <c r="CV5" i="2"/>
  <c r="CW5" i="2"/>
  <c r="CX5" i="2"/>
  <c r="BZ5" i="2"/>
  <c r="CA5" i="2"/>
  <c r="CB5" i="2"/>
  <c r="CC5" i="2"/>
  <c r="O5" i="2"/>
  <c r="P5" i="2"/>
  <c r="Q5" i="2"/>
  <c r="R5" i="2"/>
  <c r="GO201" i="2"/>
  <c r="FT201" i="2"/>
  <c r="GA5" i="2"/>
  <c r="GB5" i="2"/>
  <c r="GC5" i="2"/>
  <c r="GD5" i="2"/>
  <c r="GV5" i="2"/>
  <c r="GW5" i="2"/>
  <c r="GX5" i="2"/>
  <c r="GY5" i="2"/>
  <c r="AC201" i="2"/>
  <c r="Z202" i="2"/>
  <c r="AB202" i="2"/>
  <c r="AJ5" i="2"/>
  <c r="AK5" i="2"/>
  <c r="AL5" i="2"/>
  <c r="AM5" i="2"/>
  <c r="FD6" i="2" a="1"/>
  <c r="FD6" i="2"/>
  <c r="FE6" i="2"/>
  <c r="EI6" i="2" a="1"/>
  <c r="EI6" i="2"/>
  <c r="EJ6" i="2"/>
  <c r="M6" i="2" a="1"/>
  <c r="M6" i="2"/>
  <c r="N6" i="2"/>
  <c r="GT6" i="2" a="1"/>
  <c r="GT6" i="2"/>
  <c r="GU6" i="2"/>
  <c r="BC6" i="2" a="1"/>
  <c r="BC6" i="2"/>
  <c r="BD6" i="2"/>
  <c r="AA202" i="2"/>
  <c r="BX6" i="2" a="1"/>
  <c r="BX6" i="2"/>
  <c r="BY6" i="2"/>
  <c r="AH6" i="2" a="1"/>
  <c r="AH6" i="2"/>
  <c r="AI6" i="2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a="1"/>
  <c r="FY74" i="2"/>
  <c r="GR203" i="2"/>
  <c r="GG203" i="2"/>
  <c r="GS203" i="2"/>
  <c r="GT203" i="2" a="1"/>
  <c r="GT203" i="2"/>
  <c r="GH203" i="2"/>
  <c r="HC203" i="2"/>
  <c r="GJ203" i="2"/>
  <c r="HD203" i="2"/>
  <c r="GK203" i="2"/>
  <c r="HE203" i="2"/>
  <c r="HH203" i="2"/>
  <c r="HF203" i="2"/>
  <c r="FW203" i="2"/>
  <c r="FL203" i="2"/>
  <c r="HB203" i="2"/>
  <c r="EH203" i="2"/>
  <c r="EI203" i="2" a="1"/>
  <c r="EI203" i="2"/>
  <c r="FB203" i="2"/>
  <c r="FC203" i="2"/>
  <c r="FD55" i="2" a="1"/>
  <c r="FD55" i="2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/>
  <c r="ES203" i="2"/>
  <c r="EU203" i="2"/>
  <c r="BV203" i="2"/>
  <c r="BO203" i="2"/>
  <c r="DL203" i="2"/>
  <c r="CQ203" i="2"/>
  <c r="BW203" i="2"/>
  <c r="BX113" i="2" a="1"/>
  <c r="BX113" i="2"/>
  <c r="DM203" i="2"/>
  <c r="DN141" i="2" a="1"/>
  <c r="DN141" i="2"/>
  <c r="DA203" i="2"/>
  <c r="CH203" i="2"/>
  <c r="BK203" i="2"/>
  <c r="BB203" i="2"/>
  <c r="BC203" i="2" a="1"/>
  <c r="BC203" i="2"/>
  <c r="AR203" i="2"/>
  <c r="EQ203" i="2"/>
  <c r="CR203" i="2"/>
  <c r="CS58" i="2" a="1"/>
  <c r="CS58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a="1"/>
  <c r="M203" i="2"/>
  <c r="AP203" i="2"/>
  <c r="W203" i="2"/>
  <c r="CG203" i="2"/>
  <c r="U203" i="2"/>
  <c r="CJ203" i="2"/>
  <c r="AG203" i="2"/>
  <c r="AH136" i="2" a="1"/>
  <c r="AH136" i="2"/>
  <c r="FY47" i="2" a="1"/>
  <c r="FY47" i="2"/>
  <c r="FY79" i="2" a="1"/>
  <c r="FY79" i="2"/>
  <c r="FY109" i="2" a="1"/>
  <c r="FY109" i="2"/>
  <c r="FY50" i="2" a="1"/>
  <c r="FY50" i="2"/>
  <c r="FY54" i="2" a="1"/>
  <c r="FY54" i="2"/>
  <c r="FY57" i="2" a="1"/>
  <c r="FY57" i="2"/>
  <c r="FY90" i="2" a="1"/>
  <c r="FY90" i="2"/>
  <c r="FY22" i="2" a="1"/>
  <c r="FY22" i="2"/>
  <c r="FY32" i="2" a="1"/>
  <c r="FY32" i="2"/>
  <c r="FY146" i="2" a="1"/>
  <c r="FY146" i="2"/>
  <c r="FY165" i="2" a="1"/>
  <c r="FY165" i="2"/>
  <c r="FY35" i="2" a="1"/>
  <c r="FY35" i="2"/>
  <c r="FY29" i="2" a="1"/>
  <c r="FY29" i="2"/>
  <c r="FY140" i="2" a="1"/>
  <c r="FY140" i="2"/>
  <c r="FY133" i="2" a="1"/>
  <c r="FY133" i="2"/>
  <c r="FY18" i="2" a="1"/>
  <c r="FY18" i="2"/>
  <c r="FY71" i="2" a="1"/>
  <c r="FY71" i="2"/>
  <c r="FY120" i="2" a="1"/>
  <c r="FY120" i="2"/>
  <c r="FY66" i="2" a="1"/>
  <c r="FY66" i="2"/>
  <c r="FY69" i="2" a="1"/>
  <c r="FY69" i="2"/>
  <c r="FY102" i="2" a="1"/>
  <c r="FY102" i="2"/>
  <c r="FY153" i="2" a="1"/>
  <c r="FY153" i="2"/>
  <c r="FY110" i="2" a="1"/>
  <c r="FY110" i="2"/>
  <c r="FY191" i="2" a="1"/>
  <c r="FY191" i="2"/>
  <c r="FY143" i="2" a="1"/>
  <c r="FY143" i="2"/>
  <c r="FY159" i="2" a="1"/>
  <c r="FY159" i="2"/>
  <c r="FY173" i="2" a="1"/>
  <c r="FY173" i="2"/>
  <c r="FY186" i="2" a="1"/>
  <c r="FY186" i="2"/>
  <c r="FY152" i="2" a="1"/>
  <c r="FY152" i="2"/>
  <c r="FY73" i="2" a="1"/>
  <c r="FY73" i="2"/>
  <c r="FY111" i="2" a="1"/>
  <c r="FY111" i="2"/>
  <c r="FY92" i="2" a="1"/>
  <c r="FY92" i="2"/>
  <c r="FY116" i="2" a="1"/>
  <c r="FY116" i="2"/>
  <c r="FY99" i="2" a="1"/>
  <c r="FY99" i="2"/>
  <c r="FY174" i="2" a="1"/>
  <c r="FY174" i="2"/>
  <c r="FY78" i="2" a="1"/>
  <c r="FY78" i="2"/>
  <c r="FY28" i="2" a="1"/>
  <c r="FY28" i="2"/>
  <c r="FY188" i="2" a="1"/>
  <c r="FY188" i="2"/>
  <c r="FY126" i="2" a="1"/>
  <c r="FY126" i="2"/>
  <c r="FY55" i="2" a="1"/>
  <c r="FY55" i="2"/>
  <c r="FY178" i="2" a="1"/>
  <c r="FY178" i="2"/>
  <c r="AH92" i="2" a="1"/>
  <c r="AH92" i="2"/>
  <c r="FY72" i="2" a="1"/>
  <c r="FY72" i="2"/>
  <c r="FY190" i="2" a="1"/>
  <c r="FY190" i="2"/>
  <c r="FY62" i="2" a="1"/>
  <c r="FY62" i="2"/>
  <c r="FY169" i="2" a="1"/>
  <c r="FY169" i="2"/>
  <c r="FY124" i="2" a="1"/>
  <c r="FY124" i="2"/>
  <c r="FY24" i="2" a="1"/>
  <c r="FY24" i="2"/>
  <c r="FY149" i="2" a="1"/>
  <c r="FY149" i="2"/>
  <c r="FY164" i="2" a="1"/>
  <c r="FY164" i="2"/>
  <c r="FY34" i="2" a="1"/>
  <c r="FY34" i="2"/>
  <c r="FY104" i="2" a="1"/>
  <c r="FY104" i="2"/>
  <c r="FY172" i="2" a="1"/>
  <c r="FY172" i="2"/>
  <c r="FD21" i="2" a="1"/>
  <c r="FD21" i="2"/>
  <c r="FD144" i="2" a="1"/>
  <c r="FD144" i="2"/>
  <c r="FD59" i="2" a="1"/>
  <c r="FD59" i="2"/>
  <c r="BC34" i="2" a="1"/>
  <c r="BC34" i="2"/>
  <c r="BC58" i="2" a="1"/>
  <c r="BC58" i="2"/>
  <c r="BC68" i="2" a="1"/>
  <c r="BC68" i="2"/>
  <c r="BC47" i="2" a="1"/>
  <c r="BC47" i="2"/>
  <c r="BC82" i="2" a="1"/>
  <c r="BC82" i="2"/>
  <c r="BC126" i="2" a="1"/>
  <c r="BC126" i="2"/>
  <c r="BC114" i="2" a="1"/>
  <c r="BC114" i="2"/>
  <c r="BC65" i="2" a="1"/>
  <c r="BC65" i="2"/>
  <c r="BC181" i="2" a="1"/>
  <c r="BC181" i="2"/>
  <c r="BC117" i="2" a="1"/>
  <c r="BC117" i="2"/>
  <c r="DN56" i="2" a="1"/>
  <c r="DN56" i="2"/>
  <c r="GT115" i="2" a="1"/>
  <c r="GT115" i="2"/>
  <c r="GT184" i="2" a="1"/>
  <c r="GT184" i="2"/>
  <c r="GT181" i="2" a="1"/>
  <c r="GT181" i="2"/>
  <c r="GT68" i="2" a="1"/>
  <c r="GT68" i="2"/>
  <c r="GT51" i="2" a="1"/>
  <c r="GT51" i="2"/>
  <c r="GT122" i="2" a="1"/>
  <c r="GT122" i="2"/>
  <c r="GT121" i="2" a="1"/>
  <c r="GT121" i="2"/>
  <c r="GT133" i="2" a="1"/>
  <c r="GT133" i="2"/>
  <c r="GT33" i="2" a="1"/>
  <c r="GT33" i="2"/>
  <c r="GT152" i="2" a="1"/>
  <c r="GT152" i="2"/>
  <c r="GT147" i="2" a="1"/>
  <c r="GT147" i="2"/>
  <c r="GT102" i="2" a="1"/>
  <c r="GT102" i="2"/>
  <c r="GT11" i="2" a="1"/>
  <c r="GT11" i="2"/>
  <c r="EI198" i="2" a="1"/>
  <c r="EI198" i="2"/>
  <c r="EI166" i="2" a="1"/>
  <c r="EI166" i="2"/>
  <c r="EI153" i="2" a="1"/>
  <c r="EI153" i="2"/>
  <c r="EI106" i="2" a="1"/>
  <c r="EI106" i="2"/>
  <c r="EI29" i="2" a="1"/>
  <c r="EI29" i="2"/>
  <c r="EI150" i="2" a="1"/>
  <c r="EI150" i="2"/>
  <c r="EI162" i="2" a="1"/>
  <c r="EI162" i="2"/>
  <c r="EI145" i="2" a="1"/>
  <c r="EI145" i="2"/>
  <c r="EI178" i="2" a="1"/>
  <c r="EI178" i="2"/>
  <c r="EI142" i="2" a="1"/>
  <c r="EI142" i="2"/>
  <c r="DN155" i="2" a="1"/>
  <c r="DN155" i="2"/>
  <c r="CS66" i="2" a="1"/>
  <c r="CS66" i="2"/>
  <c r="DN124" i="2" a="1"/>
  <c r="DN124" i="2"/>
  <c r="CS52" i="2" a="1"/>
  <c r="CS52" i="2"/>
  <c r="CS129" i="2" a="1"/>
  <c r="CS129" i="2"/>
  <c r="DN137" i="2" a="1"/>
  <c r="DN137" i="2"/>
  <c r="DN186" i="2" a="1"/>
  <c r="DN186" i="2"/>
  <c r="DN43" i="2" a="1"/>
  <c r="DN43" i="2"/>
  <c r="DN41" i="2" a="1"/>
  <c r="DN41" i="2"/>
  <c r="DN29" i="2" a="1"/>
  <c r="DN29" i="2"/>
  <c r="DN152" i="2" a="1"/>
  <c r="DN152" i="2"/>
  <c r="DN184" i="2" a="1"/>
  <c r="DN184" i="2"/>
  <c r="DN25" i="2" a="1"/>
  <c r="DN25" i="2"/>
  <c r="DN113" i="2" a="1"/>
  <c r="DN113" i="2"/>
  <c r="DN50" i="2" a="1"/>
  <c r="DN50" i="2"/>
  <c r="DN129" i="2" a="1"/>
  <c r="DN129" i="2"/>
  <c r="DN170" i="2" a="1"/>
  <c r="DN170" i="2"/>
  <c r="DN153" i="2" a="1"/>
  <c r="DN153" i="2"/>
  <c r="DN115" i="2" a="1"/>
  <c r="DN115" i="2"/>
  <c r="DN177" i="2" a="1"/>
  <c r="DN177" i="2"/>
  <c r="DN86" i="2" a="1"/>
  <c r="DN86" i="2"/>
  <c r="DN188" i="2" a="1"/>
  <c r="DN188" i="2"/>
  <c r="DN66" i="2" a="1"/>
  <c r="DN66" i="2"/>
  <c r="DN192" i="2" a="1"/>
  <c r="DN192" i="2"/>
  <c r="DN150" i="2" a="1"/>
  <c r="DN150" i="2"/>
  <c r="CS116" i="2" a="1"/>
  <c r="CS116" i="2"/>
  <c r="EI195" i="2" a="1"/>
  <c r="EI195" i="2"/>
  <c r="DN123" i="2" a="1"/>
  <c r="DN123" i="2"/>
  <c r="CS137" i="2" a="1"/>
  <c r="CS137" i="2"/>
  <c r="AH151" i="2" a="1"/>
  <c r="AH151" i="2"/>
  <c r="DN103" i="2" a="1"/>
  <c r="DN103" i="2"/>
  <c r="DN114" i="2" a="1"/>
  <c r="DN114" i="2"/>
  <c r="CS77" i="2" a="1"/>
  <c r="CS77" i="2"/>
  <c r="AH90" i="2" a="1"/>
  <c r="AH90" i="2"/>
  <c r="AH19" i="2" a="1"/>
  <c r="AH19" i="2"/>
  <c r="AH166" i="2" a="1"/>
  <c r="AH166" i="2"/>
  <c r="AH199" i="2" a="1"/>
  <c r="AH199" i="2"/>
  <c r="AH62" i="2" a="1"/>
  <c r="AH62" i="2"/>
  <c r="AH163" i="2" a="1"/>
  <c r="AH163" i="2"/>
  <c r="CS161" i="2" a="1"/>
  <c r="CS161" i="2"/>
  <c r="CS105" i="2" a="1"/>
  <c r="CS105" i="2"/>
  <c r="CS38" i="2" a="1"/>
  <c r="CS38" i="2"/>
  <c r="FY58" i="2" a="1"/>
  <c r="FY58" i="2"/>
  <c r="FY86" i="2" a="1"/>
  <c r="FY86" i="2"/>
  <c r="FY115" i="2" a="1"/>
  <c r="FY115" i="2"/>
  <c r="FY182" i="2" a="1"/>
  <c r="FY182" i="2"/>
  <c r="FY82" i="2" a="1"/>
  <c r="FY82" i="2"/>
  <c r="FY196" i="2" a="1"/>
  <c r="FY196" i="2"/>
  <c r="FY42" i="2" a="1"/>
  <c r="FY42" i="2"/>
  <c r="FY30" i="2" a="1"/>
  <c r="FY30" i="2"/>
  <c r="FY80" i="2" a="1"/>
  <c r="FY80" i="2"/>
  <c r="FY142" i="2" a="1"/>
  <c r="FY142" i="2"/>
  <c r="FY167" i="2" a="1"/>
  <c r="FY167" i="2"/>
  <c r="FY121" i="2" a="1"/>
  <c r="FY121" i="2"/>
  <c r="FD60" i="2" a="1"/>
  <c r="FD60" i="2"/>
  <c r="FD188" i="2" a="1"/>
  <c r="FD188" i="2"/>
  <c r="FD44" i="2" a="1"/>
  <c r="FD44" i="2"/>
  <c r="FD48" i="2" a="1"/>
  <c r="FD48" i="2"/>
  <c r="FD14" i="2" a="1"/>
  <c r="FD14" i="2"/>
  <c r="FD189" i="2" a="1"/>
  <c r="FD189" i="2"/>
  <c r="FD64" i="2" a="1"/>
  <c r="FD64" i="2"/>
  <c r="FD43" i="2" a="1"/>
  <c r="FD43" i="2"/>
  <c r="FD131" i="2" a="1"/>
  <c r="FD131" i="2"/>
  <c r="FD167" i="2" a="1"/>
  <c r="FD167" i="2"/>
  <c r="FD107" i="2" a="1"/>
  <c r="FD107" i="2"/>
  <c r="FD159" i="2" a="1"/>
  <c r="FD159" i="2"/>
  <c r="FD137" i="2" a="1"/>
  <c r="FD137" i="2"/>
  <c r="FD160" i="2" a="1"/>
  <c r="FD160" i="2"/>
  <c r="FD19" i="2" a="1"/>
  <c r="FD19" i="2"/>
  <c r="FD194" i="2" a="1"/>
  <c r="FD194" i="2"/>
  <c r="FD187" i="2" a="1"/>
  <c r="FD187" i="2"/>
  <c r="BC130" i="2" a="1"/>
  <c r="BC130" i="2"/>
  <c r="BC55" i="2" a="1"/>
  <c r="BC55" i="2"/>
  <c r="BC192" i="2" a="1"/>
  <c r="BC192" i="2"/>
  <c r="BC164" i="2" a="1"/>
  <c r="BC164" i="2"/>
  <c r="BC32" i="2" a="1"/>
  <c r="BC32" i="2"/>
  <c r="BC84" i="2" a="1"/>
  <c r="BC84" i="2"/>
  <c r="BC31" i="2" a="1"/>
  <c r="BC31" i="2"/>
  <c r="BC143" i="2" a="1"/>
  <c r="BC143" i="2"/>
  <c r="BC185" i="2" a="1"/>
  <c r="BC185" i="2"/>
  <c r="BC7" i="2" a="1"/>
  <c r="BC7" i="2"/>
  <c r="BC151" i="2" a="1"/>
  <c r="BC151" i="2"/>
  <c r="BC83" i="2" a="1"/>
  <c r="BC83" i="2"/>
  <c r="BC38" i="2" a="1"/>
  <c r="BC38" i="2"/>
  <c r="BC18" i="2" a="1"/>
  <c r="BC18" i="2"/>
  <c r="DN63" i="2" a="1"/>
  <c r="DN63" i="2"/>
  <c r="CS120" i="2" a="1"/>
  <c r="CS120" i="2"/>
  <c r="GT12" i="2" a="1"/>
  <c r="GT12" i="2"/>
  <c r="GT21" i="2" a="1"/>
  <c r="GT21" i="2"/>
  <c r="GT198" i="2" a="1"/>
  <c r="GT198" i="2"/>
  <c r="GT189" i="2" a="1"/>
  <c r="GT189" i="2"/>
  <c r="GT178" i="2" a="1"/>
  <c r="GT178" i="2"/>
  <c r="GT74" i="2" a="1"/>
  <c r="GT74" i="2"/>
  <c r="GT126" i="2" a="1"/>
  <c r="GT126" i="2"/>
  <c r="GT38" i="2" a="1"/>
  <c r="GT38" i="2"/>
  <c r="GT191" i="2" a="1"/>
  <c r="GT191" i="2"/>
  <c r="GT190" i="2" a="1"/>
  <c r="GT190" i="2"/>
  <c r="GT174" i="2" a="1"/>
  <c r="GT174" i="2"/>
  <c r="GT107" i="2" a="1"/>
  <c r="GT107" i="2"/>
  <c r="GT138" i="2" a="1"/>
  <c r="GT138" i="2"/>
  <c r="GT15" i="2" a="1"/>
  <c r="GT15" i="2"/>
  <c r="EI38" i="2" a="1"/>
  <c r="EI38" i="2"/>
  <c r="EI109" i="2" a="1"/>
  <c r="EI109" i="2"/>
  <c r="EI87" i="2" a="1"/>
  <c r="EI87" i="2"/>
  <c r="EI36" i="2" a="1"/>
  <c r="EI36" i="2"/>
  <c r="EI57" i="2" a="1"/>
  <c r="EI57" i="2"/>
  <c r="EI71" i="2" a="1"/>
  <c r="EI71" i="2"/>
  <c r="EI165" i="2" a="1"/>
  <c r="EI165" i="2"/>
  <c r="EI34" i="2" a="1"/>
  <c r="EI34" i="2"/>
  <c r="EI20" i="2" a="1"/>
  <c r="EI20" i="2"/>
  <c r="EI128" i="2" a="1"/>
  <c r="EI128" i="2"/>
  <c r="EI113" i="2" a="1"/>
  <c r="EI113" i="2"/>
  <c r="EI16" i="2" a="1"/>
  <c r="EI16" i="2"/>
  <c r="EI170" i="2" a="1"/>
  <c r="EI170" i="2"/>
  <c r="EI67" i="2" a="1"/>
  <c r="EI67" i="2"/>
  <c r="EI139" i="2" a="1"/>
  <c r="EI139" i="2"/>
  <c r="EI35" i="2" a="1"/>
  <c r="EI35" i="2"/>
  <c r="EI37" i="2" a="1"/>
  <c r="EI37" i="2"/>
  <c r="DN168" i="2" a="1"/>
  <c r="DN168" i="2"/>
  <c r="CS185" i="2" a="1"/>
  <c r="CS185" i="2"/>
  <c r="DN80" i="2" a="1"/>
  <c r="DN80" i="2"/>
  <c r="CS56" i="2" a="1"/>
  <c r="CS56" i="2"/>
  <c r="CS114" i="2" a="1"/>
  <c r="CS114" i="2"/>
  <c r="DN38" i="2" a="1"/>
  <c r="DN38" i="2"/>
  <c r="DN135" i="2" a="1"/>
  <c r="DN135" i="2"/>
  <c r="DN164" i="2" a="1"/>
  <c r="DN164" i="2"/>
  <c r="DN49" i="2" a="1"/>
  <c r="DN49" i="2"/>
  <c r="DN162" i="2" a="1"/>
  <c r="DN162" i="2"/>
  <c r="DN16" i="2" a="1"/>
  <c r="DN16" i="2"/>
  <c r="DN167" i="2" a="1"/>
  <c r="DN167" i="2"/>
  <c r="DN31" i="2" a="1"/>
  <c r="DN31" i="2"/>
  <c r="DN110" i="2" a="1"/>
  <c r="DN110" i="2"/>
  <c r="DN55" i="2" a="1"/>
  <c r="DN55" i="2"/>
  <c r="DN70" i="2" a="1"/>
  <c r="DN70" i="2"/>
  <c r="DN65" i="2" a="1"/>
  <c r="DN65" i="2"/>
  <c r="DN133" i="2" a="1"/>
  <c r="DN133" i="2"/>
  <c r="DN190" i="2" a="1"/>
  <c r="DN190" i="2"/>
  <c r="DN176" i="2" a="1"/>
  <c r="DN176" i="2"/>
  <c r="DN6" i="2" a="1"/>
  <c r="DN6" i="2"/>
  <c r="DO6" i="2"/>
  <c r="DN46" i="2" a="1"/>
  <c r="DN46" i="2"/>
  <c r="DN30" i="2" a="1"/>
  <c r="DN30" i="2"/>
  <c r="DN132" i="2" a="1"/>
  <c r="DN132" i="2"/>
  <c r="CS24" i="2" a="1"/>
  <c r="CS24" i="2"/>
  <c r="CS134" i="2" a="1"/>
  <c r="CS134" i="2"/>
  <c r="DN45" i="2" a="1"/>
  <c r="DN45" i="2"/>
  <c r="CS72" i="2" a="1"/>
  <c r="CS72" i="2"/>
  <c r="BX107" i="2" a="1"/>
  <c r="BX107" i="2"/>
  <c r="FD82" i="2" a="1"/>
  <c r="FD82" i="2"/>
  <c r="DN187" i="2" a="1"/>
  <c r="DN187" i="2"/>
  <c r="HJ202" i="2"/>
  <c r="EY202" i="2"/>
  <c r="AX200" i="2"/>
  <c r="BP203" i="2"/>
  <c r="FR203" i="2"/>
  <c r="HG203" i="2"/>
  <c r="EC203" i="2"/>
  <c r="EX203" i="2"/>
  <c r="HI203" i="2"/>
  <c r="AH144" i="2" a="1"/>
  <c r="AH144" i="2"/>
  <c r="AH198" i="2" a="1"/>
  <c r="AH198" i="2"/>
  <c r="AH37" i="2" a="1"/>
  <c r="AH37" i="2"/>
  <c r="AH146" i="2" a="1"/>
  <c r="AH146" i="2"/>
  <c r="AH197" i="2" a="1"/>
  <c r="AH197" i="2"/>
  <c r="AH143" i="2" a="1"/>
  <c r="AH143" i="2"/>
  <c r="AH56" i="2" a="1"/>
  <c r="AH56" i="2"/>
  <c r="AH201" i="2" a="1"/>
  <c r="AH201" i="2"/>
  <c r="AH155" i="2" a="1"/>
  <c r="AH155" i="2"/>
  <c r="AH186" i="2" a="1"/>
  <c r="AH186" i="2"/>
  <c r="AH79" i="2" a="1"/>
  <c r="AH79" i="2"/>
  <c r="AH140" i="2" a="1"/>
  <c r="AH140" i="2"/>
  <c r="AH157" i="2" a="1"/>
  <c r="AH157" i="2"/>
  <c r="AH83" i="2" a="1"/>
  <c r="AH83" i="2"/>
  <c r="AH162" i="2" a="1"/>
  <c r="AH162" i="2"/>
  <c r="AH89" i="2" a="1"/>
  <c r="AH89" i="2"/>
  <c r="AH14" i="2" a="1"/>
  <c r="AH14" i="2"/>
  <c r="AH38" i="2" a="1"/>
  <c r="AH38" i="2"/>
  <c r="AH17" i="2" a="1"/>
  <c r="AH17" i="2"/>
  <c r="AH185" i="2" a="1"/>
  <c r="AH185" i="2"/>
  <c r="CS133" i="2" a="1"/>
  <c r="CS133" i="2"/>
  <c r="CS27" i="2" a="1"/>
  <c r="CS27" i="2"/>
  <c r="EB203" i="2"/>
  <c r="CS195" i="2" a="1"/>
  <c r="CS195" i="2"/>
  <c r="EV203" i="2"/>
  <c r="EA203" i="2"/>
  <c r="FY108" i="2" a="1"/>
  <c r="FY108" i="2"/>
  <c r="FY68" i="2" a="1"/>
  <c r="FY68" i="2"/>
  <c r="FY200" i="2" a="1"/>
  <c r="FY200" i="2"/>
  <c r="FY137" i="2" a="1"/>
  <c r="FY137" i="2"/>
  <c r="FY36" i="2" a="1"/>
  <c r="FY36" i="2"/>
  <c r="FY63" i="2" a="1"/>
  <c r="FY63" i="2"/>
  <c r="FY67" i="2" a="1"/>
  <c r="FY67" i="2"/>
  <c r="FY129" i="2" a="1"/>
  <c r="FY129" i="2"/>
  <c r="FY175" i="2" a="1"/>
  <c r="FY175" i="2"/>
  <c r="FY9" i="2" a="1"/>
  <c r="FY9" i="2"/>
  <c r="FY112" i="2" a="1"/>
  <c r="FY112" i="2"/>
  <c r="FY7" i="2" a="1"/>
  <c r="FY7" i="2"/>
  <c r="FZ7" i="2"/>
  <c r="FY40" i="2" a="1"/>
  <c r="FY40" i="2"/>
  <c r="FY26" i="2" a="1"/>
  <c r="FY26" i="2"/>
  <c r="FY183" i="2" a="1"/>
  <c r="FY183" i="2"/>
  <c r="FY27" i="2" a="1"/>
  <c r="FY27" i="2"/>
  <c r="FY113" i="2" a="1"/>
  <c r="FY113" i="2"/>
  <c r="FY101" i="2" a="1"/>
  <c r="FY101" i="2"/>
  <c r="FY147" i="2" a="1"/>
  <c r="FY147" i="2"/>
  <c r="FY195" i="2" a="1"/>
  <c r="FY195" i="2"/>
  <c r="FY155" i="2" a="1"/>
  <c r="FY155" i="2"/>
  <c r="FY157" i="2" a="1"/>
  <c r="FY157" i="2"/>
  <c r="FY119" i="2" a="1"/>
  <c r="FY119" i="2"/>
  <c r="FY37" i="2" a="1"/>
  <c r="FY37" i="2"/>
  <c r="FY11" i="2" a="1"/>
  <c r="FY11" i="2"/>
  <c r="FY16" i="2" a="1"/>
  <c r="FY16" i="2"/>
  <c r="FY132" i="2" a="1"/>
  <c r="FY132" i="2"/>
  <c r="FY198" i="2" a="1"/>
  <c r="FY198" i="2"/>
  <c r="FY141" i="2" a="1"/>
  <c r="FY141" i="2"/>
  <c r="FY77" i="2" a="1"/>
  <c r="FY77" i="2"/>
  <c r="FY91" i="2" a="1"/>
  <c r="FY91" i="2"/>
  <c r="FY93" i="2" a="1"/>
  <c r="FY93" i="2"/>
  <c r="FY144" i="2" a="1"/>
  <c r="FY144" i="2"/>
  <c r="FY180" i="2" a="1"/>
  <c r="FY180" i="2"/>
  <c r="FY123" i="2" a="1"/>
  <c r="FY123" i="2"/>
  <c r="FY20" i="2" a="1"/>
  <c r="FY20" i="2"/>
  <c r="FY177" i="2" a="1"/>
  <c r="FY177" i="2"/>
  <c r="FY138" i="2" a="1"/>
  <c r="FY138" i="2"/>
  <c r="FY130" i="2" a="1"/>
  <c r="FY130" i="2"/>
  <c r="FY10" i="2" a="1"/>
  <c r="FY10" i="2"/>
  <c r="FY150" i="2" a="1"/>
  <c r="FY150" i="2"/>
  <c r="FY105" i="2" a="1"/>
  <c r="FY105" i="2"/>
  <c r="FY8" i="2" a="1"/>
  <c r="FY8" i="2"/>
  <c r="FY125" i="2" a="1"/>
  <c r="FY125" i="2"/>
  <c r="FY103" i="2" a="1"/>
  <c r="FY103" i="2"/>
  <c r="GN203" i="2"/>
  <c r="FY48" i="2" a="1"/>
  <c r="FY48" i="2"/>
  <c r="BC71" i="2" a="1"/>
  <c r="BC71" i="2"/>
  <c r="BC146" i="2" a="1"/>
  <c r="BC146" i="2"/>
  <c r="BQ203" i="2"/>
  <c r="BC15" i="2" a="1"/>
  <c r="BC15" i="2"/>
  <c r="BC196" i="2" a="1"/>
  <c r="BC196" i="2"/>
  <c r="DH203" i="2"/>
  <c r="DG203" i="2"/>
  <c r="DF203" i="2"/>
  <c r="FQ203" i="2"/>
  <c r="CM203" i="2"/>
  <c r="BX150" i="2" a="1"/>
  <c r="BX150" i="2"/>
  <c r="BX201" i="2" a="1"/>
  <c r="BX201" i="2"/>
  <c r="BX119" i="2" a="1"/>
  <c r="BX119" i="2"/>
  <c r="BX176" i="2" a="1"/>
  <c r="BX176" i="2"/>
  <c r="BX51" i="2" a="1"/>
  <c r="BX51" i="2"/>
  <c r="BX159" i="2" a="1"/>
  <c r="BX159" i="2"/>
  <c r="BX65" i="2" a="1"/>
  <c r="BX65" i="2"/>
  <c r="BX50" i="2" a="1"/>
  <c r="BX50" i="2"/>
  <c r="BX152" i="2" a="1"/>
  <c r="BX152" i="2"/>
  <c r="BX12" i="2" a="1"/>
  <c r="BX12" i="2"/>
  <c r="BX67" i="2" a="1"/>
  <c r="BX67" i="2"/>
  <c r="BX80" i="2" a="1"/>
  <c r="BX80" i="2"/>
  <c r="BX155" i="2" a="1"/>
  <c r="BX155" i="2"/>
  <c r="BX66" i="2" a="1"/>
  <c r="BX66" i="2"/>
  <c r="BX76" i="2" a="1"/>
  <c r="BX76" i="2"/>
  <c r="BX41" i="2" a="1"/>
  <c r="BX41" i="2"/>
  <c r="BX117" i="2" a="1"/>
  <c r="BX117" i="2"/>
  <c r="BX29" i="2" a="1"/>
  <c r="BX29" i="2"/>
  <c r="BX58" i="2" a="1"/>
  <c r="BX58" i="2"/>
  <c r="BX72" i="2" a="1"/>
  <c r="BX72" i="2"/>
  <c r="BX96" i="2" a="1"/>
  <c r="BX96" i="2"/>
  <c r="BX73" i="2" a="1"/>
  <c r="BX73" i="2"/>
  <c r="BX158" i="2" a="1"/>
  <c r="BX158" i="2"/>
  <c r="BX63" i="2" a="1"/>
  <c r="BX63" i="2"/>
  <c r="BX79" i="2" a="1"/>
  <c r="BX79" i="2"/>
  <c r="BX142" i="2" a="1"/>
  <c r="BX142" i="2"/>
  <c r="BX125" i="2" a="1"/>
  <c r="BX125" i="2"/>
  <c r="BX163" i="2" a="1"/>
  <c r="BX163" i="2"/>
  <c r="BX9" i="2" a="1"/>
  <c r="BX9" i="2"/>
  <c r="BX59" i="2" a="1"/>
  <c r="BX59" i="2"/>
  <c r="BX100" i="2" a="1"/>
  <c r="BX100" i="2"/>
  <c r="BX177" i="2" a="1"/>
  <c r="BX177" i="2"/>
  <c r="BX157" i="2" a="1"/>
  <c r="BX157" i="2"/>
  <c r="BX136" i="2" a="1"/>
  <c r="BX136" i="2"/>
  <c r="BX36" i="2" a="1"/>
  <c r="BX36" i="2"/>
  <c r="BX55" i="2" a="1"/>
  <c r="BX55" i="2"/>
  <c r="BX54" i="2" a="1"/>
  <c r="BX54" i="2"/>
  <c r="BX7" i="2" a="1"/>
  <c r="BX7" i="2"/>
  <c r="BX182" i="2" a="1"/>
  <c r="BX182" i="2"/>
  <c r="BX110" i="2" a="1"/>
  <c r="BX110" i="2"/>
  <c r="BX197" i="2" a="1"/>
  <c r="BX197" i="2"/>
  <c r="BX146" i="2" a="1"/>
  <c r="BX146" i="2"/>
  <c r="BX17" i="2" a="1"/>
  <c r="BX17" i="2"/>
  <c r="BX171" i="2" a="1"/>
  <c r="BX171" i="2"/>
  <c r="BX8" i="2" a="1"/>
  <c r="BX8" i="2"/>
  <c r="BX174" i="2" a="1"/>
  <c r="BX174" i="2"/>
  <c r="FY122" i="2" a="1"/>
  <c r="FY122" i="2"/>
  <c r="FY59" i="2" a="1"/>
  <c r="FY59" i="2"/>
  <c r="FY51" i="2" a="1"/>
  <c r="FY51" i="2"/>
  <c r="FY189" i="2" a="1"/>
  <c r="FY189" i="2"/>
  <c r="GL203" i="2"/>
  <c r="FY61" i="2" a="1"/>
  <c r="FY61" i="2"/>
  <c r="GM203" i="2"/>
  <c r="EW203" i="2"/>
  <c r="AC202" i="2"/>
  <c r="AV203" i="2"/>
  <c r="AU203" i="2"/>
  <c r="AW203" i="2"/>
  <c r="BR203" i="2"/>
  <c r="CK203" i="2"/>
  <c r="CL203" i="2"/>
  <c r="FZ8" i="2"/>
  <c r="FZ9" i="2"/>
  <c r="FZ10" i="2"/>
  <c r="FZ11" i="2"/>
  <c r="GO202" i="2"/>
  <c r="M46" i="2" a="1"/>
  <c r="M46" i="2"/>
  <c r="FY89" i="2" a="1"/>
  <c r="FY89" i="2"/>
  <c r="FY106" i="2" a="1"/>
  <c r="FY106" i="2"/>
  <c r="FY145" i="2" a="1"/>
  <c r="FY145" i="2"/>
  <c r="FY128" i="2" a="1"/>
  <c r="FY128" i="2"/>
  <c r="FF6" i="2"/>
  <c r="FG6" i="2"/>
  <c r="FH6" i="2"/>
  <c r="FI6" i="2"/>
  <c r="FD86" i="2" a="1"/>
  <c r="FD86" i="2"/>
  <c r="FD77" i="2" a="1"/>
  <c r="FD77" i="2"/>
  <c r="FD182" i="2" a="1"/>
  <c r="FD182" i="2"/>
  <c r="FD192" i="2" a="1"/>
  <c r="FD192" i="2"/>
  <c r="FD93" i="2" a="1"/>
  <c r="FD93" i="2"/>
  <c r="FD163" i="2" a="1"/>
  <c r="FD163" i="2"/>
  <c r="FD110" i="2" a="1"/>
  <c r="FD110" i="2"/>
  <c r="FD18" i="2" a="1"/>
  <c r="FD18" i="2"/>
  <c r="FD138" i="2" a="1"/>
  <c r="FD138" i="2"/>
  <c r="FD176" i="2" a="1"/>
  <c r="FD176" i="2"/>
  <c r="FD42" i="2" a="1"/>
  <c r="FD42" i="2"/>
  <c r="FD199" i="2" a="1"/>
  <c r="FD199" i="2"/>
  <c r="FD85" i="2" a="1"/>
  <c r="FD85" i="2"/>
  <c r="FD168" i="2" a="1"/>
  <c r="FD168" i="2"/>
  <c r="FD185" i="2" a="1"/>
  <c r="FD185" i="2"/>
  <c r="FD97" i="2" a="1"/>
  <c r="FD97" i="2"/>
  <c r="FD114" i="2" a="1"/>
  <c r="FD114" i="2"/>
  <c r="FD184" i="2" a="1"/>
  <c r="FD184" i="2"/>
  <c r="FD45" i="2" a="1"/>
  <c r="FD45" i="2"/>
  <c r="FD35" i="2" a="1"/>
  <c r="FD35" i="2"/>
  <c r="FD136" i="2" a="1"/>
  <c r="FD136" i="2"/>
  <c r="FD100" i="2" a="1"/>
  <c r="FD100" i="2"/>
  <c r="FD73" i="2" a="1"/>
  <c r="FD73" i="2"/>
  <c r="FD148" i="2" a="1"/>
  <c r="FD148" i="2"/>
  <c r="FD72" i="2" a="1"/>
  <c r="FD72" i="2"/>
  <c r="FD76" i="2" a="1"/>
  <c r="FD76" i="2"/>
  <c r="EK6" i="2"/>
  <c r="EL6" i="2"/>
  <c r="EM6" i="2"/>
  <c r="EN6" i="2"/>
  <c r="EI132" i="2" a="1"/>
  <c r="EI132" i="2"/>
  <c r="EI73" i="2" a="1"/>
  <c r="EI73" i="2"/>
  <c r="EI125" i="2" a="1"/>
  <c r="EI125" i="2"/>
  <c r="EI158" i="2" a="1"/>
  <c r="EI158" i="2"/>
  <c r="EI46" i="2" a="1"/>
  <c r="EI46" i="2"/>
  <c r="EI160" i="2" a="1"/>
  <c r="EI160" i="2"/>
  <c r="EI66" i="2" a="1"/>
  <c r="EI66" i="2"/>
  <c r="DP6" i="2"/>
  <c r="DQ6" i="2"/>
  <c r="DR6" i="2"/>
  <c r="DS6" i="2"/>
  <c r="DI202" i="2"/>
  <c r="CU6" i="2"/>
  <c r="CV6" i="2"/>
  <c r="CW6" i="2"/>
  <c r="CX6" i="2"/>
  <c r="BY7" i="2"/>
  <c r="BZ6" i="2"/>
  <c r="CA6" i="2"/>
  <c r="CB6" i="2"/>
  <c r="CC6" i="2"/>
  <c r="CN202" i="2"/>
  <c r="BD7" i="2"/>
  <c r="BE6" i="2"/>
  <c r="BF6" i="2"/>
  <c r="BG6" i="2"/>
  <c r="BH6" i="2"/>
  <c r="O6" i="2"/>
  <c r="P6" i="2"/>
  <c r="Q6" i="2"/>
  <c r="R6" i="2"/>
  <c r="ED203" i="2"/>
  <c r="FY107" i="2" a="1"/>
  <c r="FY107" i="2"/>
  <c r="FY187" i="2" a="1"/>
  <c r="FY187" i="2"/>
  <c r="FY65" i="2" a="1"/>
  <c r="FY65" i="2"/>
  <c r="FY168" i="2" a="1"/>
  <c r="FY168" i="2"/>
  <c r="FT202" i="2"/>
  <c r="FY162" i="2" a="1"/>
  <c r="FY162" i="2"/>
  <c r="FY158" i="2" a="1"/>
  <c r="FY158" i="2"/>
  <c r="GA6" i="2"/>
  <c r="GB6" i="2"/>
  <c r="GC6" i="2"/>
  <c r="GD6" i="2"/>
  <c r="GV6" i="2"/>
  <c r="GW6" i="2"/>
  <c r="GX6" i="2"/>
  <c r="GY6" i="2"/>
  <c r="AB203" i="2"/>
  <c r="M86" i="2" a="1"/>
  <c r="M86" i="2"/>
  <c r="M25" i="2" a="1"/>
  <c r="M25" i="2"/>
  <c r="M57" i="2" a="1"/>
  <c r="M57" i="2"/>
  <c r="M13" i="2" a="1"/>
  <c r="M13" i="2"/>
  <c r="M198" i="2" a="1"/>
  <c r="M198" i="2"/>
  <c r="M51" i="2" a="1"/>
  <c r="M51" i="2"/>
  <c r="M139" i="2" a="1"/>
  <c r="M139" i="2"/>
  <c r="M93" i="2" a="1"/>
  <c r="M93" i="2"/>
  <c r="M113" i="2" a="1"/>
  <c r="M113" i="2"/>
  <c r="M104" i="2" a="1"/>
  <c r="M104" i="2"/>
  <c r="M111" i="2" a="1"/>
  <c r="M111" i="2"/>
  <c r="M11" i="2" a="1"/>
  <c r="M11" i="2"/>
  <c r="M53" i="2" a="1"/>
  <c r="M53" i="2"/>
  <c r="M145" i="2" a="1"/>
  <c r="M145" i="2"/>
  <c r="M141" i="2" a="1"/>
  <c r="M141" i="2"/>
  <c r="M128" i="2" a="1"/>
  <c r="M128" i="2"/>
  <c r="M184" i="2" a="1"/>
  <c r="M184" i="2"/>
  <c r="M137" i="2" a="1"/>
  <c r="M137" i="2"/>
  <c r="M182" i="2" a="1"/>
  <c r="M182" i="2"/>
  <c r="M77" i="2" a="1"/>
  <c r="M77" i="2"/>
  <c r="M61" i="2" a="1"/>
  <c r="M61" i="2"/>
  <c r="M15" i="2" a="1"/>
  <c r="M15" i="2"/>
  <c r="M126" i="2" a="1"/>
  <c r="M126" i="2"/>
  <c r="M197" i="2" a="1"/>
  <c r="M197" i="2"/>
  <c r="M162" i="2" a="1"/>
  <c r="M162" i="2"/>
  <c r="M159" i="2" a="1"/>
  <c r="M159" i="2"/>
  <c r="M72" i="2" a="1"/>
  <c r="M72" i="2"/>
  <c r="M17" i="2" a="1"/>
  <c r="M17" i="2"/>
  <c r="M38" i="2" a="1"/>
  <c r="M38" i="2"/>
  <c r="M22" i="2" a="1"/>
  <c r="M22" i="2"/>
  <c r="M148" i="2" a="1"/>
  <c r="M148" i="2"/>
  <c r="Z203" i="2"/>
  <c r="ED202" i="2"/>
  <c r="AJ6" i="2"/>
  <c r="AK6" i="2"/>
  <c r="AL6" i="2"/>
  <c r="AM6" i="2"/>
  <c r="AH203" i="2" a="1"/>
  <c r="AH203" i="2"/>
  <c r="AH32" i="2" a="1"/>
  <c r="AH32" i="2"/>
  <c r="CS203" i="2" a="1"/>
  <c r="CS203" i="2"/>
  <c r="CS89" i="2" a="1"/>
  <c r="CS89" i="2"/>
  <c r="CS60" i="2" a="1"/>
  <c r="CS60" i="2"/>
  <c r="CS183" i="2" a="1"/>
  <c r="CS183" i="2"/>
  <c r="CS80" i="2" a="1"/>
  <c r="CS80" i="2"/>
  <c r="CS144" i="2" a="1"/>
  <c r="CS144" i="2"/>
  <c r="CS192" i="2" a="1"/>
  <c r="CS192" i="2"/>
  <c r="CS7" i="2" a="1"/>
  <c r="CS7" i="2"/>
  <c r="CT7" i="2"/>
  <c r="CS186" i="2" a="1"/>
  <c r="CS186" i="2"/>
  <c r="CS46" i="2" a="1"/>
  <c r="CS46" i="2"/>
  <c r="CS166" i="2" a="1"/>
  <c r="CS166" i="2"/>
  <c r="CS122" i="2" a="1"/>
  <c r="CS122" i="2"/>
  <c r="CS53" i="2" a="1"/>
  <c r="CS53" i="2"/>
  <c r="CS10" i="2" a="1"/>
  <c r="CS10" i="2"/>
  <c r="CS126" i="2" a="1"/>
  <c r="CS126" i="2"/>
  <c r="CS19" i="2" a="1"/>
  <c r="CS19" i="2"/>
  <c r="CS101" i="2" a="1"/>
  <c r="CS101" i="2"/>
  <c r="CS69" i="2" a="1"/>
  <c r="CS69" i="2"/>
  <c r="CS62" i="2" a="1"/>
  <c r="CS62" i="2"/>
  <c r="CS156" i="2" a="1"/>
  <c r="CS156" i="2"/>
  <c r="CS29" i="2" a="1"/>
  <c r="CS29" i="2"/>
  <c r="CS65" i="2" a="1"/>
  <c r="CS65" i="2"/>
  <c r="CS48" i="2" a="1"/>
  <c r="CS48" i="2"/>
  <c r="CS20" i="2" a="1"/>
  <c r="CS20" i="2"/>
  <c r="CS149" i="2" a="1"/>
  <c r="CS149" i="2"/>
  <c r="CS109" i="2" a="1"/>
  <c r="CS109" i="2"/>
  <c r="CS94" i="2" a="1"/>
  <c r="CS94" i="2"/>
  <c r="CS59" i="2" a="1"/>
  <c r="CS59" i="2"/>
  <c r="CS189" i="2" a="1"/>
  <c r="CS189" i="2"/>
  <c r="CS150" i="2" a="1"/>
  <c r="CS150" i="2"/>
  <c r="CS74" i="2" a="1"/>
  <c r="CS74" i="2"/>
  <c r="CS153" i="2" a="1"/>
  <c r="CS153" i="2"/>
  <c r="CS138" i="2" a="1"/>
  <c r="CS138" i="2"/>
  <c r="CS8" i="2" a="1"/>
  <c r="CS8" i="2"/>
  <c r="CS194" i="2" a="1"/>
  <c r="CS194" i="2"/>
  <c r="CS71" i="2" a="1"/>
  <c r="CS71" i="2"/>
  <c r="CS32" i="2" a="1"/>
  <c r="CS32" i="2"/>
  <c r="CS171" i="2" a="1"/>
  <c r="CS171" i="2"/>
  <c r="CS18" i="2" a="1"/>
  <c r="CS18" i="2"/>
  <c r="CS113" i="2" a="1"/>
  <c r="CS113" i="2"/>
  <c r="CS87" i="2" a="1"/>
  <c r="CS87" i="2"/>
  <c r="CS140" i="2" a="1"/>
  <c r="CS140" i="2"/>
  <c r="CS157" i="2" a="1"/>
  <c r="CS157" i="2"/>
  <c r="CS160" i="2" a="1"/>
  <c r="CS160" i="2"/>
  <c r="CS30" i="2" a="1"/>
  <c r="CS30" i="2"/>
  <c r="CS28" i="2" a="1"/>
  <c r="CS28" i="2"/>
  <c r="CS115" i="2" a="1"/>
  <c r="CS115" i="2"/>
  <c r="CS103" i="2" a="1"/>
  <c r="CS103" i="2"/>
  <c r="CS123" i="2" a="1"/>
  <c r="CS123" i="2"/>
  <c r="CS55" i="2" a="1"/>
  <c r="CS55" i="2"/>
  <c r="CS128" i="2" a="1"/>
  <c r="CS128" i="2"/>
  <c r="CS147" i="2" a="1"/>
  <c r="CS147" i="2"/>
  <c r="CS51" i="2" a="1"/>
  <c r="CS51" i="2"/>
  <c r="CS83" i="2" a="1"/>
  <c r="CS83" i="2"/>
  <c r="CS197" i="2" a="1"/>
  <c r="CS197" i="2"/>
  <c r="CS162" i="2" a="1"/>
  <c r="CS162" i="2"/>
  <c r="CS165" i="2" a="1"/>
  <c r="CS165" i="2"/>
  <c r="CS145" i="2" a="1"/>
  <c r="CS145" i="2"/>
  <c r="CS141" i="2" a="1"/>
  <c r="CS141" i="2"/>
  <c r="CS90" i="2" a="1"/>
  <c r="CS90" i="2"/>
  <c r="CS154" i="2" a="1"/>
  <c r="CS154" i="2"/>
  <c r="CS40" i="2" a="1"/>
  <c r="CS40" i="2"/>
  <c r="CS104" i="2" a="1"/>
  <c r="CS104" i="2"/>
  <c r="CS117" i="2" a="1"/>
  <c r="CS117" i="2"/>
  <c r="CS167" i="2" a="1"/>
  <c r="CS167" i="2"/>
  <c r="CS42" i="2" a="1"/>
  <c r="CS42" i="2"/>
  <c r="CS96" i="2" a="1"/>
  <c r="CS96" i="2"/>
  <c r="CS97" i="2" a="1"/>
  <c r="CS97" i="2"/>
  <c r="CS15" i="2" a="1"/>
  <c r="CS15" i="2"/>
  <c r="CS68" i="2" a="1"/>
  <c r="CS68" i="2"/>
  <c r="CS199" i="2" a="1"/>
  <c r="CS199" i="2"/>
  <c r="CS11" i="2" a="1"/>
  <c r="CS11" i="2"/>
  <c r="CS75" i="2" a="1"/>
  <c r="CS75" i="2"/>
  <c r="CS146" i="2" a="1"/>
  <c r="CS146" i="2"/>
  <c r="CS170" i="2" a="1"/>
  <c r="CS170" i="2"/>
  <c r="CS139" i="2" a="1"/>
  <c r="CS139" i="2"/>
  <c r="CS169" i="2" a="1"/>
  <c r="CS169" i="2"/>
  <c r="CS163" i="2" a="1"/>
  <c r="CS163" i="2"/>
  <c r="CS100" i="2" a="1"/>
  <c r="CS100" i="2"/>
  <c r="CS142" i="2" a="1"/>
  <c r="CS142" i="2"/>
  <c r="CS61" i="2" a="1"/>
  <c r="CS61" i="2"/>
  <c r="CS70" i="2" a="1"/>
  <c r="CS70" i="2"/>
  <c r="CS73" i="2" a="1"/>
  <c r="CS73" i="2"/>
  <c r="CS25" i="2" a="1"/>
  <c r="CS25" i="2"/>
  <c r="CS136" i="2" a="1"/>
  <c r="CS136" i="2"/>
  <c r="CS131" i="2" a="1"/>
  <c r="CS131" i="2"/>
  <c r="CS91" i="2" a="1"/>
  <c r="CS91" i="2"/>
  <c r="CS76" i="2" a="1"/>
  <c r="CS76" i="2"/>
  <c r="CS17" i="2" a="1"/>
  <c r="CS17" i="2"/>
  <c r="CS108" i="2" a="1"/>
  <c r="CS108" i="2"/>
  <c r="CS164" i="2" a="1"/>
  <c r="CS164" i="2"/>
  <c r="CS63" i="2" a="1"/>
  <c r="CS63" i="2"/>
  <c r="CS43" i="2" a="1"/>
  <c r="CS43" i="2"/>
  <c r="CS179" i="2" a="1"/>
  <c r="CS179" i="2"/>
  <c r="CS35" i="2" a="1"/>
  <c r="CS35" i="2"/>
  <c r="CS95" i="2" a="1"/>
  <c r="CS95" i="2"/>
  <c r="CS23" i="2" a="1"/>
  <c r="CS23" i="2"/>
  <c r="CS13" i="2" a="1"/>
  <c r="CS13" i="2"/>
  <c r="CS50" i="2" a="1"/>
  <c r="CS50" i="2"/>
  <c r="CS198" i="2" a="1"/>
  <c r="CS198" i="2"/>
  <c r="CS155" i="2" a="1"/>
  <c r="CS155" i="2"/>
  <c r="CS57" i="2" a="1"/>
  <c r="CS57" i="2"/>
  <c r="CS135" i="2" a="1"/>
  <c r="CS135" i="2"/>
  <c r="CS45" i="2" a="1"/>
  <c r="CS45" i="2"/>
  <c r="BX203" i="2" a="1"/>
  <c r="BX203" i="2"/>
  <c r="BX61" i="2" a="1"/>
  <c r="BX61" i="2"/>
  <c r="BX49" i="2" a="1"/>
  <c r="BX49" i="2"/>
  <c r="AH108" i="2" a="1"/>
  <c r="AH108" i="2"/>
  <c r="GT143" i="2" a="1"/>
  <c r="GT143" i="2"/>
  <c r="GT175" i="2" a="1"/>
  <c r="GT175" i="2"/>
  <c r="GT197" i="2" a="1"/>
  <c r="GT197" i="2"/>
  <c r="GT123" i="2" a="1"/>
  <c r="GT123" i="2"/>
  <c r="GT82" i="2" a="1"/>
  <c r="GT82" i="2"/>
  <c r="GT155" i="2" a="1"/>
  <c r="GT155" i="2"/>
  <c r="GT62" i="2" a="1"/>
  <c r="GT62" i="2"/>
  <c r="GT192" i="2" a="1"/>
  <c r="GT192" i="2"/>
  <c r="GT16" i="2" a="1"/>
  <c r="GT16" i="2"/>
  <c r="GT144" i="2" a="1"/>
  <c r="GT144" i="2"/>
  <c r="AH9" i="2" a="1"/>
  <c r="AH9" i="2"/>
  <c r="AH29" i="2" a="1"/>
  <c r="AH29" i="2"/>
  <c r="AH104" i="2" a="1"/>
  <c r="AH104" i="2"/>
  <c r="AH39" i="2" a="1"/>
  <c r="AH39" i="2"/>
  <c r="AH172" i="2" a="1"/>
  <c r="AH172" i="2"/>
  <c r="AH137" i="2" a="1"/>
  <c r="AH137" i="2"/>
  <c r="AH135" i="2" a="1"/>
  <c r="AH135" i="2"/>
  <c r="AH21" i="2" a="1"/>
  <c r="AH21" i="2"/>
  <c r="AH149" i="2" a="1"/>
  <c r="AH149" i="2"/>
  <c r="AH120" i="2" a="1"/>
  <c r="AH120" i="2"/>
  <c r="AH35" i="2" a="1"/>
  <c r="AH35" i="2"/>
  <c r="BX37" i="2" a="1"/>
  <c r="BX37" i="2"/>
  <c r="BX115" i="2" a="1"/>
  <c r="BX115" i="2"/>
  <c r="BX95" i="2" a="1"/>
  <c r="BX95" i="2"/>
  <c r="M135" i="2" a="1"/>
  <c r="M135" i="2"/>
  <c r="M32" i="2" a="1"/>
  <c r="M32" i="2"/>
  <c r="DN18" i="2" a="1"/>
  <c r="DN18" i="2"/>
  <c r="DN128" i="2" a="1"/>
  <c r="DN128" i="2"/>
  <c r="DN9" i="2" a="1"/>
  <c r="DN9" i="2"/>
  <c r="CS98" i="2" a="1"/>
  <c r="CS98" i="2"/>
  <c r="EI114" i="2" a="1"/>
  <c r="EI114" i="2"/>
  <c r="EI62" i="2" a="1"/>
  <c r="EI62" i="2"/>
  <c r="GT9" i="2" a="1"/>
  <c r="GT9" i="2"/>
  <c r="CS107" i="2" a="1"/>
  <c r="CS107" i="2"/>
  <c r="BC128" i="2" a="1"/>
  <c r="BC128" i="2"/>
  <c r="FD171" i="2" a="1"/>
  <c r="FD171" i="2"/>
  <c r="FD22" i="2" a="1"/>
  <c r="FD22" i="2"/>
  <c r="AH63" i="2" a="1"/>
  <c r="AH63" i="2"/>
  <c r="BX38" i="2" a="1"/>
  <c r="BX38" i="2"/>
  <c r="BX179" i="2" a="1"/>
  <c r="BX179" i="2"/>
  <c r="BX147" i="2" a="1"/>
  <c r="BX147" i="2"/>
  <c r="M152" i="2" a="1"/>
  <c r="M152" i="2"/>
  <c r="M73" i="2" a="1"/>
  <c r="M73" i="2"/>
  <c r="DN166" i="2" a="1"/>
  <c r="DN166" i="2"/>
  <c r="DN147" i="2" a="1"/>
  <c r="DN147" i="2"/>
  <c r="FD124" i="2" a="1"/>
  <c r="FD124" i="2"/>
  <c r="EI152" i="2" a="1"/>
  <c r="EI152" i="2"/>
  <c r="EI135" i="2" a="1"/>
  <c r="EI135" i="2"/>
  <c r="GT47" i="2" a="1"/>
  <c r="GT47" i="2"/>
  <c r="GT103" i="2" a="1"/>
  <c r="GT103" i="2"/>
  <c r="BC169" i="2" a="1"/>
  <c r="BC169" i="2"/>
  <c r="BC94" i="2" a="1"/>
  <c r="BC94" i="2"/>
  <c r="FD61" i="2" a="1"/>
  <c r="FD61" i="2"/>
  <c r="FD69" i="2" a="1"/>
  <c r="FD69" i="2"/>
  <c r="FD49" i="2" a="1"/>
  <c r="FD49" i="2"/>
  <c r="FY64" i="2" a="1"/>
  <c r="FY64" i="2"/>
  <c r="AH130" i="2" a="1"/>
  <c r="AH130" i="2"/>
  <c r="AH150" i="2" a="1"/>
  <c r="AH150" i="2"/>
  <c r="CS22" i="2" a="1"/>
  <c r="CS22" i="2"/>
  <c r="BX137" i="2" a="1"/>
  <c r="BX137" i="2"/>
  <c r="BX184" i="2" a="1"/>
  <c r="BX184" i="2"/>
  <c r="BX82" i="2" a="1"/>
  <c r="BX82" i="2"/>
  <c r="M88" i="2" a="1"/>
  <c r="M88" i="2"/>
  <c r="M187" i="2" a="1"/>
  <c r="M187" i="2"/>
  <c r="CS112" i="2" a="1"/>
  <c r="CS112" i="2"/>
  <c r="DN189" i="2" a="1"/>
  <c r="DN189" i="2"/>
  <c r="DN116" i="2" a="1"/>
  <c r="DN116" i="2"/>
  <c r="CS190" i="2" a="1"/>
  <c r="CS190" i="2"/>
  <c r="EI90" i="2" a="1"/>
  <c r="EI90" i="2"/>
  <c r="EI169" i="2" a="1"/>
  <c r="EI169" i="2"/>
  <c r="CS33" i="2" a="1"/>
  <c r="CS33" i="2"/>
  <c r="BC136" i="2" a="1"/>
  <c r="BC136" i="2"/>
  <c r="BC53" i="2" a="1"/>
  <c r="BC53" i="2"/>
  <c r="FD190" i="2" a="1"/>
  <c r="FD190" i="2"/>
  <c r="FD149" i="2" a="1"/>
  <c r="FD149" i="2"/>
  <c r="FY156" i="2" a="1"/>
  <c r="FY156" i="2"/>
  <c r="FY117" i="2" a="1"/>
  <c r="FY117" i="2"/>
  <c r="AH169" i="2" a="1"/>
  <c r="AH169" i="2"/>
  <c r="AH100" i="2" a="1"/>
  <c r="AH100" i="2"/>
  <c r="M123" i="2" a="1"/>
  <c r="M123" i="2"/>
  <c r="M96" i="2" a="1"/>
  <c r="M96" i="2"/>
  <c r="M164" i="2" a="1"/>
  <c r="M164" i="2"/>
  <c r="M154" i="2" a="1"/>
  <c r="M154" i="2"/>
  <c r="M80" i="2" a="1"/>
  <c r="M80" i="2"/>
  <c r="M160" i="2" a="1"/>
  <c r="M160" i="2"/>
  <c r="M131" i="2" a="1"/>
  <c r="M131" i="2"/>
  <c r="M165" i="2" a="1"/>
  <c r="M165" i="2"/>
  <c r="CS180" i="2" a="1"/>
  <c r="CS180" i="2"/>
  <c r="BX123" i="2" a="1"/>
  <c r="BX123" i="2"/>
  <c r="BX186" i="2" a="1"/>
  <c r="BX186" i="2"/>
  <c r="BX20" i="2" a="1"/>
  <c r="BX20" i="2"/>
  <c r="M92" i="2" a="1"/>
  <c r="M92" i="2"/>
  <c r="M29" i="2" a="1"/>
  <c r="M29" i="2"/>
  <c r="CS177" i="2" a="1"/>
  <c r="CS177" i="2"/>
  <c r="DN126" i="2" a="1"/>
  <c r="DN126" i="2"/>
  <c r="DN36" i="2" a="1"/>
  <c r="DN36" i="2"/>
  <c r="CS174" i="2" a="1"/>
  <c r="CS174" i="2"/>
  <c r="EI133" i="2" a="1"/>
  <c r="EI133" i="2"/>
  <c r="EI74" i="2" a="1"/>
  <c r="EI74" i="2"/>
  <c r="GT57" i="2" a="1"/>
  <c r="GT57" i="2"/>
  <c r="GT84" i="2" a="1"/>
  <c r="GT84" i="2"/>
  <c r="BC28" i="2" a="1"/>
  <c r="BC28" i="2"/>
  <c r="BC64" i="2" a="1"/>
  <c r="BC64" i="2"/>
  <c r="FD27" i="2" a="1"/>
  <c r="FD27" i="2"/>
  <c r="FD126" i="2" a="1"/>
  <c r="FD126" i="2"/>
  <c r="FD16" i="2" a="1"/>
  <c r="FD16" i="2"/>
  <c r="FY12" i="2" a="1"/>
  <c r="FY12" i="2"/>
  <c r="FZ12" i="2"/>
  <c r="AH26" i="2" a="1"/>
  <c r="AH26" i="2"/>
  <c r="AH122" i="2" a="1"/>
  <c r="AH122" i="2"/>
  <c r="CS127" i="2" a="1"/>
  <c r="CS127" i="2"/>
  <c r="DN47" i="2" a="1"/>
  <c r="DN47" i="2"/>
  <c r="BX129" i="2" a="1"/>
  <c r="BX129" i="2"/>
  <c r="BX94" i="2" a="1"/>
  <c r="BX94" i="2"/>
  <c r="BX48" i="2" a="1"/>
  <c r="BX48" i="2"/>
  <c r="M59" i="2" a="1"/>
  <c r="M59" i="2"/>
  <c r="M173" i="2" a="1"/>
  <c r="M173" i="2"/>
  <c r="DN33" i="2" a="1"/>
  <c r="DN33" i="2"/>
  <c r="DN19" i="2" a="1"/>
  <c r="DN19" i="2"/>
  <c r="BX167" i="2" a="1"/>
  <c r="BX167" i="2"/>
  <c r="EI124" i="2" a="1"/>
  <c r="EI124" i="2"/>
  <c r="EI196" i="2" a="1"/>
  <c r="EI196" i="2"/>
  <c r="GT83" i="2" a="1"/>
  <c r="GT83" i="2"/>
  <c r="GT130" i="2" a="1"/>
  <c r="GT130" i="2"/>
  <c r="BC177" i="2" a="1"/>
  <c r="BC177" i="2"/>
  <c r="BC98" i="2" a="1"/>
  <c r="BC98" i="2"/>
  <c r="FD129" i="2" a="1"/>
  <c r="FD129" i="2"/>
  <c r="FD62" i="2" a="1"/>
  <c r="FD62" i="2"/>
  <c r="FD175" i="2" a="1"/>
  <c r="FD175" i="2"/>
  <c r="FY166" i="2" a="1"/>
  <c r="FY166" i="2"/>
  <c r="DN11" i="2" a="1"/>
  <c r="DN11" i="2"/>
  <c r="AH180" i="2" a="1"/>
  <c r="AH180" i="2"/>
  <c r="EI14" i="2" a="1"/>
  <c r="EI14" i="2"/>
  <c r="EI92" i="2" a="1"/>
  <c r="EI92" i="2"/>
  <c r="EI76" i="2" a="1"/>
  <c r="EI76" i="2"/>
  <c r="EI99" i="2" a="1"/>
  <c r="EI99" i="2"/>
  <c r="EI123" i="2" a="1"/>
  <c r="EI123" i="2"/>
  <c r="EI138" i="2" a="1"/>
  <c r="EI138" i="2"/>
  <c r="EI184" i="2" a="1"/>
  <c r="EI184" i="2"/>
  <c r="EI72" i="2" a="1"/>
  <c r="EI72" i="2"/>
  <c r="BC63" i="2" a="1"/>
  <c r="BC63" i="2"/>
  <c r="BC193" i="2" a="1"/>
  <c r="BC193" i="2"/>
  <c r="BC42" i="2" a="1"/>
  <c r="BC42" i="2"/>
  <c r="BC76" i="2" a="1"/>
  <c r="BC76" i="2"/>
  <c r="BC87" i="2" a="1"/>
  <c r="BC87" i="2"/>
  <c r="BC36" i="2" a="1"/>
  <c r="BC36" i="2"/>
  <c r="BC108" i="2" a="1"/>
  <c r="BC108" i="2"/>
  <c r="BC92" i="2" a="1"/>
  <c r="BC92" i="2"/>
  <c r="BC102" i="2" a="1"/>
  <c r="BC102" i="2"/>
  <c r="BC66" i="2" a="1"/>
  <c r="BC66" i="2"/>
  <c r="BX27" i="2" a="1"/>
  <c r="BX27" i="2"/>
  <c r="BX191" i="2" a="1"/>
  <c r="BX191" i="2"/>
  <c r="BX127" i="2" a="1"/>
  <c r="BX127" i="2"/>
  <c r="CS181" i="2" a="1"/>
  <c r="CS181" i="2"/>
  <c r="M40" i="2" a="1"/>
  <c r="M40" i="2"/>
  <c r="M134" i="2" a="1"/>
  <c r="M134" i="2"/>
  <c r="DN37" i="2" a="1"/>
  <c r="DN37" i="2"/>
  <c r="DN130" i="2" a="1"/>
  <c r="DN130" i="2"/>
  <c r="CS86" i="2" a="1"/>
  <c r="CS86" i="2"/>
  <c r="EI44" i="2" a="1"/>
  <c r="EI44" i="2"/>
  <c r="EI50" i="2" a="1"/>
  <c r="EI50" i="2"/>
  <c r="GT79" i="2" a="1"/>
  <c r="GT79" i="2"/>
  <c r="GT48" i="2" a="1"/>
  <c r="GT48" i="2"/>
  <c r="BC152" i="2" a="1"/>
  <c r="BC152" i="2"/>
  <c r="BC44" i="2" a="1"/>
  <c r="BC44" i="2"/>
  <c r="FD145" i="2" a="1"/>
  <c r="FD145" i="2"/>
  <c r="FD83" i="2" a="1"/>
  <c r="FD83" i="2"/>
  <c r="FD79" i="2" a="1"/>
  <c r="FD79" i="2"/>
  <c r="FY44" i="2" a="1"/>
  <c r="FY44" i="2"/>
  <c r="CS44" i="2" a="1"/>
  <c r="CS44" i="2"/>
  <c r="AH46" i="2" a="1"/>
  <c r="AH46" i="2"/>
  <c r="BX85" i="2" a="1"/>
  <c r="BX85" i="2"/>
  <c r="GT142" i="2" a="1"/>
  <c r="GT142" i="2"/>
  <c r="GT186" i="2" a="1"/>
  <c r="GT186" i="2"/>
  <c r="GT150" i="2" a="1"/>
  <c r="GT150" i="2"/>
  <c r="GT32" i="2" a="1"/>
  <c r="GT32" i="2"/>
  <c r="GT24" i="2" a="1"/>
  <c r="GT24" i="2"/>
  <c r="GT134" i="2" a="1"/>
  <c r="GT134" i="2"/>
  <c r="GT41" i="2" a="1"/>
  <c r="GT41" i="2"/>
  <c r="GT52" i="2" a="1"/>
  <c r="GT52" i="2"/>
  <c r="GT156" i="2" a="1"/>
  <c r="GT156" i="2"/>
  <c r="GT36" i="2" a="1"/>
  <c r="GT36" i="2"/>
  <c r="AH23" i="2" a="1"/>
  <c r="AH23" i="2"/>
  <c r="AH51" i="2" a="1"/>
  <c r="AH51" i="2"/>
  <c r="AH73" i="2" a="1"/>
  <c r="AH73" i="2"/>
  <c r="AH189" i="2" a="1"/>
  <c r="AH189" i="2"/>
  <c r="AH174" i="2" a="1"/>
  <c r="AH174" i="2"/>
  <c r="AH97" i="2" a="1"/>
  <c r="AH97" i="2"/>
  <c r="AH81" i="2" a="1"/>
  <c r="AH81" i="2"/>
  <c r="AH55" i="2" a="1"/>
  <c r="AH55" i="2"/>
  <c r="AH11" i="2" a="1"/>
  <c r="AH11" i="2"/>
  <c r="AH87" i="2" a="1"/>
  <c r="AH87" i="2"/>
  <c r="AH178" i="2" a="1"/>
  <c r="AH178" i="2"/>
  <c r="AH44" i="2" a="1"/>
  <c r="AH44" i="2"/>
  <c r="BX90" i="2" a="1"/>
  <c r="BX90" i="2"/>
  <c r="BX175" i="2" a="1"/>
  <c r="BX175" i="2"/>
  <c r="BX130" i="2" a="1"/>
  <c r="BX130" i="2"/>
  <c r="M171" i="2" a="1"/>
  <c r="M171" i="2"/>
  <c r="M151" i="2" a="1"/>
  <c r="M151" i="2"/>
  <c r="DN57" i="2" a="1"/>
  <c r="DN57" i="2"/>
  <c r="DN146" i="2" a="1"/>
  <c r="DN146" i="2"/>
  <c r="DN39" i="2" a="1"/>
  <c r="DN39" i="2"/>
  <c r="DN148" i="2" a="1"/>
  <c r="DN148" i="2"/>
  <c r="EI91" i="2" a="1"/>
  <c r="EI91" i="2"/>
  <c r="EI119" i="2" a="1"/>
  <c r="EI119" i="2"/>
  <c r="GT98" i="2" a="1"/>
  <c r="GT98" i="2"/>
  <c r="DN171" i="2" a="1"/>
  <c r="DN171" i="2"/>
  <c r="BC54" i="2" a="1"/>
  <c r="BC54" i="2"/>
  <c r="FD17" i="2" a="1"/>
  <c r="FD17" i="2"/>
  <c r="FD98" i="2" a="1"/>
  <c r="FD98" i="2"/>
  <c r="BX57" i="2" a="1"/>
  <c r="BX57" i="2"/>
  <c r="BX180" i="2" a="1"/>
  <c r="BX180" i="2"/>
  <c r="CS21" i="2" a="1"/>
  <c r="CS21" i="2"/>
  <c r="M67" i="2" a="1"/>
  <c r="M67" i="2"/>
  <c r="M100" i="2" a="1"/>
  <c r="M100" i="2"/>
  <c r="DN83" i="2" a="1"/>
  <c r="DN83" i="2"/>
  <c r="DN122" i="2" a="1"/>
  <c r="DN122" i="2"/>
  <c r="CS148" i="2" a="1"/>
  <c r="CS148" i="2"/>
  <c r="EI134" i="2" a="1"/>
  <c r="EI134" i="2"/>
  <c r="EI19" i="2" a="1"/>
  <c r="EI19" i="2"/>
  <c r="GT10" i="2" a="1"/>
  <c r="GT10" i="2"/>
  <c r="GT148" i="2" a="1"/>
  <c r="GT148" i="2"/>
  <c r="BC10" i="2" a="1"/>
  <c r="BC10" i="2"/>
  <c r="BC124" i="2" a="1"/>
  <c r="BC124" i="2"/>
  <c r="FD106" i="2" a="1"/>
  <c r="FD106" i="2"/>
  <c r="FD29" i="2" a="1"/>
  <c r="FD29" i="2"/>
  <c r="FD169" i="2" a="1"/>
  <c r="FD169" i="2"/>
  <c r="FY41" i="2" a="1"/>
  <c r="FY41" i="2"/>
  <c r="AH95" i="2" a="1"/>
  <c r="AH95" i="2"/>
  <c r="AH34" i="2" a="1"/>
  <c r="AH34" i="2"/>
  <c r="CS12" i="2" a="1"/>
  <c r="CS12" i="2"/>
  <c r="BX46" i="2" a="1"/>
  <c r="BX46" i="2"/>
  <c r="BX53" i="2" a="1"/>
  <c r="BX53" i="2"/>
  <c r="BX28" i="2" a="1"/>
  <c r="BX28" i="2"/>
  <c r="M185" i="2" a="1"/>
  <c r="M185" i="2"/>
  <c r="M39" i="2" a="1"/>
  <c r="M39" i="2"/>
  <c r="DN179" i="2" a="1"/>
  <c r="DN179" i="2"/>
  <c r="DN74" i="2" a="1"/>
  <c r="DN74" i="2"/>
  <c r="DN73" i="2" a="1"/>
  <c r="DN73" i="2"/>
  <c r="DN105" i="2" a="1"/>
  <c r="DN105" i="2"/>
  <c r="EI161" i="2" a="1"/>
  <c r="EI161" i="2"/>
  <c r="EI105" i="2" a="1"/>
  <c r="EI105" i="2"/>
  <c r="GT69" i="2" a="1"/>
  <c r="GT69" i="2"/>
  <c r="CS200" i="2" a="1"/>
  <c r="CS200" i="2"/>
  <c r="BC190" i="2" a="1"/>
  <c r="BC190" i="2"/>
  <c r="FD81" i="2" a="1"/>
  <c r="FD81" i="2"/>
  <c r="FD94" i="2" a="1"/>
  <c r="FD94" i="2"/>
  <c r="FD141" i="2" a="1"/>
  <c r="FD141" i="2"/>
  <c r="FY148" i="2" a="1"/>
  <c r="FY148" i="2"/>
  <c r="FY139" i="2" a="1"/>
  <c r="FY139" i="2"/>
  <c r="AH125" i="2" a="1"/>
  <c r="AH125" i="2"/>
  <c r="AH50" i="2" a="1"/>
  <c r="AH50" i="2"/>
  <c r="M47" i="2" a="1"/>
  <c r="M47" i="2"/>
  <c r="M85" i="2" a="1"/>
  <c r="M85" i="2"/>
  <c r="M102" i="2" a="1"/>
  <c r="M102" i="2"/>
  <c r="M200" i="2" a="1"/>
  <c r="M200" i="2"/>
  <c r="M136" i="2" a="1"/>
  <c r="M136" i="2"/>
  <c r="M107" i="2" a="1"/>
  <c r="M107" i="2"/>
  <c r="M106" i="2" a="1"/>
  <c r="M106" i="2"/>
  <c r="M202" i="2" a="1"/>
  <c r="M202" i="2"/>
  <c r="CS84" i="2" a="1"/>
  <c r="CS84" i="2"/>
  <c r="BX170" i="2" a="1"/>
  <c r="BX170" i="2"/>
  <c r="BX15" i="2" a="1"/>
  <c r="BX15" i="2"/>
  <c r="BX13" i="2" a="1"/>
  <c r="BX13" i="2"/>
  <c r="M163" i="2" a="1"/>
  <c r="M163" i="2"/>
  <c r="M81" i="2" a="1"/>
  <c r="M81" i="2"/>
  <c r="CS193" i="2" a="1"/>
  <c r="CS193" i="2"/>
  <c r="DN172" i="2" a="1"/>
  <c r="DN172" i="2"/>
  <c r="DN42" i="2" a="1"/>
  <c r="DN42" i="2"/>
  <c r="CS26" i="2" a="1"/>
  <c r="CS26" i="2"/>
  <c r="EI83" i="2" a="1"/>
  <c r="EI83" i="2"/>
  <c r="EI120" i="2" a="1"/>
  <c r="EI120" i="2"/>
  <c r="GT92" i="2" a="1"/>
  <c r="GT92" i="2"/>
  <c r="BX86" i="2" a="1"/>
  <c r="BX86" i="2"/>
  <c r="BC33" i="2" a="1"/>
  <c r="BC33" i="2"/>
  <c r="BC67" i="2" a="1"/>
  <c r="BC67" i="2"/>
  <c r="FD193" i="2" a="1"/>
  <c r="FD193" i="2"/>
  <c r="FD65" i="2" a="1"/>
  <c r="FD65" i="2"/>
  <c r="FY76" i="2" a="1"/>
  <c r="FY76" i="2"/>
  <c r="FY53" i="2" a="1"/>
  <c r="FY53" i="2"/>
  <c r="AH30" i="2" a="1"/>
  <c r="AH30" i="2"/>
  <c r="AH33" i="2" a="1"/>
  <c r="AH33" i="2"/>
  <c r="CS110" i="2" a="1"/>
  <c r="CS110" i="2"/>
  <c r="DN202" i="2" a="1"/>
  <c r="DN202" i="2"/>
  <c r="BX11" i="2" a="1"/>
  <c r="BX11" i="2"/>
  <c r="BX134" i="2" a="1"/>
  <c r="BX134" i="2"/>
  <c r="FD125" i="2" a="1"/>
  <c r="FD125" i="2"/>
  <c r="M170" i="2" a="1"/>
  <c r="M170" i="2"/>
  <c r="M56" i="2" a="1"/>
  <c r="M56" i="2"/>
  <c r="DN77" i="2" a="1"/>
  <c r="DN77" i="2"/>
  <c r="DN17" i="2" a="1"/>
  <c r="DN17" i="2"/>
  <c r="CS172" i="2" a="1"/>
  <c r="CS172" i="2"/>
  <c r="EI163" i="2" a="1"/>
  <c r="EI163" i="2"/>
  <c r="EI68" i="2" a="1"/>
  <c r="EI68" i="2"/>
  <c r="GT66" i="2" a="1"/>
  <c r="GT66" i="2"/>
  <c r="GT14" i="2" a="1"/>
  <c r="GT14" i="2"/>
  <c r="BC74" i="2" a="1"/>
  <c r="BC74" i="2"/>
  <c r="BC157" i="2" a="1"/>
  <c r="BC157" i="2"/>
  <c r="FD68" i="2" a="1"/>
  <c r="FD68" i="2"/>
  <c r="FD172" i="2" a="1"/>
  <c r="FD172" i="2"/>
  <c r="FD67" i="2" a="1"/>
  <c r="FD67" i="2"/>
  <c r="FY85" i="2" a="1"/>
  <c r="FY85" i="2"/>
  <c r="AH168" i="2" a="1"/>
  <c r="AH168" i="2"/>
  <c r="AH64" i="2" a="1"/>
  <c r="AH64" i="2"/>
  <c r="EI130" i="2" a="1"/>
  <c r="EI130" i="2"/>
  <c r="EI136" i="2" a="1"/>
  <c r="EI136" i="2"/>
  <c r="EI77" i="2" a="1"/>
  <c r="EI77" i="2"/>
  <c r="EI69" i="2" a="1"/>
  <c r="EI69" i="2"/>
  <c r="EI121" i="2" a="1"/>
  <c r="EI121" i="2"/>
  <c r="EI64" i="2" a="1"/>
  <c r="EI64" i="2"/>
  <c r="EI108" i="2" a="1"/>
  <c r="EI108" i="2"/>
  <c r="EI11" i="2" a="1"/>
  <c r="EI11" i="2"/>
  <c r="BC86" i="2" a="1"/>
  <c r="BC86" i="2"/>
  <c r="BC112" i="2" a="1"/>
  <c r="BC112" i="2"/>
  <c r="BC156" i="2" a="1"/>
  <c r="BC156" i="2"/>
  <c r="BC43" i="2" a="1"/>
  <c r="BC43" i="2"/>
  <c r="BC122" i="2" a="1"/>
  <c r="BC122" i="2"/>
  <c r="BC30" i="2" a="1"/>
  <c r="BC30" i="2"/>
  <c r="BC132" i="2" a="1"/>
  <c r="BC132" i="2"/>
  <c r="BC57" i="2" a="1"/>
  <c r="BC57" i="2"/>
  <c r="BC39" i="2" a="1"/>
  <c r="BC39" i="2"/>
  <c r="BC110" i="2" a="1"/>
  <c r="BC110" i="2"/>
  <c r="BX202" i="2" a="1"/>
  <c r="BX202" i="2"/>
  <c r="BX109" i="2" a="1"/>
  <c r="BX109" i="2"/>
  <c r="BX99" i="2" a="1"/>
  <c r="BX99" i="2"/>
  <c r="DN96" i="2" a="1"/>
  <c r="DN96" i="2"/>
  <c r="M116" i="2" a="1"/>
  <c r="M116" i="2"/>
  <c r="M199" i="2" a="1"/>
  <c r="M199" i="2"/>
  <c r="DN131" i="2" a="1"/>
  <c r="DN131" i="2"/>
  <c r="DN87" i="2" a="1"/>
  <c r="DN87" i="2"/>
  <c r="CS39" i="2" a="1"/>
  <c r="CS39" i="2"/>
  <c r="EI26" i="2" a="1"/>
  <c r="EI26" i="2"/>
  <c r="EI191" i="2" a="1"/>
  <c r="EI191" i="2"/>
  <c r="GT119" i="2" a="1"/>
  <c r="GT119" i="2"/>
  <c r="GT111" i="2" a="1"/>
  <c r="GT111" i="2"/>
  <c r="BC145" i="2" a="1"/>
  <c r="BC145" i="2"/>
  <c r="BC69" i="2" a="1"/>
  <c r="BC69" i="2"/>
  <c r="FD51" i="2" a="1"/>
  <c r="FD51" i="2"/>
  <c r="FD15" i="2" a="1"/>
  <c r="FD15" i="2"/>
  <c r="FD47" i="2" a="1"/>
  <c r="FD47" i="2"/>
  <c r="FY193" i="2" a="1"/>
  <c r="FY193" i="2"/>
  <c r="DN7" i="2" a="1"/>
  <c r="DN7" i="2"/>
  <c r="DO7" i="2"/>
  <c r="AH52" i="2" a="1"/>
  <c r="AH52" i="2"/>
  <c r="BX195" i="2" a="1"/>
  <c r="BX195" i="2"/>
  <c r="FD155" i="2" a="1"/>
  <c r="FD155" i="2"/>
  <c r="FY170" i="2" a="1"/>
  <c r="FY170" i="2"/>
  <c r="CS132" i="2" a="1"/>
  <c r="CS132" i="2"/>
  <c r="GT40" i="2" a="1"/>
  <c r="GT40" i="2"/>
  <c r="GT105" i="2" a="1"/>
  <c r="GT105" i="2"/>
  <c r="GT65" i="2" a="1"/>
  <c r="GT65" i="2"/>
  <c r="GT139" i="2" a="1"/>
  <c r="GT139" i="2"/>
  <c r="GT19" i="2" a="1"/>
  <c r="GT19" i="2"/>
  <c r="GT173" i="2" a="1"/>
  <c r="GT173" i="2"/>
  <c r="GT71" i="2" a="1"/>
  <c r="GT71" i="2"/>
  <c r="GT59" i="2" a="1"/>
  <c r="GT59" i="2"/>
  <c r="GT165" i="2" a="1"/>
  <c r="GT165" i="2"/>
  <c r="GT101" i="2" a="1"/>
  <c r="GT101" i="2"/>
  <c r="GT141" i="2" a="1"/>
  <c r="GT141" i="2"/>
  <c r="AH113" i="2" a="1"/>
  <c r="AH113" i="2"/>
  <c r="AH190" i="2" a="1"/>
  <c r="AH190" i="2"/>
  <c r="AH159" i="2" a="1"/>
  <c r="AH159" i="2"/>
  <c r="AH102" i="2" a="1"/>
  <c r="AH102" i="2"/>
  <c r="AH156" i="2" a="1"/>
  <c r="AH156" i="2"/>
  <c r="AH111" i="2" a="1"/>
  <c r="AH111" i="2"/>
  <c r="AH54" i="2" a="1"/>
  <c r="AH54" i="2"/>
  <c r="AH57" i="2" a="1"/>
  <c r="AH57" i="2"/>
  <c r="AH164" i="2" a="1"/>
  <c r="AH164" i="2"/>
  <c r="AH187" i="2" a="1"/>
  <c r="AH187" i="2"/>
  <c r="AH173" i="2" a="1"/>
  <c r="AH173" i="2"/>
  <c r="AH142" i="2" a="1"/>
  <c r="AH142" i="2"/>
  <c r="BX112" i="2" a="1"/>
  <c r="BX112" i="2"/>
  <c r="BX68" i="2" a="1"/>
  <c r="BX68" i="2"/>
  <c r="BX101" i="2" a="1"/>
  <c r="BX101" i="2"/>
  <c r="M43" i="2" a="1"/>
  <c r="M43" i="2"/>
  <c r="M52" i="2" a="1"/>
  <c r="M52" i="2"/>
  <c r="DN69" i="2" a="1"/>
  <c r="DN69" i="2"/>
  <c r="DN8" i="2" a="1"/>
  <c r="DN8" i="2"/>
  <c r="DN26" i="2" a="1"/>
  <c r="DN26" i="2"/>
  <c r="EI93" i="2" a="1"/>
  <c r="EI93" i="2"/>
  <c r="EI101" i="2" a="1"/>
  <c r="EI101" i="2"/>
  <c r="GT50" i="2" a="1"/>
  <c r="GT50" i="2"/>
  <c r="GT128" i="2" a="1"/>
  <c r="GT128" i="2"/>
  <c r="BC78" i="2" a="1"/>
  <c r="BC78" i="2"/>
  <c r="BC12" i="2" a="1"/>
  <c r="BC12" i="2"/>
  <c r="FD127" i="2" a="1"/>
  <c r="FD127" i="2"/>
  <c r="FD157" i="2" a="1"/>
  <c r="FD157" i="2"/>
  <c r="CS121" i="2" a="1"/>
  <c r="CS121" i="2"/>
  <c r="BX151" i="2" a="1"/>
  <c r="BX151" i="2"/>
  <c r="BX62" i="2" a="1"/>
  <c r="BX62" i="2"/>
  <c r="CS99" i="2" a="1"/>
  <c r="CS99" i="2"/>
  <c r="M87" i="2" a="1"/>
  <c r="M87" i="2"/>
  <c r="M66" i="2" a="1"/>
  <c r="M66" i="2"/>
  <c r="DN54" i="2" a="1"/>
  <c r="DN54" i="2"/>
  <c r="DN102" i="2" a="1"/>
  <c r="DN102" i="2"/>
  <c r="CS41" i="2" a="1"/>
  <c r="CS41" i="2"/>
  <c r="EI186" i="2" a="1"/>
  <c r="EI186" i="2"/>
  <c r="EI110" i="2" a="1"/>
  <c r="EI110" i="2"/>
  <c r="GT131" i="2" a="1"/>
  <c r="GT131" i="2"/>
  <c r="GT45" i="2" a="1"/>
  <c r="GT45" i="2"/>
  <c r="BC29" i="2" a="1"/>
  <c r="BC29" i="2"/>
  <c r="FD130" i="2" a="1"/>
  <c r="FD130" i="2"/>
  <c r="FD196" i="2" a="1"/>
  <c r="FD196" i="2"/>
  <c r="FD70" i="2" a="1"/>
  <c r="FD70" i="2"/>
  <c r="FY52" i="2" a="1"/>
  <c r="FY52" i="2"/>
  <c r="AH40" i="2" a="1"/>
  <c r="AH40" i="2"/>
  <c r="AH148" i="2" a="1"/>
  <c r="AH148" i="2"/>
  <c r="GT23" i="2" a="1"/>
  <c r="GT23" i="2"/>
  <c r="BX39" i="2" a="1"/>
  <c r="BX39" i="2"/>
  <c r="BX104" i="2" a="1"/>
  <c r="BX104" i="2"/>
  <c r="BX31" i="2" a="1"/>
  <c r="BX31" i="2"/>
  <c r="M33" i="2" a="1"/>
  <c r="M33" i="2"/>
  <c r="M140" i="2" a="1"/>
  <c r="M140" i="2"/>
  <c r="DN52" i="2" a="1"/>
  <c r="DN52" i="2"/>
  <c r="DN159" i="2" a="1"/>
  <c r="DN159" i="2"/>
  <c r="DN93" i="2" a="1"/>
  <c r="DN93" i="2"/>
  <c r="EI177" i="2" a="1"/>
  <c r="EI177" i="2"/>
  <c r="EI59" i="2" a="1"/>
  <c r="EI59" i="2"/>
  <c r="GT44" i="2" a="1"/>
  <c r="GT44" i="2"/>
  <c r="GT58" i="2" a="1"/>
  <c r="GT58" i="2"/>
  <c r="BC25" i="2" a="1"/>
  <c r="BC25" i="2"/>
  <c r="FD56" i="2" a="1"/>
  <c r="FD56" i="2"/>
  <c r="FD33" i="2" a="1"/>
  <c r="FD33" i="2"/>
  <c r="FD101" i="2" a="1"/>
  <c r="FD101" i="2"/>
  <c r="FY199" i="2" a="1"/>
  <c r="FY199" i="2"/>
  <c r="BX30" i="2" a="1"/>
  <c r="BX30" i="2"/>
  <c r="AH85" i="2" a="1"/>
  <c r="AH85" i="2"/>
  <c r="M146" i="2" a="1"/>
  <c r="M146" i="2"/>
  <c r="M58" i="2" a="1"/>
  <c r="M58" i="2"/>
  <c r="M35" i="2" a="1"/>
  <c r="M35" i="2"/>
  <c r="M76" i="2" a="1"/>
  <c r="M76" i="2"/>
  <c r="M103" i="2" a="1"/>
  <c r="M103" i="2"/>
  <c r="M75" i="2" a="1"/>
  <c r="M75" i="2"/>
  <c r="M74" i="2" a="1"/>
  <c r="M74" i="2"/>
  <c r="M24" i="2" a="1"/>
  <c r="M24" i="2"/>
  <c r="FD46" i="2" a="1"/>
  <c r="FD46" i="2"/>
  <c r="BX81" i="2" a="1"/>
  <c r="BX81" i="2"/>
  <c r="BX153" i="2" a="1"/>
  <c r="BX153" i="2"/>
  <c r="BX198" i="2" a="1"/>
  <c r="BX198" i="2"/>
  <c r="BX164" i="2" a="1"/>
  <c r="BX164" i="2"/>
  <c r="M110" i="2" a="1"/>
  <c r="M110" i="2"/>
  <c r="M167" i="2" a="1"/>
  <c r="M167" i="2"/>
  <c r="DN185" i="2" a="1"/>
  <c r="DN185" i="2"/>
  <c r="DN107" i="2" a="1"/>
  <c r="DN107" i="2"/>
  <c r="DN27" i="2" a="1"/>
  <c r="DN27" i="2"/>
  <c r="EI201" i="2" a="1"/>
  <c r="EI201" i="2"/>
  <c r="EI53" i="2" a="1"/>
  <c r="EI53" i="2"/>
  <c r="EI58" i="2" a="1"/>
  <c r="EI58" i="2"/>
  <c r="GT109" i="2" a="1"/>
  <c r="GT109" i="2"/>
  <c r="CS175" i="2" a="1"/>
  <c r="CS175" i="2"/>
  <c r="BC165" i="2" a="1"/>
  <c r="BC165" i="2"/>
  <c r="FD201" i="2" a="1"/>
  <c r="FD201" i="2"/>
  <c r="FD78" i="2" a="1"/>
  <c r="FD78" i="2"/>
  <c r="FD195" i="2" a="1"/>
  <c r="FD195" i="2"/>
  <c r="FY171" i="2" a="1"/>
  <c r="FY171" i="2"/>
  <c r="FY179" i="2" a="1"/>
  <c r="FY179" i="2"/>
  <c r="AH27" i="2" a="1"/>
  <c r="AH27" i="2"/>
  <c r="AH132" i="2" a="1"/>
  <c r="AH132" i="2"/>
  <c r="CS159" i="2" a="1"/>
  <c r="CS159" i="2"/>
  <c r="BX77" i="2" a="1"/>
  <c r="BX77" i="2"/>
  <c r="BX118" i="2" a="1"/>
  <c r="BX118" i="2"/>
  <c r="CS130" i="2" a="1"/>
  <c r="CS130" i="2"/>
  <c r="M177" i="2" a="1"/>
  <c r="M177" i="2"/>
  <c r="M174" i="2" a="1"/>
  <c r="M174" i="2"/>
  <c r="DN180" i="2" a="1"/>
  <c r="DN180" i="2"/>
  <c r="DN88" i="2" a="1"/>
  <c r="DN88" i="2"/>
  <c r="DN68" i="2" a="1"/>
  <c r="DN68" i="2"/>
  <c r="EI80" i="2" a="1"/>
  <c r="EI80" i="2"/>
  <c r="EI88" i="2" a="1"/>
  <c r="EI88" i="2"/>
  <c r="GT166" i="2" a="1"/>
  <c r="GT166" i="2"/>
  <c r="GT72" i="2" a="1"/>
  <c r="GT72" i="2"/>
  <c r="BC118" i="2" a="1"/>
  <c r="BC118" i="2"/>
  <c r="BC85" i="2" a="1"/>
  <c r="BC85" i="2"/>
  <c r="FD135" i="2" a="1"/>
  <c r="FD135" i="2"/>
  <c r="FD119" i="2" a="1"/>
  <c r="FD119" i="2"/>
  <c r="FD115" i="2" a="1"/>
  <c r="FD115" i="2"/>
  <c r="FY134" i="2" a="1"/>
  <c r="FY134" i="2"/>
  <c r="AH188" i="2" a="1"/>
  <c r="AH188" i="2"/>
  <c r="AH167" i="2" a="1"/>
  <c r="AH167" i="2"/>
  <c r="EI52" i="2" a="1"/>
  <c r="EI52" i="2"/>
  <c r="EI151" i="2" a="1"/>
  <c r="EI151" i="2"/>
  <c r="EI190" i="2" a="1"/>
  <c r="EI190" i="2"/>
  <c r="EI75" i="2" a="1"/>
  <c r="EI75" i="2"/>
  <c r="EI137" i="2" a="1"/>
  <c r="EI137" i="2"/>
  <c r="EI49" i="2" a="1"/>
  <c r="EI49" i="2"/>
  <c r="EI27" i="2" a="1"/>
  <c r="EI27" i="2"/>
  <c r="EI112" i="2" a="1"/>
  <c r="EI112" i="2"/>
  <c r="BC137" i="2" a="1"/>
  <c r="BC137" i="2"/>
  <c r="BC97" i="2" a="1"/>
  <c r="BC97" i="2"/>
  <c r="BC70" i="2" a="1"/>
  <c r="BC70" i="2"/>
  <c r="BC81" i="2" a="1"/>
  <c r="BC81" i="2"/>
  <c r="BC96" i="2" a="1"/>
  <c r="BC96" i="2"/>
  <c r="BC37" i="2" a="1"/>
  <c r="BC37" i="2"/>
  <c r="BC171" i="2" a="1"/>
  <c r="BC171" i="2"/>
  <c r="BC48" i="2" a="1"/>
  <c r="BC48" i="2"/>
  <c r="BC106" i="2" a="1"/>
  <c r="BC106" i="2"/>
  <c r="BC21" i="2" a="1"/>
  <c r="BC21" i="2"/>
  <c r="AH41" i="2" a="1"/>
  <c r="AH41" i="2"/>
  <c r="BX194" i="2" a="1"/>
  <c r="BX194" i="2"/>
  <c r="BX132" i="2" a="1"/>
  <c r="BX132" i="2"/>
  <c r="M68" i="2" a="1"/>
  <c r="M68" i="2"/>
  <c r="M65" i="2" a="1"/>
  <c r="M65" i="2"/>
  <c r="M27" i="2" a="1"/>
  <c r="M27" i="2"/>
  <c r="DN59" i="2" a="1"/>
  <c r="DN59" i="2"/>
  <c r="DN143" i="2" a="1"/>
  <c r="DN143" i="2"/>
  <c r="DN90" i="2" a="1"/>
  <c r="DN90" i="2"/>
  <c r="EI103" i="2" a="1"/>
  <c r="EI103" i="2"/>
  <c r="EI98" i="2" a="1"/>
  <c r="EI98" i="2"/>
  <c r="GT76" i="2" a="1"/>
  <c r="GT76" i="2"/>
  <c r="GT160" i="2" a="1"/>
  <c r="GT160" i="2"/>
  <c r="BC134" i="2" a="1"/>
  <c r="BC134" i="2"/>
  <c r="BC191" i="2" a="1"/>
  <c r="BC191" i="2"/>
  <c r="FD143" i="2" a="1"/>
  <c r="FD143" i="2"/>
  <c r="FD104" i="2" a="1"/>
  <c r="FD104" i="2"/>
  <c r="FY151" i="2" a="1"/>
  <c r="FY151" i="2"/>
  <c r="AH101" i="2" a="1"/>
  <c r="AH101" i="2"/>
  <c r="AH15" i="2" a="1"/>
  <c r="AH15" i="2"/>
  <c r="CS9" i="2" a="1"/>
  <c r="CS9" i="2"/>
  <c r="CS47" i="2" a="1"/>
  <c r="CS47" i="2"/>
  <c r="GT31" i="2" a="1"/>
  <c r="GT31" i="2"/>
  <c r="GT100" i="2" a="1"/>
  <c r="GT100" i="2"/>
  <c r="GT157" i="2" a="1"/>
  <c r="GT157" i="2"/>
  <c r="GT49" i="2" a="1"/>
  <c r="GT49" i="2"/>
  <c r="GT60" i="2" a="1"/>
  <c r="GT60" i="2"/>
  <c r="GT75" i="2" a="1"/>
  <c r="GT75" i="2"/>
  <c r="GT162" i="2" a="1"/>
  <c r="GT162" i="2"/>
  <c r="GT110" i="2" a="1"/>
  <c r="GT110" i="2"/>
  <c r="GT177" i="2" a="1"/>
  <c r="GT177" i="2"/>
  <c r="GT117" i="2" a="1"/>
  <c r="GT117" i="2"/>
  <c r="GT86" i="2" a="1"/>
  <c r="GT86" i="2"/>
  <c r="AH193" i="2" a="1"/>
  <c r="AH193" i="2"/>
  <c r="AH154" i="2" a="1"/>
  <c r="AH154" i="2"/>
  <c r="AH131" i="2" a="1"/>
  <c r="AH131" i="2"/>
  <c r="AH67" i="2" a="1"/>
  <c r="AH67" i="2"/>
  <c r="AH176" i="2" a="1"/>
  <c r="AH176" i="2"/>
  <c r="AH20" i="2" a="1"/>
  <c r="AH20" i="2"/>
  <c r="AH7" i="2" a="1"/>
  <c r="AH7" i="2"/>
  <c r="AI7" i="2"/>
  <c r="AH16" i="2" a="1"/>
  <c r="AH16" i="2"/>
  <c r="AH133" i="2" a="1"/>
  <c r="AH133" i="2"/>
  <c r="AH43" i="2" a="1"/>
  <c r="AH43" i="2"/>
  <c r="AH179" i="2" a="1"/>
  <c r="AH179" i="2"/>
  <c r="AH202" i="2" a="1"/>
  <c r="AH202" i="2"/>
  <c r="BX25" i="2" a="1"/>
  <c r="BX25" i="2"/>
  <c r="BX193" i="2" a="1"/>
  <c r="BX193" i="2"/>
  <c r="BX200" i="2" a="1"/>
  <c r="BX200" i="2"/>
  <c r="M18" i="2" a="1"/>
  <c r="M18" i="2"/>
  <c r="M16" i="2" a="1"/>
  <c r="M16" i="2"/>
  <c r="DN67" i="2" a="1"/>
  <c r="DN67" i="2"/>
  <c r="DN178" i="2" a="1"/>
  <c r="DN178" i="2"/>
  <c r="DN97" i="2" a="1"/>
  <c r="DN97" i="2"/>
  <c r="EI197" i="2" a="1"/>
  <c r="EI197" i="2"/>
  <c r="EI155" i="2" a="1"/>
  <c r="EI155" i="2"/>
  <c r="GT145" i="2" a="1"/>
  <c r="GT145" i="2"/>
  <c r="GT67" i="2" a="1"/>
  <c r="GT67" i="2"/>
  <c r="BC175" i="2" a="1"/>
  <c r="BC175" i="2"/>
  <c r="BC155" i="2" a="1"/>
  <c r="BC155" i="2"/>
  <c r="FD28" i="2" a="1"/>
  <c r="FD28" i="2"/>
  <c r="FD111" i="2" a="1"/>
  <c r="FD111" i="2"/>
  <c r="BX45" i="2" a="1"/>
  <c r="BX45" i="2"/>
  <c r="BX42" i="2" a="1"/>
  <c r="BX42" i="2"/>
  <c r="DN200" i="2" a="1"/>
  <c r="DN200" i="2"/>
  <c r="M169" i="2" a="1"/>
  <c r="M169" i="2"/>
  <c r="M7" i="2" a="1"/>
  <c r="M7" i="2"/>
  <c r="N7" i="2"/>
  <c r="DN196" i="2" a="1"/>
  <c r="DN196" i="2"/>
  <c r="DN182" i="2" a="1"/>
  <c r="DN182" i="2"/>
  <c r="EI51" i="2" a="1"/>
  <c r="EI51" i="2"/>
  <c r="EI84" i="2" a="1"/>
  <c r="EI84" i="2"/>
  <c r="GT81" i="2" a="1"/>
  <c r="GT81" i="2"/>
  <c r="CS124" i="2" a="1"/>
  <c r="CS124" i="2"/>
  <c r="BC45" i="2" a="1"/>
  <c r="BC45" i="2"/>
  <c r="BC61" i="2" a="1"/>
  <c r="BC61" i="2"/>
  <c r="FD58" i="2" a="1"/>
  <c r="FD58" i="2"/>
  <c r="FD112" i="2" a="1"/>
  <c r="FD112" i="2"/>
  <c r="FY21" i="2" a="1"/>
  <c r="FY21" i="2"/>
  <c r="FY75" i="2" a="1"/>
  <c r="FY75" i="2"/>
  <c r="AH184" i="2" a="1"/>
  <c r="AH184" i="2"/>
  <c r="AH77" i="2" a="1"/>
  <c r="AH77" i="2"/>
  <c r="CS93" i="2" a="1"/>
  <c r="CS93" i="2"/>
  <c r="BX154" i="2" a="1"/>
  <c r="BX154" i="2"/>
  <c r="BX78" i="2" a="1"/>
  <c r="BX78" i="2"/>
  <c r="BX189" i="2" a="1"/>
  <c r="BX189" i="2"/>
  <c r="M189" i="2" a="1"/>
  <c r="M189" i="2"/>
  <c r="M157" i="2" a="1"/>
  <c r="M157" i="2"/>
  <c r="DN175" i="2" a="1"/>
  <c r="DN175" i="2"/>
  <c r="DN32" i="2" a="1"/>
  <c r="DN32" i="2"/>
  <c r="DN85" i="2" a="1"/>
  <c r="DN85" i="2"/>
  <c r="EI192" i="2" a="1"/>
  <c r="EI192" i="2"/>
  <c r="EI95" i="2" a="1"/>
  <c r="EI95" i="2"/>
  <c r="GT42" i="2" a="1"/>
  <c r="GT42" i="2"/>
  <c r="GT125" i="2" a="1"/>
  <c r="GT125" i="2"/>
  <c r="BC127" i="2" a="1"/>
  <c r="BC127" i="2"/>
  <c r="BC9" i="2" a="1"/>
  <c r="BC9" i="2"/>
  <c r="FD39" i="2" a="1"/>
  <c r="FD39" i="2"/>
  <c r="FD36" i="2" a="1"/>
  <c r="FD36" i="2"/>
  <c r="FD152" i="2" a="1"/>
  <c r="FD152" i="2"/>
  <c r="FY17" i="2" a="1"/>
  <c r="FY17" i="2"/>
  <c r="CS16" i="2" a="1"/>
  <c r="CS16" i="2"/>
  <c r="AH194" i="2" a="1"/>
  <c r="AH194" i="2"/>
  <c r="M23" i="2" a="1"/>
  <c r="M23" i="2"/>
  <c r="M89" i="2" a="1"/>
  <c r="M89" i="2"/>
  <c r="M19" i="2" a="1"/>
  <c r="M19" i="2"/>
  <c r="M176" i="2" a="1"/>
  <c r="M176" i="2"/>
  <c r="M49" i="2" a="1"/>
  <c r="M49" i="2"/>
  <c r="M195" i="2" a="1"/>
  <c r="M195" i="2"/>
  <c r="M30" i="2" a="1"/>
  <c r="M30" i="2"/>
  <c r="M99" i="2" a="1"/>
  <c r="M99" i="2"/>
  <c r="CS64" i="2" a="1"/>
  <c r="CS64" i="2"/>
  <c r="DN157" i="2" a="1"/>
  <c r="DN157" i="2"/>
  <c r="BX144" i="2" a="1"/>
  <c r="BX144" i="2"/>
  <c r="BX178" i="2" a="1"/>
  <c r="BX178" i="2"/>
  <c r="BX32" i="2" a="1"/>
  <c r="BX32" i="2"/>
  <c r="M138" i="2" a="1"/>
  <c r="M138" i="2"/>
  <c r="M121" i="2" a="1"/>
  <c r="M121" i="2"/>
  <c r="DN13" i="2" a="1"/>
  <c r="DN13" i="2"/>
  <c r="DN125" i="2" a="1"/>
  <c r="DN125" i="2"/>
  <c r="DN161" i="2" a="1"/>
  <c r="DN161" i="2"/>
  <c r="EI85" i="2" a="1"/>
  <c r="EI85" i="2"/>
  <c r="EI15" i="2" a="1"/>
  <c r="EI15" i="2"/>
  <c r="GT170" i="2" a="1"/>
  <c r="GT170" i="2"/>
  <c r="GT54" i="2" a="1"/>
  <c r="GT54" i="2"/>
  <c r="DN48" i="2" a="1"/>
  <c r="DN48" i="2"/>
  <c r="BC40" i="2" a="1"/>
  <c r="BC40" i="2"/>
  <c r="FD88" i="2" a="1"/>
  <c r="FD88" i="2"/>
  <c r="FD34" i="2" a="1"/>
  <c r="FD34" i="2"/>
  <c r="FD91" i="2" a="1"/>
  <c r="FD91" i="2"/>
  <c r="FY33" i="2" a="1"/>
  <c r="FY33" i="2"/>
  <c r="FY39" i="2" a="1"/>
  <c r="FY39" i="2"/>
  <c r="AH161" i="2" a="1"/>
  <c r="AH161" i="2"/>
  <c r="AH114" i="2" a="1"/>
  <c r="AH114" i="2"/>
  <c r="CS202" i="2" a="1"/>
  <c r="CS202" i="2"/>
  <c r="GT163" i="2" a="1"/>
  <c r="GT163" i="2"/>
  <c r="BX183" i="2" a="1"/>
  <c r="BX183" i="2"/>
  <c r="BX33" i="2" a="1"/>
  <c r="BX33" i="2"/>
  <c r="M149" i="2" a="1"/>
  <c r="M149" i="2"/>
  <c r="M186" i="2" a="1"/>
  <c r="M186" i="2"/>
  <c r="M98" i="2" a="1"/>
  <c r="M98" i="2"/>
  <c r="DN169" i="2" a="1"/>
  <c r="DN169" i="2"/>
  <c r="DN81" i="2" a="1"/>
  <c r="DN81" i="2"/>
  <c r="FD142" i="2" a="1"/>
  <c r="FD142" i="2"/>
  <c r="EI40" i="2" a="1"/>
  <c r="EI40" i="2"/>
  <c r="EI65" i="2" a="1"/>
  <c r="EI65" i="2"/>
  <c r="GT88" i="2" a="1"/>
  <c r="GT88" i="2"/>
  <c r="GT199" i="2" a="1"/>
  <c r="GT199" i="2"/>
  <c r="BC150" i="2" a="1"/>
  <c r="BC150" i="2"/>
  <c r="BC60" i="2" a="1"/>
  <c r="BC60" i="2"/>
  <c r="FD32" i="2" a="1"/>
  <c r="FD32" i="2"/>
  <c r="FD54" i="2" a="1"/>
  <c r="FD54" i="2"/>
  <c r="FD117" i="2" a="1"/>
  <c r="FD117" i="2"/>
  <c r="FY192" i="2" a="1"/>
  <c r="FY192" i="2"/>
  <c r="AH141" i="2" a="1"/>
  <c r="AH141" i="2"/>
  <c r="AH175" i="2" a="1"/>
  <c r="AH175" i="2"/>
  <c r="EI55" i="2" a="1"/>
  <c r="EI55" i="2"/>
  <c r="EI176" i="2" a="1"/>
  <c r="EI176" i="2"/>
  <c r="EI193" i="2" a="1"/>
  <c r="EI193" i="2"/>
  <c r="EI39" i="2" a="1"/>
  <c r="EI39" i="2"/>
  <c r="EI171" i="2" a="1"/>
  <c r="EI171" i="2"/>
  <c r="EI22" i="2" a="1"/>
  <c r="EI22" i="2"/>
  <c r="EI202" i="2" a="1"/>
  <c r="EI202" i="2"/>
  <c r="BC170" i="2" a="1"/>
  <c r="BC170" i="2"/>
  <c r="BC154" i="2" a="1"/>
  <c r="BC154" i="2"/>
  <c r="BC52" i="2" a="1"/>
  <c r="BC52" i="2"/>
  <c r="BC200" i="2" a="1"/>
  <c r="BC200" i="2"/>
  <c r="BC147" i="2" a="1"/>
  <c r="BC147" i="2"/>
  <c r="BC189" i="2" a="1"/>
  <c r="BC189" i="2"/>
  <c r="BC89" i="2" a="1"/>
  <c r="BC89" i="2"/>
  <c r="BC187" i="2" a="1"/>
  <c r="BC187" i="2"/>
  <c r="BC93" i="2" a="1"/>
  <c r="BC93" i="2"/>
  <c r="BC104" i="2" a="1"/>
  <c r="BC104" i="2"/>
  <c r="FT203" i="2"/>
  <c r="BX24" i="2" a="1"/>
  <c r="BX24" i="2"/>
  <c r="BX188" i="2" a="1"/>
  <c r="BX188" i="2"/>
  <c r="M183" i="2" a="1"/>
  <c r="M183" i="2"/>
  <c r="M14" i="2" a="1"/>
  <c r="M14" i="2"/>
  <c r="CS82" i="2" a="1"/>
  <c r="CS82" i="2"/>
  <c r="DN173" i="2" a="1"/>
  <c r="DN173" i="2"/>
  <c r="DN72" i="2" a="1"/>
  <c r="DN72" i="2"/>
  <c r="BX140" i="2" a="1"/>
  <c r="BX140" i="2"/>
  <c r="EI148" i="2" a="1"/>
  <c r="EI148" i="2"/>
  <c r="EI12" i="2" a="1"/>
  <c r="EI12" i="2"/>
  <c r="GT53" i="2" a="1"/>
  <c r="GT53" i="2"/>
  <c r="GT77" i="2" a="1"/>
  <c r="GT77" i="2"/>
  <c r="BC148" i="2" a="1"/>
  <c r="BC148" i="2"/>
  <c r="BC77" i="2" a="1"/>
  <c r="BC77" i="2"/>
  <c r="FD158" i="2" a="1"/>
  <c r="FD158" i="2"/>
  <c r="FY70" i="2" a="1"/>
  <c r="FY70" i="2"/>
  <c r="AH75" i="2" a="1"/>
  <c r="AH75" i="2"/>
  <c r="AH88" i="2" a="1"/>
  <c r="AH88" i="2"/>
  <c r="DN82" i="2" a="1"/>
  <c r="DN82" i="2"/>
  <c r="M69" i="2" a="1"/>
  <c r="M69" i="2"/>
  <c r="FD203" i="2" a="1"/>
  <c r="FD203" i="2"/>
  <c r="FD20" i="2" a="1"/>
  <c r="FD20" i="2"/>
  <c r="FD87" i="2" a="1"/>
  <c r="FD87" i="2"/>
  <c r="FD198" i="2" a="1"/>
  <c r="FD198" i="2"/>
  <c r="FD92" i="2" a="1"/>
  <c r="FD92" i="2"/>
  <c r="FD37" i="2" a="1"/>
  <c r="FD37" i="2"/>
  <c r="FD53" i="2" a="1"/>
  <c r="FD53" i="2"/>
  <c r="FD90" i="2" a="1"/>
  <c r="FD90" i="2"/>
  <c r="FD122" i="2" a="1"/>
  <c r="FD122" i="2"/>
  <c r="FD151" i="2" a="1"/>
  <c r="FD151" i="2"/>
  <c r="FD191" i="2" a="1"/>
  <c r="FD191" i="2"/>
  <c r="FD147" i="2" a="1"/>
  <c r="FD147" i="2"/>
  <c r="FD26" i="2" a="1"/>
  <c r="FD26" i="2"/>
  <c r="FY203" i="2" a="1"/>
  <c r="FY203" i="2"/>
  <c r="FY88" i="2" a="1"/>
  <c r="FY88" i="2"/>
  <c r="FY127" i="2" a="1"/>
  <c r="FY127" i="2"/>
  <c r="FY136" i="2" a="1"/>
  <c r="FY136" i="2"/>
  <c r="FY184" i="2" a="1"/>
  <c r="FY184" i="2"/>
  <c r="FY46" i="2" a="1"/>
  <c r="FY46" i="2"/>
  <c r="FY131" i="2" a="1"/>
  <c r="FY131" i="2"/>
  <c r="FY60" i="2" a="1"/>
  <c r="FY60" i="2"/>
  <c r="FY197" i="2" a="1"/>
  <c r="FY197" i="2"/>
  <c r="FY154" i="2" a="1"/>
  <c r="FY154" i="2"/>
  <c r="FY163" i="2" a="1"/>
  <c r="FY163" i="2"/>
  <c r="FY181" i="2" a="1"/>
  <c r="FY181" i="2"/>
  <c r="FY31" i="2" a="1"/>
  <c r="FY31" i="2"/>
  <c r="DN91" i="2" a="1"/>
  <c r="DN91" i="2"/>
  <c r="GT129" i="2" a="1"/>
  <c r="GT129" i="2"/>
  <c r="GT93" i="2" a="1"/>
  <c r="GT93" i="2"/>
  <c r="GT34" i="2" a="1"/>
  <c r="GT34" i="2"/>
  <c r="GT112" i="2" a="1"/>
  <c r="GT112" i="2"/>
  <c r="GT28" i="2" a="1"/>
  <c r="GT28" i="2"/>
  <c r="GT85" i="2" a="1"/>
  <c r="GT85" i="2"/>
  <c r="GT169" i="2" a="1"/>
  <c r="GT169" i="2"/>
  <c r="GT188" i="2" a="1"/>
  <c r="GT188" i="2"/>
  <c r="GT135" i="2" a="1"/>
  <c r="GT135" i="2"/>
  <c r="GT87" i="2" a="1"/>
  <c r="GT87" i="2"/>
  <c r="GT146" i="2" a="1"/>
  <c r="GT146" i="2"/>
  <c r="AH145" i="2" a="1"/>
  <c r="AH145" i="2"/>
  <c r="AH182" i="2" a="1"/>
  <c r="AH182" i="2"/>
  <c r="AH177" i="2" a="1"/>
  <c r="AH177" i="2"/>
  <c r="AH116" i="2" a="1"/>
  <c r="AH116" i="2"/>
  <c r="AH112" i="2" a="1"/>
  <c r="AH112" i="2"/>
  <c r="AH158" i="2" a="1"/>
  <c r="AH158" i="2"/>
  <c r="AH94" i="2" a="1"/>
  <c r="AH94" i="2"/>
  <c r="AH139" i="2" a="1"/>
  <c r="AH139" i="2"/>
  <c r="AH109" i="2" a="1"/>
  <c r="AH109" i="2"/>
  <c r="AH12" i="2" a="1"/>
  <c r="AH12" i="2"/>
  <c r="AH60" i="2" a="1"/>
  <c r="AH60" i="2"/>
  <c r="BC140" i="2" a="1"/>
  <c r="BC140" i="2"/>
  <c r="BX87" i="2" a="1"/>
  <c r="BX87" i="2"/>
  <c r="BX135" i="2" a="1"/>
  <c r="BX135" i="2"/>
  <c r="CS54" i="2" a="1"/>
  <c r="CS54" i="2"/>
  <c r="M168" i="2" a="1"/>
  <c r="M168" i="2"/>
  <c r="M117" i="2" a="1"/>
  <c r="M117" i="2"/>
  <c r="DN76" i="2" a="1"/>
  <c r="DN76" i="2"/>
  <c r="DN197" i="2" a="1"/>
  <c r="DN197" i="2"/>
  <c r="CS85" i="2" a="1"/>
  <c r="CS85" i="2"/>
  <c r="EI10" i="2" a="1"/>
  <c r="EI10" i="2"/>
  <c r="EI117" i="2" a="1"/>
  <c r="EI117" i="2"/>
  <c r="GT7" i="2" a="1"/>
  <c r="GT7" i="2"/>
  <c r="GU7" i="2"/>
  <c r="GT108" i="2" a="1"/>
  <c r="GT108" i="2"/>
  <c r="BC184" i="2" a="1"/>
  <c r="BC184" i="2"/>
  <c r="BC50" i="2" a="1"/>
  <c r="BC50" i="2"/>
  <c r="FD63" i="2" a="1"/>
  <c r="FD63" i="2"/>
  <c r="FD154" i="2" a="1"/>
  <c r="FD154" i="2"/>
  <c r="BX121" i="2" a="1"/>
  <c r="BX121" i="2"/>
  <c r="BX131" i="2" a="1"/>
  <c r="BX131" i="2"/>
  <c r="BX145" i="2" a="1"/>
  <c r="BX145" i="2"/>
  <c r="M150" i="2" a="1"/>
  <c r="M150" i="2"/>
  <c r="M119" i="2" a="1"/>
  <c r="M119" i="2"/>
  <c r="BX168" i="2" a="1"/>
  <c r="BX168" i="2"/>
  <c r="DN10" i="2" a="1"/>
  <c r="DN10" i="2"/>
  <c r="DN174" i="2" a="1"/>
  <c r="DN174" i="2"/>
  <c r="CS37" i="2" a="1"/>
  <c r="CS37" i="2"/>
  <c r="EI17" i="2" a="1"/>
  <c r="EI17" i="2"/>
  <c r="EI54" i="2" a="1"/>
  <c r="EI54" i="2"/>
  <c r="GT73" i="2" a="1"/>
  <c r="GT73" i="2"/>
  <c r="CS31" i="2" a="1"/>
  <c r="CS31" i="2"/>
  <c r="BC199" i="2" a="1"/>
  <c r="BC199" i="2"/>
  <c r="FD156" i="2" a="1"/>
  <c r="FD156" i="2"/>
  <c r="FD24" i="2" a="1"/>
  <c r="FD24" i="2"/>
  <c r="FD41" i="2" a="1"/>
  <c r="FD41" i="2"/>
  <c r="FY38" i="2" a="1"/>
  <c r="FY38" i="2"/>
  <c r="FY100" i="2" a="1"/>
  <c r="FY100" i="2"/>
  <c r="AH115" i="2" a="1"/>
  <c r="AH115" i="2"/>
  <c r="AH61" i="2" a="1"/>
  <c r="AH61" i="2"/>
  <c r="AH31" i="2" a="1"/>
  <c r="AH31" i="2"/>
  <c r="BX173" i="2" a="1"/>
  <c r="BX173" i="2"/>
  <c r="BX14" i="2" a="1"/>
  <c r="BX14" i="2"/>
  <c r="CS78" i="2" a="1"/>
  <c r="CS78" i="2"/>
  <c r="M132" i="2" a="1"/>
  <c r="M132" i="2"/>
  <c r="M114" i="2" a="1"/>
  <c r="M114" i="2"/>
  <c r="DN34" i="2" a="1"/>
  <c r="DN34" i="2"/>
  <c r="DN163" i="2" a="1"/>
  <c r="DN163" i="2"/>
  <c r="BX138" i="2" a="1"/>
  <c r="BX138" i="2"/>
  <c r="EI174" i="2" a="1"/>
  <c r="EI174" i="2"/>
  <c r="EI127" i="2" a="1"/>
  <c r="EI127" i="2"/>
  <c r="GT195" i="2" a="1"/>
  <c r="GT195" i="2"/>
  <c r="GT116" i="2" a="1"/>
  <c r="GT116" i="2"/>
  <c r="BC107" i="2" a="1"/>
  <c r="BC107" i="2"/>
  <c r="BC195" i="2" a="1"/>
  <c r="BC195" i="2"/>
  <c r="FD140" i="2" a="1"/>
  <c r="FD140" i="2"/>
  <c r="FD146" i="2" a="1"/>
  <c r="FD146" i="2"/>
  <c r="FD178" i="2" a="1"/>
  <c r="FD178" i="2"/>
  <c r="FY161" i="2" a="1"/>
  <c r="FY161" i="2"/>
  <c r="DN144" i="2" a="1"/>
  <c r="DN144" i="2"/>
  <c r="AH82" i="2" a="1"/>
  <c r="AH82" i="2"/>
  <c r="M64" i="2" a="1"/>
  <c r="M64" i="2"/>
  <c r="M130" i="2" a="1"/>
  <c r="M130" i="2"/>
  <c r="M142" i="2" a="1"/>
  <c r="M142" i="2"/>
  <c r="M42" i="2" a="1"/>
  <c r="M42" i="2"/>
  <c r="M155" i="2" a="1"/>
  <c r="M155" i="2"/>
  <c r="M10" i="2" a="1"/>
  <c r="M10" i="2"/>
  <c r="M109" i="2" a="1"/>
  <c r="M109" i="2"/>
  <c r="M129" i="2" a="1"/>
  <c r="M129" i="2"/>
  <c r="DI203" i="2"/>
  <c r="BX102" i="2" a="1"/>
  <c r="BX102" i="2"/>
  <c r="BX16" i="2" a="1"/>
  <c r="BX16" i="2"/>
  <c r="BX26" i="2" a="1"/>
  <c r="BX26" i="2"/>
  <c r="BX44" i="2" a="1"/>
  <c r="BX44" i="2"/>
  <c r="M95" i="2" a="1"/>
  <c r="M95" i="2"/>
  <c r="M54" i="2" a="1"/>
  <c r="M54" i="2"/>
  <c r="DN108" i="2" a="1"/>
  <c r="DN108" i="2"/>
  <c r="DN120" i="2" a="1"/>
  <c r="DN120" i="2"/>
  <c r="BX192" i="2" a="1"/>
  <c r="BX192" i="2"/>
  <c r="EI47" i="2" a="1"/>
  <c r="EI47" i="2"/>
  <c r="EI94" i="2" a="1"/>
  <c r="EI94" i="2"/>
  <c r="GT153" i="2" a="1"/>
  <c r="GT153" i="2"/>
  <c r="GT22" i="2" a="1"/>
  <c r="GT22" i="2"/>
  <c r="BC201" i="2" a="1"/>
  <c r="BC201" i="2"/>
  <c r="BC46" i="2" a="1"/>
  <c r="BC46" i="2"/>
  <c r="FD177" i="2" a="1"/>
  <c r="FD177" i="2"/>
  <c r="FD84" i="2" a="1"/>
  <c r="FD84" i="2"/>
  <c r="FD165" i="2" a="1"/>
  <c r="FD165" i="2"/>
  <c r="FY87" i="2" a="1"/>
  <c r="FY87" i="2"/>
  <c r="FY194" i="2" a="1"/>
  <c r="FY194" i="2"/>
  <c r="AH45" i="2" a="1"/>
  <c r="AH45" i="2"/>
  <c r="AH181" i="2" a="1"/>
  <c r="AH181" i="2"/>
  <c r="DN140" i="2" a="1"/>
  <c r="DN140" i="2"/>
  <c r="BX133" i="2" a="1"/>
  <c r="BX133" i="2"/>
  <c r="BX181" i="2" a="1"/>
  <c r="BX181" i="2"/>
  <c r="BX60" i="2" a="1"/>
  <c r="BX60" i="2"/>
  <c r="M70" i="2" a="1"/>
  <c r="M70" i="2"/>
  <c r="M144" i="2" a="1"/>
  <c r="M144" i="2"/>
  <c r="CS119" i="2" a="1"/>
  <c r="CS119" i="2"/>
  <c r="DN104" i="2" a="1"/>
  <c r="DN104" i="2"/>
  <c r="DN111" i="2" a="1"/>
  <c r="DN111" i="2"/>
  <c r="CS187" i="2" a="1"/>
  <c r="CS187" i="2"/>
  <c r="EI149" i="2" a="1"/>
  <c r="EI149" i="2"/>
  <c r="EI172" i="2" a="1"/>
  <c r="EI172" i="2"/>
  <c r="GT20" i="2" a="1"/>
  <c r="GT20" i="2"/>
  <c r="GT151" i="2" a="1"/>
  <c r="GT151" i="2"/>
  <c r="BC182" i="2" a="1"/>
  <c r="BC182" i="2"/>
  <c r="BC125" i="2" a="1"/>
  <c r="BC125" i="2"/>
  <c r="FD164" i="2" a="1"/>
  <c r="FD164" i="2"/>
  <c r="FD9" i="2" a="1"/>
  <c r="FD9" i="2"/>
  <c r="FD179" i="2" a="1"/>
  <c r="FD179" i="2"/>
  <c r="FY81" i="2" a="1"/>
  <c r="FY81" i="2"/>
  <c r="AH170" i="2" a="1"/>
  <c r="AH170" i="2"/>
  <c r="EI41" i="2" a="1"/>
  <c r="EI41" i="2"/>
  <c r="EI78" i="2" a="1"/>
  <c r="EI78" i="2"/>
  <c r="EI144" i="2" a="1"/>
  <c r="EI144" i="2"/>
  <c r="EI25" i="2" a="1"/>
  <c r="EI25" i="2"/>
  <c r="EI118" i="2" a="1"/>
  <c r="EI118" i="2"/>
  <c r="EI9" i="2" a="1"/>
  <c r="EI9" i="2"/>
  <c r="EI23" i="2" a="1"/>
  <c r="EI23" i="2"/>
  <c r="BC8" i="2" a="1"/>
  <c r="BC8" i="2"/>
  <c r="BC139" i="2" a="1"/>
  <c r="BC139" i="2"/>
  <c r="BC180" i="2" a="1"/>
  <c r="BC180" i="2"/>
  <c r="BC176" i="2" a="1"/>
  <c r="BC176" i="2"/>
  <c r="BC144" i="2" a="1"/>
  <c r="BC144" i="2"/>
  <c r="BC41" i="2" a="1"/>
  <c r="BC41" i="2"/>
  <c r="BC168" i="2" a="1"/>
  <c r="BC168" i="2"/>
  <c r="BC115" i="2" a="1"/>
  <c r="BC115" i="2"/>
  <c r="BC197" i="2" a="1"/>
  <c r="BC197" i="2"/>
  <c r="BC116" i="2" a="1"/>
  <c r="BC116" i="2"/>
  <c r="BC111" i="2" a="1"/>
  <c r="BC111" i="2"/>
  <c r="BX139" i="2" a="1"/>
  <c r="BX139" i="2"/>
  <c r="BX124" i="2" a="1"/>
  <c r="BX124" i="2"/>
  <c r="BX128" i="2" a="1"/>
  <c r="BX128" i="2"/>
  <c r="M143" i="2" a="1"/>
  <c r="M143" i="2"/>
  <c r="M34" i="2" a="1"/>
  <c r="M34" i="2"/>
  <c r="CS67" i="2" a="1"/>
  <c r="CS67" i="2"/>
  <c r="DN35" i="2" a="1"/>
  <c r="DN35" i="2"/>
  <c r="DN99" i="2" a="1"/>
  <c r="DN99" i="2"/>
  <c r="CS49" i="2" a="1"/>
  <c r="CS49" i="2"/>
  <c r="EI182" i="2" a="1"/>
  <c r="EI182" i="2"/>
  <c r="EI86" i="2" a="1"/>
  <c r="EI86" i="2"/>
  <c r="GT113" i="2" a="1"/>
  <c r="GT113" i="2"/>
  <c r="BX74" i="2" a="1"/>
  <c r="BX74" i="2"/>
  <c r="BC16" i="2" a="1"/>
  <c r="BC16" i="2"/>
  <c r="FD10" i="2" a="1"/>
  <c r="FD10" i="2"/>
  <c r="FD181" i="2" a="1"/>
  <c r="FD181" i="2"/>
  <c r="FD116" i="2" a="1"/>
  <c r="FD116" i="2"/>
  <c r="FY185" i="2" a="1"/>
  <c r="FY185" i="2"/>
  <c r="FY96" i="2" a="1"/>
  <c r="FY96" i="2"/>
  <c r="AH47" i="2" a="1"/>
  <c r="AH47" i="2"/>
  <c r="AH72" i="2" a="1"/>
  <c r="AH72" i="2"/>
  <c r="DN95" i="2" a="1"/>
  <c r="DN95" i="2"/>
  <c r="FY13" i="2" a="1"/>
  <c r="FY13" i="2"/>
  <c r="CS36" i="2" a="1"/>
  <c r="CS36" i="2"/>
  <c r="FY15" i="2" a="1"/>
  <c r="FY15" i="2"/>
  <c r="DN121" i="2" a="1"/>
  <c r="DN121" i="2"/>
  <c r="GT114" i="2" a="1"/>
  <c r="GT114" i="2"/>
  <c r="GT61" i="2" a="1"/>
  <c r="GT61" i="2"/>
  <c r="GT99" i="2" a="1"/>
  <c r="GT99" i="2"/>
  <c r="GT97" i="2" a="1"/>
  <c r="GT97" i="2"/>
  <c r="GT159" i="2" a="1"/>
  <c r="GT159" i="2"/>
  <c r="GT200" i="2" a="1"/>
  <c r="GT200" i="2"/>
  <c r="GT193" i="2" a="1"/>
  <c r="GT193" i="2"/>
  <c r="GT96" i="2" a="1"/>
  <c r="GT96" i="2"/>
  <c r="GT168" i="2" a="1"/>
  <c r="GT168" i="2"/>
  <c r="GT43" i="2" a="1"/>
  <c r="GT43" i="2"/>
  <c r="GT187" i="2" a="1"/>
  <c r="GT187" i="2"/>
  <c r="AH58" i="2" a="1"/>
  <c r="AH58" i="2"/>
  <c r="AH129" i="2" a="1"/>
  <c r="AH129" i="2"/>
  <c r="AH200" i="2" a="1"/>
  <c r="AH200" i="2"/>
  <c r="AH86" i="2" a="1"/>
  <c r="AH86" i="2"/>
  <c r="AH42" i="2" a="1"/>
  <c r="AH42" i="2"/>
  <c r="AH126" i="2" a="1"/>
  <c r="AH126" i="2"/>
  <c r="AH48" i="2" a="1"/>
  <c r="AH48" i="2"/>
  <c r="AH134" i="2" a="1"/>
  <c r="AH134" i="2"/>
  <c r="AH25" i="2" a="1"/>
  <c r="AH25" i="2"/>
  <c r="AH165" i="2" a="1"/>
  <c r="AH165" i="2"/>
  <c r="AH74" i="2" a="1"/>
  <c r="AH74" i="2"/>
  <c r="BX143" i="2" a="1"/>
  <c r="BX143" i="2"/>
  <c r="BX70" i="2" a="1"/>
  <c r="BX70" i="2"/>
  <c r="BX105" i="2" a="1"/>
  <c r="BX105" i="2"/>
  <c r="DN195" i="2" a="1"/>
  <c r="DN195" i="2"/>
  <c r="M193" i="2" a="1"/>
  <c r="M193" i="2"/>
  <c r="M158" i="2" a="1"/>
  <c r="M158" i="2"/>
  <c r="DN78" i="2" a="1"/>
  <c r="DN78" i="2"/>
  <c r="DN193" i="2" a="1"/>
  <c r="DN193" i="2"/>
  <c r="CS79" i="2" a="1"/>
  <c r="CS79" i="2"/>
  <c r="EI43" i="2" a="1"/>
  <c r="EI43" i="2"/>
  <c r="EI173" i="2" a="1"/>
  <c r="EI173" i="2"/>
  <c r="GT37" i="2" a="1"/>
  <c r="GT37" i="2"/>
  <c r="GT118" i="2" a="1"/>
  <c r="GT118" i="2"/>
  <c r="BC158" i="2" a="1"/>
  <c r="BC158" i="2"/>
  <c r="BC161" i="2" a="1"/>
  <c r="BC161" i="2"/>
  <c r="FD108" i="2" a="1"/>
  <c r="FD108" i="2"/>
  <c r="FD80" i="2" a="1"/>
  <c r="FD80" i="2"/>
  <c r="BX40" i="2" a="1"/>
  <c r="BX40" i="2"/>
  <c r="BX47" i="2" a="1"/>
  <c r="BX47" i="2"/>
  <c r="BX160" i="2" a="1"/>
  <c r="BX160" i="2"/>
  <c r="M36" i="2" a="1"/>
  <c r="M36" i="2"/>
  <c r="M37" i="2" a="1"/>
  <c r="M37" i="2"/>
  <c r="CS184" i="2" a="1"/>
  <c r="CS184" i="2"/>
  <c r="DN98" i="2" a="1"/>
  <c r="DN98" i="2"/>
  <c r="DN61" i="2" a="1"/>
  <c r="DN61" i="2"/>
  <c r="CS102" i="2" a="1"/>
  <c r="CS102" i="2"/>
  <c r="EI30" i="2" a="1"/>
  <c r="EI30" i="2"/>
  <c r="EI185" i="2" a="1"/>
  <c r="EI185" i="2"/>
  <c r="GT70" i="2" a="1"/>
  <c r="GT70" i="2"/>
  <c r="AA203" i="2"/>
  <c r="BC23" i="2" a="1"/>
  <c r="BC23" i="2"/>
  <c r="FD25" i="2" a="1"/>
  <c r="FD25" i="2"/>
  <c r="FD121" i="2" a="1"/>
  <c r="FD121" i="2"/>
  <c r="FD197" i="2" a="1"/>
  <c r="FD197" i="2"/>
  <c r="FY25" i="2" a="1"/>
  <c r="FY25" i="2"/>
  <c r="FD134" i="2" a="1"/>
  <c r="FD134" i="2"/>
  <c r="AH65" i="2" a="1"/>
  <c r="AH65" i="2"/>
  <c r="AH84" i="2" a="1"/>
  <c r="AH84" i="2"/>
  <c r="BX185" i="2" a="1"/>
  <c r="BX185" i="2"/>
  <c r="BX19" i="2" a="1"/>
  <c r="BX19" i="2"/>
  <c r="CS143" i="2" a="1"/>
  <c r="CS143" i="2"/>
  <c r="M108" i="2" a="1"/>
  <c r="M108" i="2"/>
  <c r="M125" i="2" a="1"/>
  <c r="M125" i="2"/>
  <c r="DN51" i="2" a="1"/>
  <c r="DN51" i="2"/>
  <c r="DN22" i="2" a="1"/>
  <c r="DN22" i="2"/>
  <c r="CS178" i="2" a="1"/>
  <c r="CS178" i="2"/>
  <c r="EI61" i="2" a="1"/>
  <c r="EI61" i="2"/>
  <c r="EI97" i="2" a="1"/>
  <c r="EI97" i="2"/>
  <c r="GT26" i="2" a="1"/>
  <c r="GT26" i="2"/>
  <c r="GT176" i="2" a="1"/>
  <c r="GT176" i="2"/>
  <c r="BC35" i="2" a="1"/>
  <c r="BC35" i="2"/>
  <c r="BC99" i="2" a="1"/>
  <c r="BC99" i="2"/>
  <c r="FD180" i="2" a="1"/>
  <c r="FD180" i="2"/>
  <c r="FD96" i="2" a="1"/>
  <c r="FD96" i="2"/>
  <c r="FD153" i="2" a="1"/>
  <c r="FD153" i="2"/>
  <c r="FY97" i="2" a="1"/>
  <c r="FY97" i="2"/>
  <c r="AH191" i="2" a="1"/>
  <c r="AH191" i="2"/>
  <c r="AH93" i="2" a="1"/>
  <c r="AH93" i="2"/>
  <c r="M20" i="2" a="1"/>
  <c r="M20" i="2"/>
  <c r="M71" i="2" a="1"/>
  <c r="M71" i="2"/>
  <c r="M188" i="2" a="1"/>
  <c r="M188" i="2"/>
  <c r="M120" i="2" a="1"/>
  <c r="M120" i="2"/>
  <c r="M9" i="2" a="1"/>
  <c r="M9" i="2"/>
  <c r="M79" i="2" a="1"/>
  <c r="M79" i="2"/>
  <c r="M105" i="2" a="1"/>
  <c r="M105" i="2"/>
  <c r="M172" i="2" a="1"/>
  <c r="M172" i="2"/>
  <c r="CS201" i="2" a="1"/>
  <c r="CS201" i="2"/>
  <c r="AH71" i="2" a="1"/>
  <c r="AH71" i="2"/>
  <c r="BX64" i="2" a="1"/>
  <c r="BX64" i="2"/>
  <c r="BX22" i="2" a="1"/>
  <c r="BX22" i="2"/>
  <c r="CS111" i="2" a="1"/>
  <c r="CS111" i="2"/>
  <c r="M60" i="2" a="1"/>
  <c r="M60" i="2"/>
  <c r="DN21" i="2" a="1"/>
  <c r="DN21" i="2"/>
  <c r="DN60" i="2" a="1"/>
  <c r="DN60" i="2"/>
  <c r="CS152" i="2" a="1"/>
  <c r="CS152" i="2"/>
  <c r="EI179" i="2" a="1"/>
  <c r="EI179" i="2"/>
  <c r="EI140" i="2" a="1"/>
  <c r="EI140" i="2"/>
  <c r="GT194" i="2" a="1"/>
  <c r="GT194" i="2"/>
  <c r="GT171" i="2" a="1"/>
  <c r="GT171" i="2"/>
  <c r="BC79" i="2" a="1"/>
  <c r="BC79" i="2"/>
  <c r="BC51" i="2" a="1"/>
  <c r="BC51" i="2"/>
  <c r="FD128" i="2" a="1"/>
  <c r="FD128" i="2"/>
  <c r="FD38" i="2" a="1"/>
  <c r="FD38" i="2"/>
  <c r="FD71" i="2" a="1"/>
  <c r="FD71" i="2"/>
  <c r="FY84" i="2" a="1"/>
  <c r="FY84" i="2"/>
  <c r="BX169" i="2" a="1"/>
  <c r="BX169" i="2"/>
  <c r="AH18" i="2" a="1"/>
  <c r="AH18" i="2"/>
  <c r="CS168" i="2" a="1"/>
  <c r="CS168" i="2"/>
  <c r="DN183" i="2" a="1"/>
  <c r="DN183" i="2"/>
  <c r="BX114" i="2" a="1"/>
  <c r="BX114" i="2"/>
  <c r="BX108" i="2" a="1"/>
  <c r="BX108" i="2"/>
  <c r="BX52" i="2" a="1"/>
  <c r="BX52" i="2"/>
  <c r="M94" i="2" a="1"/>
  <c r="M94" i="2"/>
  <c r="M8" i="2" a="1"/>
  <c r="M8" i="2"/>
  <c r="CS14" i="2" a="1"/>
  <c r="CS14" i="2"/>
  <c r="DN15" i="2" a="1"/>
  <c r="DN15" i="2"/>
  <c r="DN199" i="2" a="1"/>
  <c r="DN199" i="2"/>
  <c r="CS182" i="2" a="1"/>
  <c r="CS182" i="2"/>
  <c r="EI199" i="2" a="1"/>
  <c r="EI199" i="2"/>
  <c r="EI194" i="2" a="1"/>
  <c r="EI194" i="2"/>
  <c r="GT55" i="2" a="1"/>
  <c r="GT55" i="2"/>
  <c r="BX148" i="2" a="1"/>
  <c r="BX148" i="2"/>
  <c r="BC167" i="2" a="1"/>
  <c r="BC167" i="2"/>
  <c r="BC95" i="2" a="1"/>
  <c r="BC95" i="2"/>
  <c r="FD150" i="2" a="1"/>
  <c r="FD150" i="2"/>
  <c r="FD13" i="2" a="1"/>
  <c r="FD13" i="2"/>
  <c r="FY56" i="2" a="1"/>
  <c r="FY56" i="2"/>
  <c r="FY43" i="2" a="1"/>
  <c r="FY43" i="2"/>
  <c r="AH107" i="2" a="1"/>
  <c r="AH107" i="2"/>
  <c r="EI89" i="2" a="1"/>
  <c r="EI89" i="2"/>
  <c r="EI60" i="2" a="1"/>
  <c r="EI60" i="2"/>
  <c r="EI63" i="2" a="1"/>
  <c r="EI63" i="2"/>
  <c r="EI82" i="2" a="1"/>
  <c r="EI82" i="2"/>
  <c r="EI141" i="2" a="1"/>
  <c r="EI141" i="2"/>
  <c r="EI187" i="2" a="1"/>
  <c r="EI187" i="2"/>
  <c r="EI13" i="2" a="1"/>
  <c r="EI13" i="2"/>
  <c r="EI175" i="2" a="1"/>
  <c r="EI175" i="2"/>
  <c r="BC135" i="2" a="1"/>
  <c r="BC135" i="2"/>
  <c r="BC103" i="2" a="1"/>
  <c r="BC103" i="2"/>
  <c r="BC14" i="2" a="1"/>
  <c r="BC14" i="2"/>
  <c r="BC73" i="2" a="1"/>
  <c r="BC73" i="2"/>
  <c r="BC88" i="2" a="1"/>
  <c r="BC88" i="2"/>
  <c r="BC119" i="2" a="1"/>
  <c r="BC119" i="2"/>
  <c r="BC129" i="2" a="1"/>
  <c r="BC129" i="2"/>
  <c r="BC90" i="2" a="1"/>
  <c r="BC90" i="2"/>
  <c r="BC178" i="2" a="1"/>
  <c r="BC178" i="2"/>
  <c r="BC20" i="2" a="1"/>
  <c r="BC20" i="2"/>
  <c r="BC162" i="2" a="1"/>
  <c r="BC162" i="2"/>
  <c r="BX71" i="2" a="1"/>
  <c r="BX71" i="2"/>
  <c r="BX98" i="2" a="1"/>
  <c r="BX98" i="2"/>
  <c r="BX161" i="2" a="1"/>
  <c r="BX161" i="2"/>
  <c r="M28" i="2" a="1"/>
  <c r="M28" i="2"/>
  <c r="M41" i="2" a="1"/>
  <c r="M41" i="2"/>
  <c r="DN201" i="2" a="1"/>
  <c r="DN201" i="2"/>
  <c r="DN24" i="2" a="1"/>
  <c r="DN24" i="2"/>
  <c r="DN181" i="2" a="1"/>
  <c r="DN181" i="2"/>
  <c r="DN23" i="2" a="1"/>
  <c r="DN23" i="2"/>
  <c r="EI189" i="2" a="1"/>
  <c r="EI189" i="2"/>
  <c r="EI147" i="2" a="1"/>
  <c r="EI147" i="2"/>
  <c r="GT196" i="2" a="1"/>
  <c r="GT196" i="2"/>
  <c r="CS88" i="2" a="1"/>
  <c r="CS88" i="2"/>
  <c r="BC24" i="2" a="1"/>
  <c r="BC24" i="2"/>
  <c r="FD74" i="2" a="1"/>
  <c r="FD74" i="2"/>
  <c r="FD31" i="2" a="1"/>
  <c r="FD31" i="2"/>
  <c r="FD50" i="2" a="1"/>
  <c r="FD50" i="2"/>
  <c r="FY83" i="2" a="1"/>
  <c r="FY83" i="2"/>
  <c r="FY94" i="2" a="1"/>
  <c r="FY94" i="2"/>
  <c r="AH59" i="2" a="1"/>
  <c r="AH59" i="2"/>
  <c r="AH98" i="2" a="1"/>
  <c r="AH98" i="2"/>
  <c r="DN106" i="2" a="1"/>
  <c r="DN106" i="2"/>
  <c r="AH127" i="2" a="1"/>
  <c r="AH127" i="2"/>
  <c r="GT137" i="2" a="1"/>
  <c r="GT137" i="2"/>
  <c r="GT154" i="2" a="1"/>
  <c r="GT154" i="2"/>
  <c r="GT95" i="2" a="1"/>
  <c r="GT95" i="2"/>
  <c r="GT13" i="2" a="1"/>
  <c r="GT13" i="2"/>
  <c r="GT183" i="2" a="1"/>
  <c r="GT183" i="2"/>
  <c r="GT179" i="2" a="1"/>
  <c r="GT179" i="2"/>
  <c r="GT39" i="2" a="1"/>
  <c r="GT39" i="2"/>
  <c r="GT27" i="2" a="1"/>
  <c r="GT27" i="2"/>
  <c r="GT46" i="2" a="1"/>
  <c r="GT46" i="2"/>
  <c r="GT29" i="2" a="1"/>
  <c r="GT29" i="2"/>
  <c r="GT202" i="2" a="1"/>
  <c r="GT202" i="2"/>
  <c r="AH66" i="2" a="1"/>
  <c r="AH66" i="2"/>
  <c r="AH117" i="2" a="1"/>
  <c r="AH117" i="2"/>
  <c r="AH69" i="2" a="1"/>
  <c r="AH69" i="2"/>
  <c r="AH124" i="2" a="1"/>
  <c r="AH124" i="2"/>
  <c r="AH53" i="2" a="1"/>
  <c r="AH53" i="2"/>
  <c r="AH196" i="2" a="1"/>
  <c r="AH196" i="2"/>
  <c r="AH36" i="2" a="1"/>
  <c r="AH36" i="2"/>
  <c r="AH119" i="2" a="1"/>
  <c r="AH119" i="2"/>
  <c r="AH10" i="2" a="1"/>
  <c r="AH10" i="2"/>
  <c r="AH103" i="2" a="1"/>
  <c r="AH103" i="2"/>
  <c r="AH76" i="2" a="1"/>
  <c r="AH76" i="2"/>
  <c r="BX91" i="2" a="1"/>
  <c r="BX91" i="2"/>
  <c r="BX162" i="2" a="1"/>
  <c r="BX162" i="2"/>
  <c r="BX187" i="2" a="1"/>
  <c r="BX187" i="2"/>
  <c r="M179" i="2" a="1"/>
  <c r="M179" i="2"/>
  <c r="M181" i="2" a="1"/>
  <c r="M181" i="2"/>
  <c r="BX92" i="2" a="1"/>
  <c r="BX92" i="2"/>
  <c r="DN62" i="2" a="1"/>
  <c r="DN62" i="2"/>
  <c r="DN14" i="2" a="1"/>
  <c r="DN14" i="2"/>
  <c r="EY203" i="2"/>
  <c r="EI7" i="2" a="1"/>
  <c r="EI7" i="2"/>
  <c r="EJ7" i="2"/>
  <c r="EI146" i="2" a="1"/>
  <c r="EI146" i="2"/>
  <c r="GT140" i="2" a="1"/>
  <c r="GT140" i="2"/>
  <c r="GT120" i="2" a="1"/>
  <c r="GT120" i="2"/>
  <c r="BC80" i="2" a="1"/>
  <c r="BC80" i="2"/>
  <c r="BC109" i="2" a="1"/>
  <c r="BC109" i="2"/>
  <c r="FD170" i="2" a="1"/>
  <c r="FD170" i="2"/>
  <c r="AH24" i="2" a="1"/>
  <c r="AH24" i="2"/>
  <c r="BX103" i="2" a="1"/>
  <c r="BX103" i="2"/>
  <c r="BX69" i="2" a="1"/>
  <c r="BX69" i="2"/>
  <c r="BX156" i="2" a="1"/>
  <c r="BX156" i="2"/>
  <c r="M161" i="2" a="1"/>
  <c r="M161" i="2"/>
  <c r="M175" i="2" a="1"/>
  <c r="M175" i="2"/>
  <c r="DN20" i="2" a="1"/>
  <c r="DN20" i="2"/>
  <c r="DN142" i="2" a="1"/>
  <c r="DN142" i="2"/>
  <c r="DN151" i="2" a="1"/>
  <c r="DN151" i="2"/>
  <c r="DN94" i="2" a="1"/>
  <c r="DN94" i="2"/>
  <c r="EI157" i="2" a="1"/>
  <c r="EI157" i="2"/>
  <c r="GT90" i="2" a="1"/>
  <c r="GT90" i="2"/>
  <c r="GT30" i="2" a="1"/>
  <c r="GT30" i="2"/>
  <c r="BC179" i="2" a="1"/>
  <c r="BC179" i="2"/>
  <c r="BC131" i="2" a="1"/>
  <c r="BC131" i="2"/>
  <c r="FD66" i="2" a="1"/>
  <c r="FD66" i="2"/>
  <c r="FD23" i="2" a="1"/>
  <c r="FD23" i="2"/>
  <c r="FD166" i="2" a="1"/>
  <c r="FD166" i="2"/>
  <c r="FY95" i="2" a="1"/>
  <c r="FY95" i="2"/>
  <c r="CS81" i="2" a="1"/>
  <c r="CS81" i="2"/>
  <c r="AH13" i="2" a="1"/>
  <c r="AH13" i="2"/>
  <c r="FD183" i="2" a="1"/>
  <c r="FD183" i="2"/>
  <c r="BX34" i="2" a="1"/>
  <c r="BX34" i="2"/>
  <c r="BX116" i="2" a="1"/>
  <c r="BX116" i="2"/>
  <c r="BX165" i="2" a="1"/>
  <c r="BX165" i="2"/>
  <c r="M201" i="2" a="1"/>
  <c r="M201" i="2"/>
  <c r="M166" i="2" a="1"/>
  <c r="M166" i="2"/>
  <c r="M190" i="2" a="1"/>
  <c r="M190" i="2"/>
  <c r="DN75" i="2" a="1"/>
  <c r="DN75" i="2"/>
  <c r="DN158" i="2" a="1"/>
  <c r="DN158" i="2"/>
  <c r="DN145" i="2" a="1"/>
  <c r="DN145" i="2"/>
  <c r="EI45" i="2" a="1"/>
  <c r="EI45" i="2"/>
  <c r="EI154" i="2" a="1"/>
  <c r="EI154" i="2"/>
  <c r="GT104" i="2" a="1"/>
  <c r="GT104" i="2"/>
  <c r="GT180" i="2" a="1"/>
  <c r="GT180" i="2"/>
  <c r="BC113" i="2" a="1"/>
  <c r="BC113" i="2"/>
  <c r="BC11" i="2" a="1"/>
  <c r="BC11" i="2"/>
  <c r="FD161" i="2" a="1"/>
  <c r="FD161" i="2"/>
  <c r="FD95" i="2" a="1"/>
  <c r="FD95" i="2"/>
  <c r="FD109" i="2" a="1"/>
  <c r="FD109" i="2"/>
  <c r="FY160" i="2" a="1"/>
  <c r="FY160" i="2"/>
  <c r="AH195" i="2" a="1"/>
  <c r="AH195" i="2"/>
  <c r="AH138" i="2" a="1"/>
  <c r="AH138" i="2"/>
  <c r="M122" i="2" a="1"/>
  <c r="M122" i="2"/>
  <c r="M112" i="2" a="1"/>
  <c r="M112" i="2"/>
  <c r="M12" i="2" a="1"/>
  <c r="M12" i="2"/>
  <c r="M124" i="2" a="1"/>
  <c r="M124" i="2"/>
  <c r="M127" i="2" a="1"/>
  <c r="M127" i="2"/>
  <c r="M90" i="2" a="1"/>
  <c r="M90" i="2"/>
  <c r="M196" i="2" a="1"/>
  <c r="M196" i="2"/>
  <c r="M97" i="2" a="1"/>
  <c r="M97" i="2"/>
  <c r="CS196" i="2" a="1"/>
  <c r="CS196" i="2"/>
  <c r="BX166" i="2" a="1"/>
  <c r="BX166" i="2"/>
  <c r="BX56" i="2" a="1"/>
  <c r="BX56" i="2"/>
  <c r="CS125" i="2" a="1"/>
  <c r="CS125" i="2"/>
  <c r="M50" i="2" a="1"/>
  <c r="M50" i="2"/>
  <c r="M153" i="2" a="1"/>
  <c r="M153" i="2"/>
  <c r="DN79" i="2" a="1"/>
  <c r="DN79" i="2"/>
  <c r="DN40" i="2" a="1"/>
  <c r="DN40" i="2"/>
  <c r="DN134" i="2" a="1"/>
  <c r="DN134" i="2"/>
  <c r="EI143" i="2" a="1"/>
  <c r="EI143" i="2"/>
  <c r="EI100" i="2" a="1"/>
  <c r="EI100" i="2"/>
  <c r="GT161" i="2" a="1"/>
  <c r="GT161" i="2"/>
  <c r="GT106" i="2" a="1"/>
  <c r="GT106" i="2"/>
  <c r="BC17" i="2" a="1"/>
  <c r="BC17" i="2"/>
  <c r="BC59" i="2" a="1"/>
  <c r="BC59" i="2"/>
  <c r="FD11" i="2" a="1"/>
  <c r="FD11" i="2"/>
  <c r="FD12" i="2" a="1"/>
  <c r="FD12" i="2"/>
  <c r="FD105" i="2" a="1"/>
  <c r="FD105" i="2"/>
  <c r="FY98" i="2" a="1"/>
  <c r="FY98" i="2"/>
  <c r="CS34" i="2" a="1"/>
  <c r="CS34" i="2"/>
  <c r="AH106" i="2" a="1"/>
  <c r="AH106" i="2"/>
  <c r="CS188" i="2" a="1"/>
  <c r="CS188" i="2"/>
  <c r="DN112" i="2" a="1"/>
  <c r="DN112" i="2"/>
  <c r="BX126" i="2" a="1"/>
  <c r="BX126" i="2"/>
  <c r="BX23" i="2" a="1"/>
  <c r="BX23" i="2"/>
  <c r="BX120" i="2" a="1"/>
  <c r="BX120" i="2"/>
  <c r="M192" i="2" a="1"/>
  <c r="M192" i="2"/>
  <c r="M194" i="2" a="1"/>
  <c r="M194" i="2"/>
  <c r="M55" i="2" a="1"/>
  <c r="M55" i="2"/>
  <c r="DN101" i="2" a="1"/>
  <c r="DN101" i="2"/>
  <c r="DN109" i="2" a="1"/>
  <c r="DN109" i="2"/>
  <c r="EI129" i="2" a="1"/>
  <c r="EI129" i="2"/>
  <c r="EI156" i="2" a="1"/>
  <c r="EI156" i="2"/>
  <c r="EI131" i="2" a="1"/>
  <c r="EI131" i="2"/>
  <c r="GT80" i="2" a="1"/>
  <c r="GT80" i="2"/>
  <c r="CS106" i="2" a="1"/>
  <c r="CS106" i="2"/>
  <c r="BC19" i="2" a="1"/>
  <c r="BC19" i="2"/>
  <c r="FD173" i="2" a="1"/>
  <c r="FD173" i="2"/>
  <c r="FD113" i="2" a="1"/>
  <c r="FD113" i="2"/>
  <c r="FD57" i="2" a="1"/>
  <c r="FD57" i="2"/>
  <c r="FY45" i="2" a="1"/>
  <c r="FY45" i="2"/>
  <c r="FY176" i="2" a="1"/>
  <c r="FY176" i="2"/>
  <c r="AH147" i="2" a="1"/>
  <c r="AH147" i="2"/>
  <c r="EI159" i="2" a="1"/>
  <c r="EI159" i="2"/>
  <c r="EI96" i="2" a="1"/>
  <c r="EI96" i="2"/>
  <c r="EI111" i="2" a="1"/>
  <c r="EI111" i="2"/>
  <c r="EI164" i="2" a="1"/>
  <c r="EI164" i="2"/>
  <c r="EI28" i="2" a="1"/>
  <c r="EI28" i="2"/>
  <c r="EI107" i="2" a="1"/>
  <c r="EI107" i="2"/>
  <c r="EI183" i="2" a="1"/>
  <c r="EI183" i="2"/>
  <c r="EI126" i="2" a="1"/>
  <c r="EI126" i="2"/>
  <c r="BC120" i="2" a="1"/>
  <c r="BC120" i="2"/>
  <c r="BC56" i="2" a="1"/>
  <c r="BC56" i="2"/>
  <c r="BC75" i="2" a="1"/>
  <c r="BC75" i="2"/>
  <c r="BC27" i="2" a="1"/>
  <c r="BC27" i="2"/>
  <c r="BC49" i="2" a="1"/>
  <c r="BC49" i="2"/>
  <c r="BC159" i="2" a="1"/>
  <c r="BC159" i="2"/>
  <c r="BC91" i="2" a="1"/>
  <c r="BC91" i="2"/>
  <c r="BC100" i="2" a="1"/>
  <c r="BC100" i="2"/>
  <c r="BC188" i="2" a="1"/>
  <c r="BC188" i="2"/>
  <c r="BC160" i="2" a="1"/>
  <c r="BC160" i="2"/>
  <c r="BC172" i="2" a="1"/>
  <c r="BC172" i="2"/>
  <c r="BX97" i="2" a="1"/>
  <c r="BX97" i="2"/>
  <c r="BX83" i="2" a="1"/>
  <c r="BX83" i="2"/>
  <c r="BX199" i="2" a="1"/>
  <c r="BX199" i="2"/>
  <c r="M118" i="2" a="1"/>
  <c r="M118" i="2"/>
  <c r="M115" i="2" a="1"/>
  <c r="M115" i="2"/>
  <c r="DN12" i="2" a="1"/>
  <c r="DN12" i="2"/>
  <c r="DN84" i="2" a="1"/>
  <c r="DN84" i="2"/>
  <c r="DN154" i="2" a="1"/>
  <c r="DN154" i="2"/>
  <c r="EI21" i="2" a="1"/>
  <c r="EI21" i="2"/>
  <c r="EI81" i="2" a="1"/>
  <c r="EI81" i="2"/>
  <c r="GT167" i="2" a="1"/>
  <c r="GT167" i="2"/>
  <c r="GT182" i="2" a="1"/>
  <c r="GT182" i="2"/>
  <c r="BC62" i="2" a="1"/>
  <c r="BC62" i="2"/>
  <c r="FD103" i="2" a="1"/>
  <c r="FD103" i="2"/>
  <c r="FD118" i="2" a="1"/>
  <c r="FD118" i="2"/>
  <c r="FD8" i="2" a="1"/>
  <c r="FD8" i="2"/>
  <c r="FY118" i="2" a="1"/>
  <c r="FY118" i="2"/>
  <c r="FY114" i="2" a="1"/>
  <c r="FY114" i="2"/>
  <c r="AH110" i="2" a="1"/>
  <c r="AH110" i="2"/>
  <c r="AH123" i="2" a="1"/>
  <c r="AH123" i="2"/>
  <c r="GT201" i="2" a="1"/>
  <c r="GT201" i="2"/>
  <c r="EI188" i="2" a="1"/>
  <c r="EI188" i="2"/>
  <c r="FY202" i="2" a="1"/>
  <c r="FY202" i="2"/>
  <c r="DN203" i="2" a="1"/>
  <c r="DN203" i="2"/>
  <c r="DN100" i="2" a="1"/>
  <c r="DN100" i="2"/>
  <c r="DN44" i="2" a="1"/>
  <c r="DN44" i="2"/>
  <c r="DN156" i="2" a="1"/>
  <c r="DN156" i="2"/>
  <c r="DN117" i="2" a="1"/>
  <c r="DN117" i="2"/>
  <c r="AH160" i="2" a="1"/>
  <c r="AH160" i="2"/>
  <c r="GT91" i="2" a="1"/>
  <c r="GT91" i="2"/>
  <c r="GT8" i="2" a="1"/>
  <c r="GT8" i="2"/>
  <c r="GT89" i="2" a="1"/>
  <c r="GT89" i="2"/>
  <c r="GT17" i="2" a="1"/>
  <c r="GT17" i="2"/>
  <c r="GT124" i="2" a="1"/>
  <c r="GT124" i="2"/>
  <c r="GT132" i="2" a="1"/>
  <c r="GT132" i="2"/>
  <c r="GT172" i="2" a="1"/>
  <c r="GT172" i="2"/>
  <c r="GT18" i="2" a="1"/>
  <c r="GT18" i="2"/>
  <c r="GT136" i="2" a="1"/>
  <c r="GT136" i="2"/>
  <c r="GT127" i="2" a="1"/>
  <c r="GT127" i="2"/>
  <c r="AH28" i="2" a="1"/>
  <c r="AH28" i="2"/>
  <c r="AH128" i="2" a="1"/>
  <c r="AH128" i="2"/>
  <c r="AH171" i="2" a="1"/>
  <c r="AH171" i="2"/>
  <c r="AH80" i="2" a="1"/>
  <c r="AH80" i="2"/>
  <c r="AH91" i="2" a="1"/>
  <c r="AH91" i="2"/>
  <c r="AH121" i="2" a="1"/>
  <c r="AH121" i="2"/>
  <c r="AH49" i="2" a="1"/>
  <c r="AH49" i="2"/>
  <c r="AH153" i="2" a="1"/>
  <c r="AH153" i="2"/>
  <c r="AH78" i="2" a="1"/>
  <c r="AH78" i="2"/>
  <c r="AH183" i="2" a="1"/>
  <c r="AH183" i="2"/>
  <c r="AH68" i="2" a="1"/>
  <c r="AH68" i="2"/>
  <c r="AH8" i="2" a="1"/>
  <c r="AH8" i="2"/>
  <c r="BX149" i="2" a="1"/>
  <c r="BX149" i="2"/>
  <c r="BX89" i="2" a="1"/>
  <c r="BX89" i="2"/>
  <c r="BX10" i="2" a="1"/>
  <c r="BX10" i="2"/>
  <c r="M63" i="2" a="1"/>
  <c r="M63" i="2"/>
  <c r="M44" i="2" a="1"/>
  <c r="M44" i="2"/>
  <c r="CS191" i="2" a="1"/>
  <c r="CS191" i="2"/>
  <c r="DN89" i="2" a="1"/>
  <c r="DN89" i="2"/>
  <c r="DN92" i="2" a="1"/>
  <c r="DN92" i="2"/>
  <c r="CN203" i="2"/>
  <c r="EI24" i="2" a="1"/>
  <c r="EI24" i="2"/>
  <c r="EI115" i="2" a="1"/>
  <c r="EI115" i="2"/>
  <c r="GT63" i="2" a="1"/>
  <c r="GT63" i="2"/>
  <c r="CS176" i="2" a="1"/>
  <c r="CS176" i="2"/>
  <c r="BC198" i="2" a="1"/>
  <c r="BC198" i="2"/>
  <c r="BC194" i="2" a="1"/>
  <c r="BC194" i="2"/>
  <c r="FD7" i="2" a="1"/>
  <c r="FD7" i="2"/>
  <c r="FE7" i="2"/>
  <c r="AH96" i="2" a="1"/>
  <c r="AH96" i="2"/>
  <c r="BX172" i="2" a="1"/>
  <c r="BX172" i="2"/>
  <c r="BX84" i="2" a="1"/>
  <c r="BX84" i="2"/>
  <c r="BX93" i="2" a="1"/>
  <c r="BX93" i="2"/>
  <c r="M133" i="2" a="1"/>
  <c r="M133" i="2"/>
  <c r="M62" i="2" a="1"/>
  <c r="M62" i="2"/>
  <c r="DN53" i="2" a="1"/>
  <c r="DN53" i="2"/>
  <c r="DN127" i="2" a="1"/>
  <c r="DN127" i="2"/>
  <c r="DN149" i="2" a="1"/>
  <c r="DN149" i="2"/>
  <c r="EI48" i="2" a="1"/>
  <c r="EI48" i="2"/>
  <c r="EI42" i="2" a="1"/>
  <c r="EI42" i="2"/>
  <c r="GT25" i="2" a="1"/>
  <c r="GT25" i="2"/>
  <c r="GT185" i="2" a="1"/>
  <c r="GT185" i="2"/>
  <c r="BC153" i="2" a="1"/>
  <c r="BC153" i="2"/>
  <c r="BC133" i="2" a="1"/>
  <c r="BC133" i="2"/>
  <c r="FD40" i="2" a="1"/>
  <c r="FD40" i="2"/>
  <c r="FD123" i="2" a="1"/>
  <c r="FD123" i="2"/>
  <c r="FD75" i="2" a="1"/>
  <c r="FD75" i="2"/>
  <c r="FY14" i="2" a="1"/>
  <c r="FY14" i="2"/>
  <c r="DN165" i="2" a="1"/>
  <c r="DN165" i="2"/>
  <c r="AH192" i="2" a="1"/>
  <c r="AH192" i="2"/>
  <c r="FD202" i="2" a="1"/>
  <c r="FD202" i="2"/>
  <c r="BX122" i="2" a="1"/>
  <c r="BX122" i="2"/>
  <c r="BX88" i="2" a="1"/>
  <c r="BX88" i="2"/>
  <c r="BX196" i="2" a="1"/>
  <c r="BX196" i="2"/>
  <c r="M78" i="2" a="1"/>
  <c r="M78" i="2"/>
  <c r="M156" i="2" a="1"/>
  <c r="M156" i="2"/>
  <c r="BX75" i="2" a="1"/>
  <c r="BX75" i="2"/>
  <c r="DN71" i="2" a="1"/>
  <c r="DN71" i="2"/>
  <c r="DN139" i="2" a="1"/>
  <c r="DN139" i="2"/>
  <c r="CS118" i="2" a="1"/>
  <c r="CS118" i="2"/>
  <c r="EI31" i="2" a="1"/>
  <c r="EI31" i="2"/>
  <c r="EI79" i="2" a="1"/>
  <c r="EI79" i="2"/>
  <c r="GT149" i="2" a="1"/>
  <c r="GT149" i="2"/>
  <c r="GT64" i="2" a="1"/>
  <c r="GT64" i="2"/>
  <c r="BC101" i="2" a="1"/>
  <c r="BC101" i="2"/>
  <c r="BC174" i="2" a="1"/>
  <c r="BC174" i="2"/>
  <c r="FD99" i="2" a="1"/>
  <c r="FD99" i="2"/>
  <c r="FD186" i="2" a="1"/>
  <c r="FD186" i="2"/>
  <c r="FY201" i="2" a="1"/>
  <c r="FY201" i="2"/>
  <c r="FY49" i="2" a="1"/>
  <c r="FY49" i="2"/>
  <c r="AH99" i="2" a="1"/>
  <c r="AH99" i="2"/>
  <c r="AH22" i="2" a="1"/>
  <c r="AH22" i="2"/>
  <c r="M180" i="2" a="1"/>
  <c r="M180" i="2"/>
  <c r="M101" i="2" a="1"/>
  <c r="M101" i="2"/>
  <c r="M21" i="2" a="1"/>
  <c r="M21" i="2"/>
  <c r="M31" i="2" a="1"/>
  <c r="M31" i="2"/>
  <c r="M147" i="2" a="1"/>
  <c r="M147" i="2"/>
  <c r="M45" i="2" a="1"/>
  <c r="M45" i="2"/>
  <c r="M48" i="2" a="1"/>
  <c r="M48" i="2"/>
  <c r="M84" i="2" a="1"/>
  <c r="M84" i="2"/>
  <c r="CS173" i="2" a="1"/>
  <c r="CS173" i="2"/>
  <c r="EI33" i="2" a="1"/>
  <c r="EI33" i="2"/>
  <c r="BX190" i="2" a="1"/>
  <c r="BX190" i="2"/>
  <c r="BX35" i="2" a="1"/>
  <c r="BX35" i="2"/>
  <c r="M91" i="2" a="1"/>
  <c r="M91" i="2"/>
  <c r="M26" i="2" a="1"/>
  <c r="M26" i="2"/>
  <c r="CS151" i="2" a="1"/>
  <c r="CS151" i="2"/>
  <c r="DN160" i="2" a="1"/>
  <c r="DN160" i="2"/>
  <c r="DN119" i="2" a="1"/>
  <c r="DN119" i="2"/>
  <c r="FD174" i="2" a="1"/>
  <c r="FD174" i="2"/>
  <c r="EI8" i="2" a="1"/>
  <c r="EI8" i="2"/>
  <c r="EI102" i="2" a="1"/>
  <c r="EI102" i="2"/>
  <c r="GT158" i="2" a="1"/>
  <c r="GT158" i="2"/>
  <c r="GT78" i="2" a="1"/>
  <c r="GT78" i="2"/>
  <c r="BC166" i="2" a="1"/>
  <c r="BC166" i="2"/>
  <c r="BC141" i="2" a="1"/>
  <c r="BC141" i="2"/>
  <c r="FD52" i="2" a="1"/>
  <c r="FD52" i="2"/>
  <c r="FD133" i="2" a="1"/>
  <c r="FD133" i="2"/>
  <c r="FD102" i="2" a="1"/>
  <c r="FD102" i="2"/>
  <c r="FY19" i="2" a="1"/>
  <c r="FY19" i="2"/>
  <c r="DN118" i="2" a="1"/>
  <c r="DN118" i="2"/>
  <c r="AH152" i="2" a="1"/>
  <c r="AH152" i="2"/>
  <c r="CS158" i="2" a="1"/>
  <c r="CS158" i="2"/>
  <c r="DN194" i="2" a="1"/>
  <c r="DN194" i="2"/>
  <c r="BX111" i="2" a="1"/>
  <c r="BX111" i="2"/>
  <c r="BX141" i="2" a="1"/>
  <c r="BX141" i="2"/>
  <c r="BX106" i="2" a="1"/>
  <c r="BX106" i="2"/>
  <c r="M178" i="2" a="1"/>
  <c r="M178" i="2"/>
  <c r="M191" i="2" a="1"/>
  <c r="M191" i="2"/>
  <c r="DN138" i="2" a="1"/>
  <c r="DN138" i="2"/>
  <c r="DN64" i="2" a="1"/>
  <c r="DN64" i="2"/>
  <c r="DN28" i="2" a="1"/>
  <c r="DN28" i="2"/>
  <c r="EI180" i="2" a="1"/>
  <c r="EI180" i="2"/>
  <c r="EI70" i="2" a="1"/>
  <c r="EI70" i="2"/>
  <c r="GT56" i="2" a="1"/>
  <c r="GT56" i="2"/>
  <c r="GT164" i="2" a="1"/>
  <c r="GT164" i="2"/>
  <c r="DN58" i="2" a="1"/>
  <c r="DN58" i="2"/>
  <c r="BC142" i="2" a="1"/>
  <c r="BC142" i="2"/>
  <c r="FD162" i="2" a="1"/>
  <c r="FD162" i="2"/>
  <c r="FD132" i="2" a="1"/>
  <c r="FD132" i="2"/>
  <c r="FD89" i="2" a="1"/>
  <c r="FD89" i="2"/>
  <c r="FY135" i="2" a="1"/>
  <c r="FY135" i="2"/>
  <c r="BX43" i="2" a="1"/>
  <c r="BX43" i="2"/>
  <c r="AH118" i="2" a="1"/>
  <c r="AH118" i="2"/>
  <c r="EI181" i="2" a="1"/>
  <c r="EI181" i="2"/>
  <c r="EI200" i="2" a="1"/>
  <c r="EI200" i="2"/>
  <c r="EI122" i="2" a="1"/>
  <c r="EI122" i="2"/>
  <c r="EI167" i="2" a="1"/>
  <c r="EI167" i="2"/>
  <c r="EI18" i="2" a="1"/>
  <c r="EI18" i="2"/>
  <c r="EI56" i="2" a="1"/>
  <c r="EI56" i="2"/>
  <c r="EI32" i="2" a="1"/>
  <c r="EI32" i="2"/>
  <c r="EI104" i="2" a="1"/>
  <c r="EI104" i="2"/>
  <c r="BC186" i="2" a="1"/>
  <c r="BC186" i="2"/>
  <c r="BC72" i="2" a="1"/>
  <c r="BC72" i="2"/>
  <c r="BC123" i="2" a="1"/>
  <c r="BC123" i="2"/>
  <c r="BC163" i="2" a="1"/>
  <c r="BC163" i="2"/>
  <c r="BC149" i="2" a="1"/>
  <c r="BC149" i="2"/>
  <c r="BC13" i="2" a="1"/>
  <c r="BC13" i="2"/>
  <c r="BC183" i="2" a="1"/>
  <c r="BC183" i="2"/>
  <c r="BC121" i="2" a="1"/>
  <c r="BC121" i="2"/>
  <c r="BC173" i="2" a="1"/>
  <c r="BC173" i="2"/>
  <c r="BC138" i="2" a="1"/>
  <c r="BC138" i="2"/>
  <c r="BC202" i="2" a="1"/>
  <c r="BC202" i="2"/>
  <c r="BX18" i="2" a="1"/>
  <c r="BX18" i="2"/>
  <c r="BX21" i="2" a="1"/>
  <c r="BX21" i="2"/>
  <c r="FD200" i="2" a="1"/>
  <c r="FD200" i="2"/>
  <c r="M82" i="2" a="1"/>
  <c r="M82" i="2"/>
  <c r="M83" i="2" a="1"/>
  <c r="M83" i="2"/>
  <c r="DN191" i="2" a="1"/>
  <c r="DN191" i="2"/>
  <c r="DN198" i="2" a="1"/>
  <c r="DN198" i="2"/>
  <c r="DN136" i="2" a="1"/>
  <c r="DN136" i="2"/>
  <c r="EI168" i="2" a="1"/>
  <c r="EI168" i="2"/>
  <c r="EI116" i="2" a="1"/>
  <c r="EI116" i="2"/>
  <c r="GT94" i="2" a="1"/>
  <c r="GT94" i="2"/>
  <c r="GT35" i="2" a="1"/>
  <c r="GT35" i="2"/>
  <c r="BC22" i="2" a="1"/>
  <c r="BC22" i="2"/>
  <c r="BC105" i="2" a="1"/>
  <c r="BC105" i="2"/>
  <c r="FD30" i="2" a="1"/>
  <c r="FD30" i="2"/>
  <c r="FD139" i="2" a="1"/>
  <c r="FD139" i="2"/>
  <c r="FD120" i="2" a="1"/>
  <c r="FD120" i="2"/>
  <c r="FY23" i="2" a="1"/>
  <c r="FY23" i="2"/>
  <c r="CS92" i="2" a="1"/>
  <c r="CS92" i="2"/>
  <c r="AH105" i="2" a="1"/>
  <c r="AH105" i="2"/>
  <c r="AH70" i="2" a="1"/>
  <c r="AH70" i="2"/>
  <c r="BC26" i="2" a="1"/>
  <c r="BC26" i="2"/>
  <c r="AX201" i="2"/>
  <c r="FZ13" i="2"/>
  <c r="FZ14" i="2"/>
  <c r="FZ15" i="2"/>
  <c r="FZ16" i="2"/>
  <c r="FZ17" i="2"/>
  <c r="FZ18" i="2"/>
  <c r="FZ19" i="2"/>
  <c r="FZ20" i="2"/>
  <c r="FZ21" i="2"/>
  <c r="FZ22" i="2"/>
  <c r="FZ23" i="2"/>
  <c r="FZ24" i="2"/>
  <c r="FZ25" i="2"/>
  <c r="FZ26" i="2"/>
  <c r="FZ27" i="2"/>
  <c r="FZ28" i="2"/>
  <c r="FZ29" i="2"/>
  <c r="FZ30" i="2"/>
  <c r="FZ31" i="2"/>
  <c r="FZ32" i="2"/>
  <c r="FZ33" i="2"/>
  <c r="FZ34" i="2"/>
  <c r="FZ35" i="2"/>
  <c r="FZ36" i="2"/>
  <c r="FZ37" i="2"/>
  <c r="FZ38" i="2"/>
  <c r="FZ39" i="2"/>
  <c r="FZ40" i="2"/>
  <c r="FZ41" i="2"/>
  <c r="FZ42" i="2"/>
  <c r="FZ43" i="2"/>
  <c r="FZ44" i="2"/>
  <c r="FZ45" i="2"/>
  <c r="FZ46" i="2"/>
  <c r="FZ47" i="2"/>
  <c r="FZ48" i="2"/>
  <c r="FZ49" i="2"/>
  <c r="FZ50" i="2"/>
  <c r="FZ51" i="2"/>
  <c r="FZ52" i="2"/>
  <c r="FZ53" i="2"/>
  <c r="FZ54" i="2"/>
  <c r="FZ55" i="2"/>
  <c r="FZ56" i="2"/>
  <c r="FZ57" i="2"/>
  <c r="FZ58" i="2"/>
  <c r="FZ59" i="2"/>
  <c r="FZ60" i="2"/>
  <c r="FZ61" i="2"/>
  <c r="FZ62" i="2"/>
  <c r="FZ63" i="2"/>
  <c r="FZ64" i="2"/>
  <c r="FZ65" i="2"/>
  <c r="FZ66" i="2"/>
  <c r="FZ67" i="2"/>
  <c r="FZ68" i="2"/>
  <c r="FZ69" i="2"/>
  <c r="FZ70" i="2"/>
  <c r="FZ71" i="2"/>
  <c r="FZ72" i="2"/>
  <c r="FZ73" i="2"/>
  <c r="FZ74" i="2"/>
  <c r="FZ75" i="2"/>
  <c r="FZ76" i="2"/>
  <c r="FZ77" i="2"/>
  <c r="FZ78" i="2"/>
  <c r="FZ79" i="2"/>
  <c r="FZ80" i="2"/>
  <c r="FZ81" i="2"/>
  <c r="FZ82" i="2"/>
  <c r="FZ83" i="2"/>
  <c r="FZ84" i="2"/>
  <c r="FZ85" i="2"/>
  <c r="FZ86" i="2"/>
  <c r="FZ87" i="2"/>
  <c r="FZ88" i="2"/>
  <c r="FZ89" i="2"/>
  <c r="FZ90" i="2"/>
  <c r="FZ91" i="2"/>
  <c r="FZ92" i="2"/>
  <c r="FZ93" i="2"/>
  <c r="FZ94" i="2"/>
  <c r="FZ95" i="2"/>
  <c r="FZ96" i="2"/>
  <c r="FZ97" i="2"/>
  <c r="FZ98" i="2"/>
  <c r="FZ99" i="2"/>
  <c r="FZ100" i="2"/>
  <c r="FZ101" i="2"/>
  <c r="FZ102" i="2"/>
  <c r="FZ103" i="2"/>
  <c r="FZ104" i="2"/>
  <c r="FZ105" i="2"/>
  <c r="FZ106" i="2"/>
  <c r="FZ107" i="2"/>
  <c r="FZ108" i="2"/>
  <c r="FZ109" i="2"/>
  <c r="FZ110" i="2"/>
  <c r="FZ111" i="2"/>
  <c r="FZ112" i="2"/>
  <c r="FZ113" i="2"/>
  <c r="FZ114" i="2"/>
  <c r="FZ115" i="2"/>
  <c r="FZ116" i="2"/>
  <c r="FZ117" i="2"/>
  <c r="FZ118" i="2"/>
  <c r="FZ119" i="2"/>
  <c r="FZ120" i="2"/>
  <c r="FZ121" i="2"/>
  <c r="FZ122" i="2"/>
  <c r="FZ123" i="2"/>
  <c r="FZ124" i="2"/>
  <c r="FZ125" i="2"/>
  <c r="FZ126" i="2"/>
  <c r="FZ127" i="2"/>
  <c r="FZ128" i="2"/>
  <c r="FZ129" i="2"/>
  <c r="FZ130" i="2"/>
  <c r="FZ131" i="2"/>
  <c r="FZ132" i="2"/>
  <c r="FZ133" i="2"/>
  <c r="FZ134" i="2"/>
  <c r="FZ135" i="2"/>
  <c r="FZ136" i="2"/>
  <c r="FZ137" i="2"/>
  <c r="FZ138" i="2"/>
  <c r="FZ139" i="2"/>
  <c r="FZ140" i="2"/>
  <c r="FZ141" i="2"/>
  <c r="FZ142" i="2"/>
  <c r="FZ143" i="2"/>
  <c r="FZ144" i="2"/>
  <c r="FZ145" i="2"/>
  <c r="FZ146" i="2"/>
  <c r="FZ147" i="2"/>
  <c r="FZ148" i="2"/>
  <c r="FZ149" i="2"/>
  <c r="FZ150" i="2"/>
  <c r="FZ151" i="2"/>
  <c r="FZ152" i="2"/>
  <c r="FZ153" i="2"/>
  <c r="FZ154" i="2"/>
  <c r="FZ155" i="2"/>
  <c r="FZ156" i="2"/>
  <c r="FZ157" i="2"/>
  <c r="FZ158" i="2"/>
  <c r="FZ159" i="2"/>
  <c r="FZ160" i="2"/>
  <c r="FZ161" i="2"/>
  <c r="FZ162" i="2"/>
  <c r="FZ163" i="2"/>
  <c r="FZ164" i="2"/>
  <c r="FZ165" i="2"/>
  <c r="FZ166" i="2"/>
  <c r="FZ167" i="2"/>
  <c r="FZ168" i="2"/>
  <c r="FZ169" i="2"/>
  <c r="FZ170" i="2"/>
  <c r="FZ171" i="2"/>
  <c r="FZ172" i="2"/>
  <c r="FZ173" i="2"/>
  <c r="FZ174" i="2"/>
  <c r="FZ175" i="2"/>
  <c r="FZ176" i="2"/>
  <c r="FZ177" i="2"/>
  <c r="FZ178" i="2"/>
  <c r="FZ179" i="2"/>
  <c r="FZ180" i="2"/>
  <c r="FZ181" i="2"/>
  <c r="FZ182" i="2"/>
  <c r="FZ183" i="2"/>
  <c r="FZ184" i="2"/>
  <c r="FZ185" i="2"/>
  <c r="FZ186" i="2"/>
  <c r="FZ187" i="2"/>
  <c r="FZ188" i="2"/>
  <c r="FZ189" i="2"/>
  <c r="FZ190" i="2"/>
  <c r="FZ191" i="2"/>
  <c r="FZ192" i="2"/>
  <c r="FZ193" i="2"/>
  <c r="FZ194" i="2"/>
  <c r="FZ195" i="2"/>
  <c r="FZ196" i="2"/>
  <c r="FZ197" i="2"/>
  <c r="FZ198" i="2"/>
  <c r="FZ199" i="2"/>
  <c r="FZ200" i="2"/>
  <c r="FZ201" i="2"/>
  <c r="FZ202" i="2"/>
  <c r="FZ203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GU8" i="2"/>
  <c r="GU9" i="2"/>
  <c r="GU10" i="2"/>
  <c r="GU11" i="2"/>
  <c r="GU12" i="2"/>
  <c r="GU13" i="2"/>
  <c r="GU14" i="2"/>
  <c r="GU15" i="2"/>
  <c r="GU16" i="2"/>
  <c r="GU17" i="2"/>
  <c r="GU18" i="2"/>
  <c r="GU19" i="2"/>
  <c r="GU20" i="2"/>
  <c r="GU21" i="2"/>
  <c r="GU22" i="2"/>
  <c r="GU23" i="2"/>
  <c r="GU24" i="2"/>
  <c r="GU25" i="2"/>
  <c r="GU26" i="2"/>
  <c r="GU27" i="2"/>
  <c r="GU28" i="2"/>
  <c r="GU29" i="2"/>
  <c r="GU30" i="2"/>
  <c r="GU31" i="2"/>
  <c r="GU32" i="2"/>
  <c r="GU33" i="2"/>
  <c r="GU34" i="2"/>
  <c r="GU35" i="2"/>
  <c r="GU36" i="2"/>
  <c r="GU37" i="2"/>
  <c r="GU38" i="2"/>
  <c r="GU39" i="2"/>
  <c r="GU40" i="2"/>
  <c r="GU41" i="2"/>
  <c r="GU42" i="2"/>
  <c r="GU43" i="2"/>
  <c r="GU44" i="2"/>
  <c r="GU45" i="2"/>
  <c r="GU46" i="2"/>
  <c r="GU47" i="2"/>
  <c r="GU48" i="2"/>
  <c r="GU49" i="2"/>
  <c r="GU50" i="2"/>
  <c r="GU51" i="2"/>
  <c r="GU52" i="2"/>
  <c r="GU53" i="2"/>
  <c r="GU54" i="2"/>
  <c r="GU55" i="2"/>
  <c r="GU56" i="2"/>
  <c r="GU57" i="2"/>
  <c r="GU58" i="2"/>
  <c r="GU59" i="2"/>
  <c r="GU60" i="2"/>
  <c r="GU61" i="2"/>
  <c r="GU62" i="2"/>
  <c r="GU63" i="2"/>
  <c r="GU64" i="2"/>
  <c r="GU65" i="2"/>
  <c r="GU66" i="2"/>
  <c r="GU67" i="2"/>
  <c r="GU68" i="2"/>
  <c r="GU69" i="2"/>
  <c r="GU70" i="2"/>
  <c r="GU71" i="2"/>
  <c r="GU72" i="2"/>
  <c r="GU73" i="2"/>
  <c r="GU74" i="2"/>
  <c r="GU75" i="2"/>
  <c r="GU76" i="2"/>
  <c r="GU77" i="2"/>
  <c r="GU78" i="2"/>
  <c r="GU79" i="2"/>
  <c r="GU80" i="2"/>
  <c r="GU81" i="2"/>
  <c r="GU82" i="2"/>
  <c r="GU83" i="2"/>
  <c r="GU84" i="2"/>
  <c r="GU85" i="2"/>
  <c r="GU86" i="2"/>
  <c r="GU87" i="2"/>
  <c r="GU88" i="2"/>
  <c r="GU89" i="2"/>
  <c r="GU90" i="2"/>
  <c r="GU91" i="2"/>
  <c r="GU92" i="2"/>
  <c r="GU93" i="2"/>
  <c r="GU94" i="2"/>
  <c r="GU95" i="2"/>
  <c r="GU96" i="2"/>
  <c r="GU97" i="2"/>
  <c r="GU98" i="2"/>
  <c r="GU99" i="2"/>
  <c r="GU100" i="2"/>
  <c r="GU101" i="2"/>
  <c r="GU102" i="2"/>
  <c r="GU103" i="2"/>
  <c r="GU104" i="2"/>
  <c r="GU105" i="2"/>
  <c r="GU106" i="2"/>
  <c r="GU107" i="2"/>
  <c r="GU108" i="2"/>
  <c r="GU109" i="2"/>
  <c r="GU110" i="2"/>
  <c r="GU111" i="2"/>
  <c r="GU112" i="2"/>
  <c r="GU113" i="2"/>
  <c r="GU114" i="2"/>
  <c r="GU115" i="2"/>
  <c r="GU116" i="2"/>
  <c r="GU117" i="2"/>
  <c r="GU118" i="2"/>
  <c r="GU119" i="2"/>
  <c r="GU120" i="2"/>
  <c r="GU121" i="2"/>
  <c r="GU122" i="2"/>
  <c r="GU123" i="2"/>
  <c r="GU124" i="2"/>
  <c r="GU125" i="2"/>
  <c r="GU126" i="2"/>
  <c r="GU127" i="2"/>
  <c r="GU128" i="2"/>
  <c r="GU129" i="2"/>
  <c r="GU130" i="2"/>
  <c r="GU131" i="2"/>
  <c r="GU132" i="2"/>
  <c r="GU133" i="2"/>
  <c r="GU134" i="2"/>
  <c r="GU135" i="2"/>
  <c r="GU136" i="2"/>
  <c r="GU137" i="2"/>
  <c r="GU138" i="2"/>
  <c r="GU139" i="2"/>
  <c r="GU140" i="2"/>
  <c r="GU141" i="2"/>
  <c r="GU142" i="2"/>
  <c r="GU143" i="2"/>
  <c r="GU144" i="2"/>
  <c r="GU145" i="2"/>
  <c r="GU146" i="2"/>
  <c r="GU147" i="2"/>
  <c r="GU148" i="2"/>
  <c r="GU149" i="2"/>
  <c r="GU150" i="2"/>
  <c r="GU151" i="2"/>
  <c r="GU152" i="2"/>
  <c r="GU153" i="2"/>
  <c r="GU154" i="2"/>
  <c r="GU155" i="2"/>
  <c r="GU156" i="2"/>
  <c r="GU157" i="2"/>
  <c r="GU158" i="2"/>
  <c r="GU159" i="2"/>
  <c r="GU160" i="2"/>
  <c r="GU161" i="2"/>
  <c r="GU162" i="2"/>
  <c r="GU163" i="2"/>
  <c r="GU164" i="2"/>
  <c r="GU165" i="2"/>
  <c r="GU166" i="2"/>
  <c r="GU167" i="2"/>
  <c r="GU168" i="2"/>
  <c r="GU169" i="2"/>
  <c r="GU170" i="2"/>
  <c r="GU171" i="2"/>
  <c r="GU172" i="2"/>
  <c r="GU173" i="2"/>
  <c r="GU174" i="2"/>
  <c r="GU175" i="2"/>
  <c r="GU176" i="2"/>
  <c r="GU177" i="2"/>
  <c r="GU178" i="2"/>
  <c r="GU179" i="2"/>
  <c r="GU180" i="2"/>
  <c r="GU181" i="2"/>
  <c r="GU182" i="2"/>
  <c r="GU183" i="2"/>
  <c r="GU184" i="2"/>
  <c r="GU185" i="2"/>
  <c r="GU186" i="2"/>
  <c r="GU187" i="2"/>
  <c r="GU188" i="2"/>
  <c r="GU189" i="2"/>
  <c r="GU190" i="2"/>
  <c r="GU191" i="2"/>
  <c r="GU192" i="2"/>
  <c r="GU193" i="2"/>
  <c r="GU194" i="2"/>
  <c r="GU195" i="2"/>
  <c r="GU196" i="2"/>
  <c r="GU197" i="2"/>
  <c r="GU198" i="2"/>
  <c r="GU199" i="2"/>
  <c r="GU200" i="2"/>
  <c r="GU201" i="2"/>
  <c r="GU202" i="2"/>
  <c r="GU203" i="2"/>
  <c r="FE8" i="2"/>
  <c r="FF7" i="2"/>
  <c r="FG7" i="2"/>
  <c r="FH7" i="2"/>
  <c r="FI7" i="2"/>
  <c r="EJ8" i="2"/>
  <c r="EK7" i="2"/>
  <c r="EL7" i="2"/>
  <c r="EM7" i="2"/>
  <c r="EN7" i="2"/>
  <c r="DO8" i="2"/>
  <c r="DP7" i="2"/>
  <c r="DQ7" i="2"/>
  <c r="DR7" i="2"/>
  <c r="DS7" i="2"/>
  <c r="CT8" i="2"/>
  <c r="CU7" i="2"/>
  <c r="CV7" i="2"/>
  <c r="CW7" i="2"/>
  <c r="CX7" i="2"/>
  <c r="BY8" i="2"/>
  <c r="BZ7" i="2"/>
  <c r="CA7" i="2"/>
  <c r="CB7" i="2"/>
  <c r="CC7" i="2"/>
  <c r="BD8" i="2"/>
  <c r="BE7" i="2"/>
  <c r="BF7" i="2"/>
  <c r="BG7" i="2"/>
  <c r="BH7" i="2"/>
  <c r="N8" i="2"/>
  <c r="O7" i="2"/>
  <c r="P7" i="2"/>
  <c r="Q7" i="2"/>
  <c r="R7" i="2"/>
  <c r="HJ203" i="2"/>
  <c r="GO203" i="2"/>
  <c r="GA7" i="2"/>
  <c r="GB7" i="2"/>
  <c r="GC7" i="2"/>
  <c r="GD7" i="2"/>
  <c r="GV7" i="2"/>
  <c r="GW7" i="2"/>
  <c r="GX7" i="2"/>
  <c r="GY7" i="2"/>
  <c r="AC203" i="2"/>
  <c r="AJ7" i="2"/>
  <c r="AK7" i="2"/>
  <c r="AL7" i="2"/>
  <c r="AM7" i="2"/>
  <c r="AX203" i="2"/>
  <c r="AX202" i="2"/>
  <c r="FE9" i="2"/>
  <c r="FF8" i="2"/>
  <c r="FG8" i="2"/>
  <c r="FH8" i="2"/>
  <c r="FI8" i="2"/>
  <c r="EJ9" i="2"/>
  <c r="EK8" i="2"/>
  <c r="EL8" i="2"/>
  <c r="EM8" i="2"/>
  <c r="EN8" i="2"/>
  <c r="DO9" i="2"/>
  <c r="DP8" i="2"/>
  <c r="DQ8" i="2"/>
  <c r="DR8" i="2"/>
  <c r="DS8" i="2"/>
  <c r="CT9" i="2"/>
  <c r="CU8" i="2"/>
  <c r="CV8" i="2"/>
  <c r="CW8" i="2"/>
  <c r="CX8" i="2"/>
  <c r="BY9" i="2"/>
  <c r="BZ8" i="2"/>
  <c r="CA8" i="2"/>
  <c r="CB8" i="2"/>
  <c r="CC8" i="2"/>
  <c r="BD9" i="2"/>
  <c r="BE8" i="2"/>
  <c r="BF8" i="2"/>
  <c r="BG8" i="2"/>
  <c r="BH8" i="2"/>
  <c r="N9" i="2"/>
  <c r="O8" i="2"/>
  <c r="P8" i="2"/>
  <c r="Q8" i="2"/>
  <c r="R8" i="2"/>
  <c r="GA8" i="2"/>
  <c r="GB8" i="2"/>
  <c r="GC8" i="2"/>
  <c r="GD8" i="2"/>
  <c r="GV8" i="2"/>
  <c r="GW8" i="2"/>
  <c r="GX8" i="2"/>
  <c r="GY8" i="2"/>
  <c r="AJ8" i="2"/>
  <c r="AK8" i="2"/>
  <c r="AL8" i="2"/>
  <c r="AM8" i="2"/>
  <c r="FE10" i="2"/>
  <c r="FF9" i="2"/>
  <c r="FG9" i="2"/>
  <c r="FH9" i="2"/>
  <c r="FI9" i="2"/>
  <c r="EJ10" i="2"/>
  <c r="EK9" i="2"/>
  <c r="EL9" i="2"/>
  <c r="EM9" i="2"/>
  <c r="EN9" i="2"/>
  <c r="DO10" i="2"/>
  <c r="DP9" i="2"/>
  <c r="DQ9" i="2"/>
  <c r="DR9" i="2"/>
  <c r="DS9" i="2"/>
  <c r="CT10" i="2"/>
  <c r="CU9" i="2"/>
  <c r="CV9" i="2"/>
  <c r="CW9" i="2"/>
  <c r="CX9" i="2"/>
  <c r="BY10" i="2"/>
  <c r="BZ9" i="2"/>
  <c r="CA9" i="2"/>
  <c r="CB9" i="2"/>
  <c r="CC9" i="2"/>
  <c r="BD10" i="2"/>
  <c r="BE9" i="2"/>
  <c r="BF9" i="2"/>
  <c r="BG9" i="2"/>
  <c r="BH9" i="2"/>
  <c r="N10" i="2"/>
  <c r="O9" i="2"/>
  <c r="P9" i="2"/>
  <c r="Q9" i="2"/>
  <c r="R9" i="2"/>
  <c r="GA9" i="2"/>
  <c r="GB9" i="2"/>
  <c r="GC9" i="2"/>
  <c r="GD9" i="2"/>
  <c r="GV9" i="2"/>
  <c r="GW9" i="2"/>
  <c r="GX9" i="2"/>
  <c r="GY9" i="2"/>
  <c r="AJ9" i="2"/>
  <c r="AK9" i="2"/>
  <c r="AL9" i="2"/>
  <c r="AM9" i="2"/>
  <c r="FE11" i="2"/>
  <c r="FF10" i="2"/>
  <c r="FG10" i="2"/>
  <c r="FH10" i="2"/>
  <c r="FI10" i="2"/>
  <c r="EJ11" i="2"/>
  <c r="EK10" i="2"/>
  <c r="EL10" i="2"/>
  <c r="EM10" i="2"/>
  <c r="EN10" i="2"/>
  <c r="DO11" i="2"/>
  <c r="DP10" i="2"/>
  <c r="DQ10" i="2"/>
  <c r="DR10" i="2"/>
  <c r="DS10" i="2"/>
  <c r="CT11" i="2"/>
  <c r="CU10" i="2"/>
  <c r="CV10" i="2"/>
  <c r="CW10" i="2"/>
  <c r="CX10" i="2"/>
  <c r="BY11" i="2"/>
  <c r="BZ10" i="2"/>
  <c r="CA10" i="2"/>
  <c r="CB10" i="2"/>
  <c r="CC10" i="2"/>
  <c r="BD11" i="2"/>
  <c r="BE10" i="2"/>
  <c r="BF10" i="2"/>
  <c r="BG10" i="2"/>
  <c r="BH10" i="2"/>
  <c r="N11" i="2"/>
  <c r="O10" i="2"/>
  <c r="P10" i="2"/>
  <c r="Q10" i="2"/>
  <c r="R10" i="2"/>
  <c r="GA10" i="2"/>
  <c r="GB10" i="2"/>
  <c r="GC10" i="2"/>
  <c r="GD10" i="2"/>
  <c r="GV10" i="2"/>
  <c r="GW10" i="2"/>
  <c r="GX10" i="2"/>
  <c r="GY10" i="2"/>
  <c r="AJ10" i="2"/>
  <c r="AK10" i="2"/>
  <c r="AL10" i="2"/>
  <c r="AM10" i="2"/>
  <c r="FE12" i="2"/>
  <c r="FF11" i="2"/>
  <c r="FG11" i="2"/>
  <c r="FH11" i="2"/>
  <c r="FI11" i="2"/>
  <c r="EJ12" i="2"/>
  <c r="EK11" i="2"/>
  <c r="EL11" i="2"/>
  <c r="EM11" i="2"/>
  <c r="EN11" i="2"/>
  <c r="DO12" i="2"/>
  <c r="DP11" i="2"/>
  <c r="DQ11" i="2"/>
  <c r="DR11" i="2"/>
  <c r="DS11" i="2"/>
  <c r="CT12" i="2"/>
  <c r="CU11" i="2"/>
  <c r="CV11" i="2"/>
  <c r="CW11" i="2"/>
  <c r="CX11" i="2"/>
  <c r="BY12" i="2"/>
  <c r="BZ11" i="2"/>
  <c r="CA11" i="2"/>
  <c r="CB11" i="2"/>
  <c r="CC11" i="2"/>
  <c r="BD12" i="2"/>
  <c r="BE11" i="2"/>
  <c r="BF11" i="2"/>
  <c r="BG11" i="2"/>
  <c r="BH11" i="2"/>
  <c r="N12" i="2"/>
  <c r="O11" i="2"/>
  <c r="P11" i="2"/>
  <c r="Q11" i="2"/>
  <c r="R11" i="2"/>
  <c r="GA11" i="2"/>
  <c r="GB11" i="2"/>
  <c r="GC11" i="2"/>
  <c r="GD11" i="2"/>
  <c r="GV11" i="2"/>
  <c r="GW11" i="2"/>
  <c r="GX11" i="2"/>
  <c r="GY11" i="2"/>
  <c r="AJ11" i="2"/>
  <c r="AK11" i="2"/>
  <c r="AL11" i="2"/>
  <c r="AM11" i="2"/>
  <c r="FE13" i="2"/>
  <c r="FF12" i="2"/>
  <c r="FG12" i="2"/>
  <c r="FH12" i="2"/>
  <c r="FI12" i="2"/>
  <c r="EJ13" i="2"/>
  <c r="EK12" i="2"/>
  <c r="EL12" i="2"/>
  <c r="EM12" i="2"/>
  <c r="EN12" i="2"/>
  <c r="DO13" i="2"/>
  <c r="DP12" i="2"/>
  <c r="DQ12" i="2"/>
  <c r="DR12" i="2"/>
  <c r="DS12" i="2"/>
  <c r="CT13" i="2"/>
  <c r="CU12" i="2"/>
  <c r="CV12" i="2"/>
  <c r="CW12" i="2"/>
  <c r="CX12" i="2"/>
  <c r="BY13" i="2"/>
  <c r="BZ12" i="2"/>
  <c r="CA12" i="2"/>
  <c r="CB12" i="2"/>
  <c r="CC12" i="2"/>
  <c r="BD13" i="2"/>
  <c r="BE12" i="2"/>
  <c r="BF12" i="2"/>
  <c r="BG12" i="2"/>
  <c r="BH12" i="2"/>
  <c r="N13" i="2"/>
  <c r="O12" i="2"/>
  <c r="P12" i="2"/>
  <c r="Q12" i="2"/>
  <c r="R12" i="2"/>
  <c r="GA12" i="2"/>
  <c r="GB12" i="2"/>
  <c r="GC12" i="2"/>
  <c r="GD12" i="2"/>
  <c r="GV12" i="2"/>
  <c r="GW12" i="2"/>
  <c r="GX12" i="2"/>
  <c r="GY12" i="2"/>
  <c r="AJ12" i="2"/>
  <c r="AK12" i="2"/>
  <c r="AL12" i="2"/>
  <c r="AM12" i="2"/>
  <c r="FE14" i="2"/>
  <c r="FF13" i="2"/>
  <c r="FG13" i="2"/>
  <c r="FH13" i="2"/>
  <c r="FI13" i="2"/>
  <c r="EJ14" i="2"/>
  <c r="EK13" i="2"/>
  <c r="EL13" i="2"/>
  <c r="EM13" i="2"/>
  <c r="EN13" i="2"/>
  <c r="DO14" i="2"/>
  <c r="DP13" i="2"/>
  <c r="DQ13" i="2"/>
  <c r="DR13" i="2"/>
  <c r="DS13" i="2"/>
  <c r="CT14" i="2"/>
  <c r="CU13" i="2"/>
  <c r="CV13" i="2"/>
  <c r="CW13" i="2"/>
  <c r="CX13" i="2"/>
  <c r="BY14" i="2"/>
  <c r="BZ13" i="2"/>
  <c r="CA13" i="2"/>
  <c r="CB13" i="2"/>
  <c r="CC13" i="2"/>
  <c r="BD14" i="2"/>
  <c r="BE13" i="2"/>
  <c r="BF13" i="2"/>
  <c r="BG13" i="2"/>
  <c r="BH13" i="2"/>
  <c r="N14" i="2"/>
  <c r="O13" i="2"/>
  <c r="P13" i="2"/>
  <c r="Q13" i="2"/>
  <c r="R13" i="2"/>
  <c r="GA13" i="2"/>
  <c r="GB13" i="2"/>
  <c r="GC13" i="2"/>
  <c r="GD13" i="2"/>
  <c r="GV13" i="2"/>
  <c r="GW13" i="2"/>
  <c r="GX13" i="2"/>
  <c r="GY13" i="2"/>
  <c r="AJ13" i="2"/>
  <c r="AK13" i="2"/>
  <c r="AL13" i="2"/>
  <c r="AM13" i="2"/>
  <c r="FE15" i="2"/>
  <c r="FF14" i="2"/>
  <c r="FG14" i="2"/>
  <c r="FH14" i="2"/>
  <c r="FI14" i="2"/>
  <c r="EJ15" i="2"/>
  <c r="EK14" i="2"/>
  <c r="EL14" i="2"/>
  <c r="EM14" i="2"/>
  <c r="EN14" i="2"/>
  <c r="DO15" i="2"/>
  <c r="DP14" i="2"/>
  <c r="DQ14" i="2"/>
  <c r="DR14" i="2"/>
  <c r="DS14" i="2"/>
  <c r="CT15" i="2"/>
  <c r="CU14" i="2"/>
  <c r="CV14" i="2"/>
  <c r="CW14" i="2"/>
  <c r="CX14" i="2"/>
  <c r="BY15" i="2"/>
  <c r="BZ14" i="2"/>
  <c r="CA14" i="2"/>
  <c r="CB14" i="2"/>
  <c r="CC14" i="2"/>
  <c r="BD15" i="2"/>
  <c r="BE14" i="2"/>
  <c r="BF14" i="2"/>
  <c r="BG14" i="2"/>
  <c r="BH14" i="2"/>
  <c r="N15" i="2"/>
  <c r="O14" i="2"/>
  <c r="P14" i="2"/>
  <c r="Q14" i="2"/>
  <c r="R14" i="2"/>
  <c r="GA14" i="2"/>
  <c r="GB14" i="2"/>
  <c r="GC14" i="2"/>
  <c r="GD14" i="2"/>
  <c r="GV14" i="2"/>
  <c r="GW14" i="2"/>
  <c r="GX14" i="2"/>
  <c r="GY14" i="2"/>
  <c r="AJ14" i="2"/>
  <c r="AK14" i="2"/>
  <c r="AL14" i="2"/>
  <c r="AM14" i="2"/>
  <c r="FE16" i="2"/>
  <c r="FF15" i="2"/>
  <c r="FG15" i="2"/>
  <c r="FH15" i="2"/>
  <c r="FI15" i="2"/>
  <c r="EJ16" i="2"/>
  <c r="EK15" i="2"/>
  <c r="EL15" i="2"/>
  <c r="EM15" i="2"/>
  <c r="EN15" i="2"/>
  <c r="DO16" i="2"/>
  <c r="DP15" i="2"/>
  <c r="DQ15" i="2"/>
  <c r="DR15" i="2"/>
  <c r="DS15" i="2"/>
  <c r="CT16" i="2"/>
  <c r="CU15" i="2"/>
  <c r="CV15" i="2"/>
  <c r="CW15" i="2"/>
  <c r="CX15" i="2"/>
  <c r="BY16" i="2"/>
  <c r="BZ15" i="2"/>
  <c r="CA15" i="2"/>
  <c r="CB15" i="2"/>
  <c r="CC15" i="2"/>
  <c r="BD16" i="2"/>
  <c r="BE15" i="2"/>
  <c r="BF15" i="2"/>
  <c r="BG15" i="2"/>
  <c r="BH15" i="2"/>
  <c r="N16" i="2"/>
  <c r="O15" i="2"/>
  <c r="P15" i="2"/>
  <c r="Q15" i="2"/>
  <c r="R15" i="2"/>
  <c r="GA15" i="2"/>
  <c r="GB15" i="2"/>
  <c r="GC15" i="2"/>
  <c r="GD15" i="2"/>
  <c r="GV15" i="2"/>
  <c r="GW15" i="2"/>
  <c r="GX15" i="2"/>
  <c r="GY15" i="2"/>
  <c r="AJ15" i="2"/>
  <c r="AK15" i="2"/>
  <c r="AL15" i="2"/>
  <c r="AM15" i="2"/>
  <c r="FE17" i="2"/>
  <c r="FF16" i="2"/>
  <c r="FG16" i="2"/>
  <c r="FH16" i="2"/>
  <c r="FI16" i="2"/>
  <c r="EJ17" i="2"/>
  <c r="EK16" i="2"/>
  <c r="EL16" i="2"/>
  <c r="EM16" i="2"/>
  <c r="EN16" i="2"/>
  <c r="DO17" i="2"/>
  <c r="DP16" i="2"/>
  <c r="DQ16" i="2"/>
  <c r="DR16" i="2"/>
  <c r="DS16" i="2"/>
  <c r="CT17" i="2"/>
  <c r="CU16" i="2"/>
  <c r="CV16" i="2"/>
  <c r="CW16" i="2"/>
  <c r="CX16" i="2"/>
  <c r="BY17" i="2"/>
  <c r="BZ16" i="2"/>
  <c r="CA16" i="2"/>
  <c r="CB16" i="2"/>
  <c r="CC16" i="2"/>
  <c r="BD17" i="2"/>
  <c r="BE16" i="2"/>
  <c r="BF16" i="2"/>
  <c r="BG16" i="2"/>
  <c r="BH16" i="2"/>
  <c r="N17" i="2"/>
  <c r="O16" i="2"/>
  <c r="P16" i="2"/>
  <c r="Q16" i="2"/>
  <c r="R16" i="2"/>
  <c r="GA16" i="2"/>
  <c r="GB16" i="2"/>
  <c r="GC16" i="2"/>
  <c r="GD16" i="2"/>
  <c r="GV16" i="2"/>
  <c r="GW16" i="2"/>
  <c r="GX16" i="2"/>
  <c r="GY16" i="2"/>
  <c r="AJ16" i="2"/>
  <c r="AK16" i="2"/>
  <c r="AL16" i="2"/>
  <c r="AM16" i="2"/>
  <c r="FE18" i="2"/>
  <c r="FF17" i="2"/>
  <c r="FG17" i="2"/>
  <c r="FH17" i="2"/>
  <c r="FI17" i="2"/>
  <c r="EJ18" i="2"/>
  <c r="EK17" i="2"/>
  <c r="EL17" i="2"/>
  <c r="EM17" i="2"/>
  <c r="EN17" i="2"/>
  <c r="DO18" i="2"/>
  <c r="DP17" i="2"/>
  <c r="DQ17" i="2"/>
  <c r="DR17" i="2"/>
  <c r="DS17" i="2"/>
  <c r="CT18" i="2"/>
  <c r="CU17" i="2"/>
  <c r="CV17" i="2"/>
  <c r="CW17" i="2"/>
  <c r="CX17" i="2"/>
  <c r="BY18" i="2"/>
  <c r="BZ17" i="2"/>
  <c r="CA17" i="2"/>
  <c r="CB17" i="2"/>
  <c r="CC17" i="2"/>
  <c r="BD18" i="2"/>
  <c r="BE17" i="2"/>
  <c r="BF17" i="2"/>
  <c r="BG17" i="2"/>
  <c r="BH17" i="2"/>
  <c r="N18" i="2"/>
  <c r="O17" i="2"/>
  <c r="P17" i="2"/>
  <c r="Q17" i="2"/>
  <c r="R17" i="2"/>
  <c r="GA17" i="2"/>
  <c r="GB17" i="2"/>
  <c r="GC17" i="2"/>
  <c r="GD17" i="2"/>
  <c r="GV17" i="2"/>
  <c r="GW17" i="2"/>
  <c r="GX17" i="2"/>
  <c r="GY17" i="2"/>
  <c r="AJ17" i="2"/>
  <c r="AK17" i="2"/>
  <c r="AL17" i="2"/>
  <c r="AM17" i="2"/>
  <c r="FE19" i="2"/>
  <c r="FF18" i="2"/>
  <c r="FG18" i="2"/>
  <c r="FH18" i="2"/>
  <c r="FI18" i="2"/>
  <c r="EJ19" i="2"/>
  <c r="EK18" i="2"/>
  <c r="EL18" i="2"/>
  <c r="EM18" i="2"/>
  <c r="EN18" i="2"/>
  <c r="DO19" i="2"/>
  <c r="DP18" i="2"/>
  <c r="DQ18" i="2"/>
  <c r="DR18" i="2"/>
  <c r="DS18" i="2"/>
  <c r="CT19" i="2"/>
  <c r="CU18" i="2"/>
  <c r="CV18" i="2"/>
  <c r="CW18" i="2"/>
  <c r="CX18" i="2"/>
  <c r="BY19" i="2"/>
  <c r="BZ18" i="2"/>
  <c r="CA18" i="2"/>
  <c r="CB18" i="2"/>
  <c r="CC18" i="2"/>
  <c r="BD19" i="2"/>
  <c r="BE18" i="2"/>
  <c r="BF18" i="2"/>
  <c r="BG18" i="2"/>
  <c r="BH18" i="2"/>
  <c r="N19" i="2"/>
  <c r="O18" i="2"/>
  <c r="P18" i="2"/>
  <c r="Q18" i="2"/>
  <c r="R18" i="2"/>
  <c r="GA18" i="2"/>
  <c r="GB18" i="2"/>
  <c r="GC18" i="2"/>
  <c r="GD18" i="2"/>
  <c r="GV18" i="2"/>
  <c r="GW18" i="2"/>
  <c r="GX18" i="2"/>
  <c r="GY18" i="2"/>
  <c r="AJ18" i="2"/>
  <c r="AK18" i="2"/>
  <c r="AL18" i="2"/>
  <c r="AM18" i="2"/>
  <c r="FE20" i="2"/>
  <c r="FF19" i="2"/>
  <c r="FG19" i="2"/>
  <c r="FH19" i="2"/>
  <c r="FI19" i="2"/>
  <c r="EJ20" i="2"/>
  <c r="EK19" i="2"/>
  <c r="EL19" i="2"/>
  <c r="EM19" i="2"/>
  <c r="EN19" i="2"/>
  <c r="DO20" i="2"/>
  <c r="DP19" i="2"/>
  <c r="DQ19" i="2"/>
  <c r="DR19" i="2"/>
  <c r="DS19" i="2"/>
  <c r="CT20" i="2"/>
  <c r="CU19" i="2"/>
  <c r="CV19" i="2"/>
  <c r="CW19" i="2"/>
  <c r="CX19" i="2"/>
  <c r="BY20" i="2"/>
  <c r="BZ19" i="2"/>
  <c r="CA19" i="2"/>
  <c r="CB19" i="2"/>
  <c r="CC19" i="2"/>
  <c r="BD20" i="2"/>
  <c r="BD21" i="2"/>
  <c r="BD22" i="2"/>
  <c r="BD23" i="2"/>
  <c r="BD24" i="2"/>
  <c r="BD25" i="2"/>
  <c r="BD26" i="2"/>
  <c r="BD27" i="2"/>
  <c r="BD28" i="2"/>
  <c r="BD29" i="2"/>
  <c r="BD30" i="2"/>
  <c r="BD31" i="2"/>
  <c r="BD32" i="2"/>
  <c r="BD33" i="2"/>
  <c r="BD34" i="2"/>
  <c r="BD35" i="2"/>
  <c r="BD36" i="2"/>
  <c r="BD37" i="2"/>
  <c r="BD38" i="2"/>
  <c r="BD39" i="2"/>
  <c r="BD40" i="2"/>
  <c r="BD41" i="2"/>
  <c r="BD42" i="2"/>
  <c r="BD43" i="2"/>
  <c r="BD44" i="2"/>
  <c r="BD45" i="2"/>
  <c r="BD46" i="2"/>
  <c r="BD47" i="2"/>
  <c r="BD48" i="2"/>
  <c r="BD49" i="2"/>
  <c r="BD50" i="2"/>
  <c r="BD51" i="2"/>
  <c r="BD52" i="2"/>
  <c r="BD53" i="2"/>
  <c r="BD54" i="2"/>
  <c r="BD55" i="2"/>
  <c r="BD56" i="2"/>
  <c r="BD57" i="2"/>
  <c r="BD58" i="2"/>
  <c r="BD59" i="2"/>
  <c r="BD60" i="2"/>
  <c r="BD61" i="2"/>
  <c r="BD62" i="2"/>
  <c r="BD63" i="2"/>
  <c r="BD64" i="2"/>
  <c r="BD65" i="2"/>
  <c r="BD66" i="2"/>
  <c r="BD67" i="2"/>
  <c r="BD68" i="2"/>
  <c r="BD69" i="2"/>
  <c r="BD70" i="2"/>
  <c r="BD71" i="2"/>
  <c r="BD72" i="2"/>
  <c r="BD73" i="2"/>
  <c r="BD74" i="2"/>
  <c r="BD75" i="2"/>
  <c r="BD76" i="2"/>
  <c r="BD77" i="2"/>
  <c r="BD78" i="2"/>
  <c r="BD79" i="2"/>
  <c r="BD80" i="2"/>
  <c r="BD81" i="2"/>
  <c r="BD82" i="2"/>
  <c r="BD83" i="2"/>
  <c r="BD84" i="2"/>
  <c r="BD85" i="2"/>
  <c r="BD86" i="2"/>
  <c r="BD87" i="2"/>
  <c r="BD88" i="2"/>
  <c r="BD89" i="2"/>
  <c r="BD90" i="2"/>
  <c r="BD91" i="2"/>
  <c r="BD92" i="2"/>
  <c r="BD93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BD124" i="2"/>
  <c r="BD125" i="2"/>
  <c r="BD126" i="2"/>
  <c r="BD127" i="2"/>
  <c r="BD128" i="2"/>
  <c r="BD129" i="2"/>
  <c r="BD130" i="2"/>
  <c r="BD131" i="2"/>
  <c r="BD132" i="2"/>
  <c r="BD133" i="2"/>
  <c r="BD134" i="2"/>
  <c r="BD135" i="2"/>
  <c r="BD136" i="2"/>
  <c r="BD137" i="2"/>
  <c r="BD138" i="2"/>
  <c r="BD139" i="2"/>
  <c r="BD140" i="2"/>
  <c r="BD141" i="2"/>
  <c r="BD142" i="2"/>
  <c r="BD143" i="2"/>
  <c r="BD144" i="2"/>
  <c r="BD145" i="2"/>
  <c r="BD146" i="2"/>
  <c r="BD147" i="2"/>
  <c r="BD148" i="2"/>
  <c r="BD149" i="2"/>
  <c r="BD150" i="2"/>
  <c r="BD151" i="2"/>
  <c r="BD152" i="2"/>
  <c r="BD153" i="2"/>
  <c r="BD154" i="2"/>
  <c r="BE19" i="2"/>
  <c r="BF19" i="2"/>
  <c r="BG19" i="2"/>
  <c r="BH19" i="2"/>
  <c r="N20" i="2"/>
  <c r="O19" i="2"/>
  <c r="P19" i="2"/>
  <c r="Q19" i="2"/>
  <c r="R19" i="2"/>
  <c r="GA19" i="2"/>
  <c r="GB19" i="2"/>
  <c r="GC19" i="2"/>
  <c r="GD19" i="2"/>
  <c r="GV19" i="2"/>
  <c r="GW19" i="2"/>
  <c r="GX19" i="2"/>
  <c r="GY19" i="2"/>
  <c r="AJ19" i="2"/>
  <c r="AK19" i="2"/>
  <c r="AL19" i="2"/>
  <c r="AM19" i="2"/>
  <c r="FE21" i="2"/>
  <c r="FF20" i="2"/>
  <c r="FG20" i="2"/>
  <c r="FH20" i="2"/>
  <c r="FI20" i="2"/>
  <c r="EJ21" i="2"/>
  <c r="EK20" i="2"/>
  <c r="EL20" i="2"/>
  <c r="EM20" i="2"/>
  <c r="EN20" i="2"/>
  <c r="DO21" i="2"/>
  <c r="DP20" i="2"/>
  <c r="DQ20" i="2"/>
  <c r="DR20" i="2"/>
  <c r="DS20" i="2"/>
  <c r="CT21" i="2"/>
  <c r="CU20" i="2"/>
  <c r="CV20" i="2"/>
  <c r="CW20" i="2"/>
  <c r="CX20" i="2"/>
  <c r="BY21" i="2"/>
  <c r="BZ20" i="2"/>
  <c r="CA20" i="2"/>
  <c r="CB20" i="2"/>
  <c r="CC20" i="2"/>
  <c r="BD155" i="2"/>
  <c r="BE154" i="2"/>
  <c r="BF154" i="2"/>
  <c r="BG154" i="2"/>
  <c r="BH154" i="2"/>
  <c r="N21" i="2"/>
  <c r="O20" i="2"/>
  <c r="P20" i="2"/>
  <c r="Q20" i="2"/>
  <c r="R20" i="2"/>
  <c r="GA20" i="2"/>
  <c r="GB20" i="2"/>
  <c r="GC20" i="2"/>
  <c r="GD20" i="2"/>
  <c r="GV20" i="2"/>
  <c r="GW20" i="2"/>
  <c r="GX20" i="2"/>
  <c r="GY20" i="2"/>
  <c r="AJ20" i="2"/>
  <c r="AK20" i="2"/>
  <c r="AL20" i="2"/>
  <c r="AM20" i="2"/>
  <c r="FE22" i="2"/>
  <c r="FF21" i="2"/>
  <c r="FG21" i="2"/>
  <c r="FH21" i="2"/>
  <c r="FI21" i="2"/>
  <c r="EJ22" i="2"/>
  <c r="EK21" i="2"/>
  <c r="EL21" i="2"/>
  <c r="EM21" i="2"/>
  <c r="EN21" i="2"/>
  <c r="DO22" i="2"/>
  <c r="DP21" i="2"/>
  <c r="DQ21" i="2"/>
  <c r="DR21" i="2"/>
  <c r="DS21" i="2"/>
  <c r="CT22" i="2"/>
  <c r="CU21" i="2"/>
  <c r="CV21" i="2"/>
  <c r="CW21" i="2"/>
  <c r="CX21" i="2"/>
  <c r="BY22" i="2"/>
  <c r="BZ21" i="2"/>
  <c r="CA21" i="2"/>
  <c r="CB21" i="2"/>
  <c r="CC21" i="2"/>
  <c r="BD156" i="2"/>
  <c r="BE155" i="2"/>
  <c r="BF155" i="2"/>
  <c r="BG155" i="2"/>
  <c r="BH155" i="2"/>
  <c r="N22" i="2"/>
  <c r="O21" i="2"/>
  <c r="P21" i="2"/>
  <c r="Q21" i="2"/>
  <c r="R21" i="2"/>
  <c r="GA21" i="2"/>
  <c r="GB21" i="2"/>
  <c r="GC21" i="2"/>
  <c r="GD21" i="2"/>
  <c r="GV21" i="2"/>
  <c r="GW21" i="2"/>
  <c r="GX21" i="2"/>
  <c r="GY21" i="2"/>
  <c r="AJ21" i="2"/>
  <c r="AK21" i="2"/>
  <c r="AL21" i="2"/>
  <c r="AM21" i="2"/>
  <c r="FE23" i="2"/>
  <c r="FF22" i="2"/>
  <c r="FG22" i="2"/>
  <c r="FH22" i="2"/>
  <c r="FI22" i="2"/>
  <c r="EJ23" i="2"/>
  <c r="EK22" i="2"/>
  <c r="EL22" i="2"/>
  <c r="EM22" i="2"/>
  <c r="EN22" i="2"/>
  <c r="DO23" i="2"/>
  <c r="DP22" i="2"/>
  <c r="DQ22" i="2"/>
  <c r="DR22" i="2"/>
  <c r="DS22" i="2"/>
  <c r="CT23" i="2"/>
  <c r="CU22" i="2"/>
  <c r="CV22" i="2"/>
  <c r="CW22" i="2"/>
  <c r="CX22" i="2"/>
  <c r="BY23" i="2"/>
  <c r="BZ22" i="2"/>
  <c r="CA22" i="2"/>
  <c r="CB22" i="2"/>
  <c r="CC22" i="2"/>
  <c r="BD157" i="2"/>
  <c r="BE156" i="2"/>
  <c r="BF156" i="2"/>
  <c r="BG156" i="2"/>
  <c r="BH156" i="2"/>
  <c r="N23" i="2"/>
  <c r="O22" i="2"/>
  <c r="P22" i="2"/>
  <c r="Q22" i="2"/>
  <c r="R22" i="2"/>
  <c r="GA22" i="2"/>
  <c r="GB22" i="2"/>
  <c r="GC22" i="2"/>
  <c r="GD22" i="2"/>
  <c r="GV22" i="2"/>
  <c r="GW22" i="2"/>
  <c r="GX22" i="2"/>
  <c r="GY22" i="2"/>
  <c r="AJ22" i="2"/>
  <c r="AK22" i="2"/>
  <c r="AL22" i="2"/>
  <c r="AM22" i="2"/>
  <c r="FE24" i="2"/>
  <c r="FF23" i="2"/>
  <c r="FG23" i="2"/>
  <c r="FH23" i="2"/>
  <c r="FI23" i="2"/>
  <c r="EJ24" i="2"/>
  <c r="EK23" i="2"/>
  <c r="EL23" i="2"/>
  <c r="EM23" i="2"/>
  <c r="EN23" i="2"/>
  <c r="DO24" i="2"/>
  <c r="DP23" i="2"/>
  <c r="DQ23" i="2"/>
  <c r="DR23" i="2"/>
  <c r="DS23" i="2"/>
  <c r="CT24" i="2"/>
  <c r="CU23" i="2"/>
  <c r="CV23" i="2"/>
  <c r="CW23" i="2"/>
  <c r="CX23" i="2"/>
  <c r="BY24" i="2"/>
  <c r="BZ23" i="2"/>
  <c r="CA23" i="2"/>
  <c r="CB23" i="2"/>
  <c r="CC23" i="2"/>
  <c r="BD158" i="2"/>
  <c r="BE157" i="2"/>
  <c r="BF157" i="2"/>
  <c r="BG157" i="2"/>
  <c r="BH157" i="2"/>
  <c r="N24" i="2"/>
  <c r="O23" i="2"/>
  <c r="P23" i="2"/>
  <c r="Q23" i="2"/>
  <c r="R23" i="2"/>
  <c r="GA23" i="2"/>
  <c r="GB23" i="2"/>
  <c r="GC23" i="2"/>
  <c r="GD23" i="2"/>
  <c r="GV23" i="2"/>
  <c r="GW23" i="2"/>
  <c r="GX23" i="2"/>
  <c r="GY23" i="2"/>
  <c r="AJ23" i="2"/>
  <c r="AK23" i="2"/>
  <c r="AL23" i="2"/>
  <c r="AM23" i="2"/>
  <c r="FE25" i="2"/>
  <c r="FF24" i="2"/>
  <c r="FG24" i="2"/>
  <c r="FH24" i="2"/>
  <c r="FI24" i="2"/>
  <c r="EJ25" i="2"/>
  <c r="EK24" i="2"/>
  <c r="EL24" i="2"/>
  <c r="EM24" i="2"/>
  <c r="EN24" i="2"/>
  <c r="DO25" i="2"/>
  <c r="DP24" i="2"/>
  <c r="DQ24" i="2"/>
  <c r="DR24" i="2"/>
  <c r="DS24" i="2"/>
  <c r="CT25" i="2"/>
  <c r="CU24" i="2"/>
  <c r="CV24" i="2"/>
  <c r="CW24" i="2"/>
  <c r="CX24" i="2"/>
  <c r="BY25" i="2"/>
  <c r="BZ24" i="2"/>
  <c r="CA24" i="2"/>
  <c r="CB24" i="2"/>
  <c r="CC24" i="2"/>
  <c r="BD159" i="2"/>
  <c r="BE158" i="2"/>
  <c r="BF158" i="2"/>
  <c r="BG158" i="2"/>
  <c r="BH158" i="2"/>
  <c r="N25" i="2"/>
  <c r="O24" i="2"/>
  <c r="P24" i="2"/>
  <c r="Q24" i="2"/>
  <c r="R24" i="2"/>
  <c r="GA24" i="2"/>
  <c r="GB24" i="2"/>
  <c r="GC24" i="2"/>
  <c r="GD24" i="2"/>
  <c r="GV24" i="2"/>
  <c r="GW24" i="2"/>
  <c r="GX24" i="2"/>
  <c r="GY24" i="2"/>
  <c r="AJ24" i="2"/>
  <c r="AK24" i="2"/>
  <c r="AL24" i="2"/>
  <c r="AM24" i="2"/>
  <c r="FE26" i="2"/>
  <c r="FF25" i="2"/>
  <c r="FG25" i="2"/>
  <c r="FH25" i="2"/>
  <c r="FI25" i="2"/>
  <c r="EJ26" i="2"/>
  <c r="EK25" i="2"/>
  <c r="EL25" i="2"/>
  <c r="EM25" i="2"/>
  <c r="EN25" i="2"/>
  <c r="DO26" i="2"/>
  <c r="DP25" i="2"/>
  <c r="DQ25" i="2"/>
  <c r="DR25" i="2"/>
  <c r="DS25" i="2"/>
  <c r="CT26" i="2"/>
  <c r="CU25" i="2"/>
  <c r="CV25" i="2"/>
  <c r="CW25" i="2"/>
  <c r="CX25" i="2"/>
  <c r="BY26" i="2"/>
  <c r="BZ25" i="2"/>
  <c r="CA25" i="2"/>
  <c r="CB25" i="2"/>
  <c r="CC25" i="2"/>
  <c r="BD160" i="2"/>
  <c r="BE159" i="2"/>
  <c r="BF159" i="2"/>
  <c r="BG159" i="2"/>
  <c r="BH159" i="2"/>
  <c r="N26" i="2"/>
  <c r="O25" i="2"/>
  <c r="P25" i="2"/>
  <c r="Q25" i="2"/>
  <c r="R25" i="2"/>
  <c r="GA25" i="2"/>
  <c r="GB25" i="2"/>
  <c r="GC25" i="2"/>
  <c r="GD25" i="2"/>
  <c r="GV25" i="2"/>
  <c r="GW25" i="2"/>
  <c r="GX25" i="2"/>
  <c r="GY25" i="2"/>
  <c r="AJ25" i="2"/>
  <c r="AK25" i="2"/>
  <c r="AL25" i="2"/>
  <c r="AM25" i="2"/>
  <c r="FE27" i="2"/>
  <c r="FF26" i="2"/>
  <c r="FG26" i="2"/>
  <c r="FH26" i="2"/>
  <c r="FI26" i="2"/>
  <c r="EJ27" i="2"/>
  <c r="EK26" i="2"/>
  <c r="EL26" i="2"/>
  <c r="EM26" i="2"/>
  <c r="EN26" i="2"/>
  <c r="DO27" i="2"/>
  <c r="DP26" i="2"/>
  <c r="DQ26" i="2"/>
  <c r="DR26" i="2"/>
  <c r="DS26" i="2"/>
  <c r="CT27" i="2"/>
  <c r="CU26" i="2"/>
  <c r="CV26" i="2"/>
  <c r="CW26" i="2"/>
  <c r="CX26" i="2"/>
  <c r="BY27" i="2"/>
  <c r="BZ26" i="2"/>
  <c r="CA26" i="2"/>
  <c r="CB26" i="2"/>
  <c r="CC26" i="2"/>
  <c r="BD161" i="2"/>
  <c r="BE160" i="2"/>
  <c r="BF160" i="2"/>
  <c r="BG160" i="2"/>
  <c r="BH160" i="2"/>
  <c r="N27" i="2"/>
  <c r="O26" i="2"/>
  <c r="P26" i="2"/>
  <c r="Q26" i="2"/>
  <c r="R26" i="2"/>
  <c r="GA26" i="2"/>
  <c r="GB26" i="2"/>
  <c r="GC26" i="2"/>
  <c r="GD26" i="2"/>
  <c r="GV26" i="2"/>
  <c r="GW26" i="2"/>
  <c r="GX26" i="2"/>
  <c r="GY26" i="2"/>
  <c r="AJ26" i="2"/>
  <c r="AK26" i="2"/>
  <c r="AL26" i="2"/>
  <c r="AM26" i="2"/>
  <c r="FE28" i="2"/>
  <c r="FF27" i="2"/>
  <c r="FG27" i="2"/>
  <c r="FH27" i="2"/>
  <c r="FI27" i="2"/>
  <c r="EJ28" i="2"/>
  <c r="EK27" i="2"/>
  <c r="EL27" i="2"/>
  <c r="EM27" i="2"/>
  <c r="EN27" i="2"/>
  <c r="DO28" i="2"/>
  <c r="DP27" i="2"/>
  <c r="DQ27" i="2"/>
  <c r="DR27" i="2"/>
  <c r="DS27" i="2"/>
  <c r="CT28" i="2"/>
  <c r="CU27" i="2"/>
  <c r="CV27" i="2"/>
  <c r="CW27" i="2"/>
  <c r="CX27" i="2"/>
  <c r="BY28" i="2"/>
  <c r="BZ27" i="2"/>
  <c r="CA27" i="2"/>
  <c r="CB27" i="2"/>
  <c r="CC27" i="2"/>
  <c r="BD162" i="2"/>
  <c r="BE161" i="2"/>
  <c r="BF161" i="2"/>
  <c r="BG161" i="2"/>
  <c r="BH161" i="2"/>
  <c r="N28" i="2"/>
  <c r="O27" i="2"/>
  <c r="P27" i="2"/>
  <c r="Q27" i="2"/>
  <c r="R27" i="2"/>
  <c r="GA27" i="2"/>
  <c r="GB27" i="2"/>
  <c r="GC27" i="2"/>
  <c r="GD27" i="2"/>
  <c r="GV27" i="2"/>
  <c r="GW27" i="2"/>
  <c r="GX27" i="2"/>
  <c r="GY27" i="2"/>
  <c r="AJ27" i="2"/>
  <c r="AK27" i="2"/>
  <c r="AL27" i="2"/>
  <c r="AM27" i="2"/>
  <c r="FE29" i="2"/>
  <c r="FF28" i="2"/>
  <c r="FG28" i="2"/>
  <c r="FH28" i="2"/>
  <c r="FI28" i="2"/>
  <c r="EJ29" i="2"/>
  <c r="EK28" i="2"/>
  <c r="EL28" i="2"/>
  <c r="EM28" i="2"/>
  <c r="EN28" i="2"/>
  <c r="DO29" i="2"/>
  <c r="DP28" i="2"/>
  <c r="DQ28" i="2"/>
  <c r="DR28" i="2"/>
  <c r="DS28" i="2"/>
  <c r="CT29" i="2"/>
  <c r="CU28" i="2"/>
  <c r="CV28" i="2"/>
  <c r="CW28" i="2"/>
  <c r="CX28" i="2"/>
  <c r="BY29" i="2"/>
  <c r="BZ28" i="2"/>
  <c r="CA28" i="2"/>
  <c r="CB28" i="2"/>
  <c r="CC28" i="2"/>
  <c r="BD163" i="2"/>
  <c r="BE162" i="2"/>
  <c r="BF162" i="2"/>
  <c r="BG162" i="2"/>
  <c r="BH162" i="2"/>
  <c r="N29" i="2"/>
  <c r="O28" i="2"/>
  <c r="P28" i="2"/>
  <c r="Q28" i="2"/>
  <c r="R28" i="2"/>
  <c r="GA28" i="2"/>
  <c r="GB28" i="2"/>
  <c r="GC28" i="2"/>
  <c r="GD28" i="2"/>
  <c r="GV28" i="2"/>
  <c r="GW28" i="2"/>
  <c r="GX28" i="2"/>
  <c r="GY28" i="2"/>
  <c r="AJ28" i="2"/>
  <c r="AK28" i="2"/>
  <c r="AL28" i="2"/>
  <c r="AM28" i="2"/>
  <c r="FE30" i="2"/>
  <c r="FF29" i="2"/>
  <c r="FG29" i="2"/>
  <c r="FH29" i="2"/>
  <c r="FI29" i="2"/>
  <c r="EJ30" i="2"/>
  <c r="EK29" i="2"/>
  <c r="EL29" i="2"/>
  <c r="EM29" i="2"/>
  <c r="EN29" i="2"/>
  <c r="DO30" i="2"/>
  <c r="DP29" i="2"/>
  <c r="DQ29" i="2"/>
  <c r="DR29" i="2"/>
  <c r="DS29" i="2"/>
  <c r="CT30" i="2"/>
  <c r="CU29" i="2"/>
  <c r="CV29" i="2"/>
  <c r="CW29" i="2"/>
  <c r="CX29" i="2"/>
  <c r="BY30" i="2"/>
  <c r="BZ29" i="2"/>
  <c r="CA29" i="2"/>
  <c r="CB29" i="2"/>
  <c r="CC29" i="2"/>
  <c r="BD164" i="2"/>
  <c r="BE163" i="2"/>
  <c r="BF163" i="2"/>
  <c r="BG163" i="2"/>
  <c r="BH163" i="2"/>
  <c r="N30" i="2"/>
  <c r="O29" i="2"/>
  <c r="P29" i="2"/>
  <c r="Q29" i="2"/>
  <c r="R29" i="2"/>
  <c r="GA29" i="2"/>
  <c r="GB29" i="2"/>
  <c r="GC29" i="2"/>
  <c r="GD29" i="2"/>
  <c r="GV29" i="2"/>
  <c r="GW29" i="2"/>
  <c r="GX29" i="2"/>
  <c r="GY29" i="2"/>
  <c r="AJ29" i="2"/>
  <c r="AK29" i="2"/>
  <c r="AL29" i="2"/>
  <c r="AM29" i="2"/>
  <c r="FE31" i="2"/>
  <c r="FF30" i="2"/>
  <c r="FG30" i="2"/>
  <c r="FH30" i="2"/>
  <c r="FI30" i="2"/>
  <c r="EJ31" i="2"/>
  <c r="EK30" i="2"/>
  <c r="EL30" i="2"/>
  <c r="EM30" i="2"/>
  <c r="EN30" i="2"/>
  <c r="DO31" i="2"/>
  <c r="DP30" i="2"/>
  <c r="DQ30" i="2"/>
  <c r="DR30" i="2"/>
  <c r="DS30" i="2"/>
  <c r="CT31" i="2"/>
  <c r="CU30" i="2"/>
  <c r="CV30" i="2"/>
  <c r="CW30" i="2"/>
  <c r="CX30" i="2"/>
  <c r="BY31" i="2"/>
  <c r="BZ30" i="2"/>
  <c r="CA30" i="2"/>
  <c r="CB30" i="2"/>
  <c r="CC30" i="2"/>
  <c r="BD165" i="2"/>
  <c r="BE164" i="2"/>
  <c r="BF164" i="2"/>
  <c r="BG164" i="2"/>
  <c r="BH164" i="2"/>
  <c r="N31" i="2"/>
  <c r="O30" i="2"/>
  <c r="P30" i="2"/>
  <c r="Q30" i="2"/>
  <c r="R30" i="2"/>
  <c r="GA30" i="2"/>
  <c r="GB30" i="2"/>
  <c r="GC30" i="2"/>
  <c r="GD30" i="2"/>
  <c r="GV30" i="2"/>
  <c r="GW30" i="2"/>
  <c r="GX30" i="2"/>
  <c r="GY30" i="2"/>
  <c r="AJ30" i="2"/>
  <c r="AK30" i="2"/>
  <c r="AL30" i="2"/>
  <c r="AM30" i="2"/>
  <c r="FE32" i="2"/>
  <c r="FF31" i="2"/>
  <c r="FG31" i="2"/>
  <c r="FH31" i="2"/>
  <c r="FI31" i="2"/>
  <c r="FK3" i="2"/>
  <c r="D13" i="4"/>
  <c r="EJ32" i="2"/>
  <c r="EK31" i="2"/>
  <c r="EL31" i="2"/>
  <c r="EM31" i="2"/>
  <c r="EN31" i="2"/>
  <c r="DO32" i="2"/>
  <c r="DP31" i="2"/>
  <c r="DQ31" i="2"/>
  <c r="DR31" i="2"/>
  <c r="DS31" i="2"/>
  <c r="CT32" i="2"/>
  <c r="CU31" i="2"/>
  <c r="CV31" i="2"/>
  <c r="CW31" i="2"/>
  <c r="CX31" i="2"/>
  <c r="BY32" i="2"/>
  <c r="BZ31" i="2"/>
  <c r="CA31" i="2"/>
  <c r="CB31" i="2"/>
  <c r="CC31" i="2"/>
  <c r="BD166" i="2"/>
  <c r="BE165" i="2"/>
  <c r="BF165" i="2"/>
  <c r="BG165" i="2"/>
  <c r="BH165" i="2"/>
  <c r="N32" i="2"/>
  <c r="O31" i="2"/>
  <c r="P31" i="2"/>
  <c r="Q31" i="2"/>
  <c r="R31" i="2"/>
  <c r="GA31" i="2"/>
  <c r="GB31" i="2"/>
  <c r="GC31" i="2"/>
  <c r="GD31" i="2"/>
  <c r="GV31" i="2"/>
  <c r="GW31" i="2"/>
  <c r="GX31" i="2"/>
  <c r="GY31" i="2"/>
  <c r="AJ31" i="2"/>
  <c r="AK31" i="2"/>
  <c r="AL31" i="2"/>
  <c r="AM31" i="2"/>
  <c r="FE33" i="2"/>
  <c r="FF32" i="2"/>
  <c r="FG32" i="2"/>
  <c r="FH32" i="2"/>
  <c r="FI32" i="2"/>
  <c r="EJ33" i="2"/>
  <c r="EK32" i="2"/>
  <c r="EL32" i="2"/>
  <c r="EM32" i="2"/>
  <c r="EN32" i="2"/>
  <c r="DO33" i="2"/>
  <c r="DP32" i="2"/>
  <c r="DQ32" i="2"/>
  <c r="DR32" i="2"/>
  <c r="DS32" i="2"/>
  <c r="CT33" i="2"/>
  <c r="CU32" i="2"/>
  <c r="CV32" i="2"/>
  <c r="CW32" i="2"/>
  <c r="CX32" i="2"/>
  <c r="BY33" i="2"/>
  <c r="BZ32" i="2"/>
  <c r="CA32" i="2"/>
  <c r="CB32" i="2"/>
  <c r="CC32" i="2"/>
  <c r="BD167" i="2"/>
  <c r="BE166" i="2"/>
  <c r="BF166" i="2"/>
  <c r="BG166" i="2"/>
  <c r="BH166" i="2"/>
  <c r="N33" i="2"/>
  <c r="O32" i="2"/>
  <c r="P32" i="2"/>
  <c r="Q32" i="2"/>
  <c r="R32" i="2"/>
  <c r="GA32" i="2"/>
  <c r="GB32" i="2"/>
  <c r="GC32" i="2"/>
  <c r="GD32" i="2"/>
  <c r="GV32" i="2"/>
  <c r="GW32" i="2"/>
  <c r="GX32" i="2"/>
  <c r="GY32" i="2"/>
  <c r="AJ32" i="2"/>
  <c r="AK32" i="2"/>
  <c r="AL32" i="2"/>
  <c r="AM32" i="2"/>
  <c r="FE34" i="2"/>
  <c r="FF33" i="2"/>
  <c r="FG33" i="2"/>
  <c r="FH33" i="2"/>
  <c r="FI33" i="2"/>
  <c r="EJ34" i="2"/>
  <c r="EK33" i="2"/>
  <c r="EL33" i="2"/>
  <c r="EM33" i="2"/>
  <c r="EN33" i="2"/>
  <c r="EP3" i="2"/>
  <c r="D12" i="4"/>
  <c r="DO34" i="2"/>
  <c r="DP33" i="2"/>
  <c r="DQ33" i="2"/>
  <c r="DR33" i="2"/>
  <c r="DS33" i="2"/>
  <c r="DU3" i="2"/>
  <c r="D11" i="4"/>
  <c r="CT34" i="2"/>
  <c r="CU33" i="2"/>
  <c r="CV33" i="2"/>
  <c r="CW33" i="2"/>
  <c r="CX33" i="2"/>
  <c r="CZ3" i="2"/>
  <c r="D10" i="4"/>
  <c r="BY34" i="2"/>
  <c r="BZ33" i="2"/>
  <c r="CA33" i="2"/>
  <c r="CB33" i="2"/>
  <c r="CC33" i="2"/>
  <c r="CE3" i="2"/>
  <c r="D9" i="4"/>
  <c r="BD168" i="2"/>
  <c r="BE167" i="2"/>
  <c r="BF167" i="2"/>
  <c r="BG167" i="2"/>
  <c r="BH167" i="2"/>
  <c r="N34" i="2"/>
  <c r="O33" i="2"/>
  <c r="P33" i="2"/>
  <c r="Q33" i="2"/>
  <c r="R33" i="2"/>
  <c r="T3" i="2"/>
  <c r="GA33" i="2"/>
  <c r="GB33" i="2"/>
  <c r="GC33" i="2"/>
  <c r="GD33" i="2"/>
  <c r="GF3" i="2"/>
  <c r="D14" i="4"/>
  <c r="GV33" i="2"/>
  <c r="GW33" i="2"/>
  <c r="GX33" i="2"/>
  <c r="GY33" i="2"/>
  <c r="HA3" i="2"/>
  <c r="D15" i="4"/>
  <c r="AJ33" i="2"/>
  <c r="AK33" i="2"/>
  <c r="AL33" i="2"/>
  <c r="AM33" i="2"/>
  <c r="AO3" i="2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/>
  <c r="FH34" i="2"/>
  <c r="FI34" i="2"/>
  <c r="EJ35" i="2"/>
  <c r="EK34" i="2"/>
  <c r="EL34" i="2"/>
  <c r="EM34" i="2"/>
  <c r="EN34" i="2"/>
  <c r="DO35" i="2"/>
  <c r="DP34" i="2"/>
  <c r="DQ34" i="2"/>
  <c r="DR34" i="2"/>
  <c r="DS34" i="2"/>
  <c r="CT35" i="2"/>
  <c r="CU34" i="2"/>
  <c r="CV34" i="2"/>
  <c r="CW34" i="2"/>
  <c r="CX34" i="2"/>
  <c r="BY35" i="2"/>
  <c r="BZ34" i="2"/>
  <c r="CA34" i="2"/>
  <c r="CB34" i="2"/>
  <c r="CC34" i="2"/>
  <c r="BD169" i="2"/>
  <c r="BE168" i="2"/>
  <c r="BF168" i="2"/>
  <c r="BG168" i="2"/>
  <c r="BH168" i="2"/>
  <c r="N35" i="2"/>
  <c r="O34" i="2"/>
  <c r="P34" i="2"/>
  <c r="Q34" i="2"/>
  <c r="R34" i="2"/>
  <c r="GA34" i="2"/>
  <c r="GB34" i="2"/>
  <c r="GC34" i="2"/>
  <c r="GD34" i="2"/>
  <c r="GV34" i="2"/>
  <c r="GW34" i="2"/>
  <c r="GX34" i="2"/>
  <c r="GY34" i="2"/>
  <c r="AJ34" i="2"/>
  <c r="AK34" i="2"/>
  <c r="AL34" i="2"/>
  <c r="AM34" i="2"/>
  <c r="D7" i="4"/>
  <c r="FE36" i="2"/>
  <c r="FF35" i="2"/>
  <c r="FG35" i="2"/>
  <c r="FH35" i="2"/>
  <c r="FI35" i="2"/>
  <c r="EJ36" i="2"/>
  <c r="EK35" i="2"/>
  <c r="EL35" i="2"/>
  <c r="EM35" i="2"/>
  <c r="EN35" i="2"/>
  <c r="DO36" i="2"/>
  <c r="DP35" i="2"/>
  <c r="DQ35" i="2"/>
  <c r="DR35" i="2"/>
  <c r="DS35" i="2"/>
  <c r="CT36" i="2"/>
  <c r="CU35" i="2"/>
  <c r="CV35" i="2"/>
  <c r="CW35" i="2"/>
  <c r="CX35" i="2"/>
  <c r="BY36" i="2"/>
  <c r="BZ35" i="2"/>
  <c r="CA35" i="2"/>
  <c r="CB35" i="2"/>
  <c r="CC35" i="2"/>
  <c r="BD170" i="2"/>
  <c r="BE169" i="2"/>
  <c r="BF169" i="2"/>
  <c r="BG169" i="2"/>
  <c r="BH169" i="2"/>
  <c r="N36" i="2"/>
  <c r="O35" i="2"/>
  <c r="P35" i="2"/>
  <c r="Q35" i="2"/>
  <c r="R35" i="2"/>
  <c r="GA35" i="2"/>
  <c r="GB35" i="2"/>
  <c r="GC35" i="2"/>
  <c r="GD35" i="2"/>
  <c r="GV35" i="2"/>
  <c r="GW35" i="2"/>
  <c r="GX35" i="2"/>
  <c r="GY35" i="2"/>
  <c r="AJ35" i="2"/>
  <c r="AK35" i="2"/>
  <c r="AL35" i="2"/>
  <c r="AM35" i="2"/>
  <c r="FE37" i="2"/>
  <c r="FF36" i="2"/>
  <c r="FG36" i="2"/>
  <c r="FH36" i="2"/>
  <c r="FI36" i="2"/>
  <c r="EJ37" i="2"/>
  <c r="EK36" i="2"/>
  <c r="EL36" i="2"/>
  <c r="EM36" i="2"/>
  <c r="EN36" i="2"/>
  <c r="DO37" i="2"/>
  <c r="DP36" i="2"/>
  <c r="DQ36" i="2"/>
  <c r="DR36" i="2"/>
  <c r="DS36" i="2"/>
  <c r="CT37" i="2"/>
  <c r="CU36" i="2"/>
  <c r="CV36" i="2"/>
  <c r="CW36" i="2"/>
  <c r="CX36" i="2"/>
  <c r="BY37" i="2"/>
  <c r="BZ36" i="2"/>
  <c r="CA36" i="2"/>
  <c r="CB36" i="2"/>
  <c r="CC36" i="2"/>
  <c r="BD171" i="2"/>
  <c r="BE170" i="2"/>
  <c r="BF170" i="2"/>
  <c r="BG170" i="2"/>
  <c r="BH170" i="2"/>
  <c r="N37" i="2"/>
  <c r="O36" i="2"/>
  <c r="P36" i="2"/>
  <c r="Q36" i="2"/>
  <c r="R36" i="2"/>
  <c r="GA36" i="2"/>
  <c r="GB36" i="2"/>
  <c r="GC36" i="2"/>
  <c r="GD36" i="2"/>
  <c r="GV36" i="2"/>
  <c r="GW36" i="2"/>
  <c r="GX36" i="2"/>
  <c r="GY36" i="2"/>
  <c r="AJ36" i="2"/>
  <c r="AK36" i="2"/>
  <c r="AL36" i="2"/>
  <c r="AM36" i="2"/>
  <c r="FE38" i="2"/>
  <c r="FF37" i="2"/>
  <c r="FG37" i="2"/>
  <c r="FH37" i="2"/>
  <c r="FI37" i="2"/>
  <c r="EJ38" i="2"/>
  <c r="EK37" i="2"/>
  <c r="EL37" i="2"/>
  <c r="EM37" i="2"/>
  <c r="EN37" i="2"/>
  <c r="DO38" i="2"/>
  <c r="DP37" i="2"/>
  <c r="DQ37" i="2"/>
  <c r="DR37" i="2"/>
  <c r="DS37" i="2"/>
  <c r="CT38" i="2"/>
  <c r="CU37" i="2"/>
  <c r="CV37" i="2"/>
  <c r="CW37" i="2"/>
  <c r="CX37" i="2"/>
  <c r="BY38" i="2"/>
  <c r="BZ37" i="2"/>
  <c r="CA37" i="2"/>
  <c r="CB37" i="2"/>
  <c r="CC37" i="2"/>
  <c r="BD172" i="2"/>
  <c r="BE171" i="2"/>
  <c r="BF171" i="2"/>
  <c r="BG171" i="2"/>
  <c r="BH171" i="2"/>
  <c r="N38" i="2"/>
  <c r="O37" i="2"/>
  <c r="P37" i="2"/>
  <c r="Q37" i="2"/>
  <c r="R37" i="2"/>
  <c r="GA37" i="2"/>
  <c r="GB37" i="2"/>
  <c r="GC37" i="2"/>
  <c r="GD37" i="2"/>
  <c r="GV37" i="2"/>
  <c r="GW37" i="2"/>
  <c r="GX37" i="2"/>
  <c r="GY37" i="2"/>
  <c r="AJ37" i="2"/>
  <c r="AK37" i="2"/>
  <c r="AL37" i="2"/>
  <c r="AM37" i="2"/>
  <c r="FE39" i="2"/>
  <c r="FF38" i="2"/>
  <c r="FG38" i="2"/>
  <c r="FH38" i="2"/>
  <c r="FI38" i="2"/>
  <c r="EJ39" i="2"/>
  <c r="EK38" i="2"/>
  <c r="EL38" i="2"/>
  <c r="EM38" i="2"/>
  <c r="EN38" i="2"/>
  <c r="DO39" i="2"/>
  <c r="DP38" i="2"/>
  <c r="DQ38" i="2"/>
  <c r="DR38" i="2"/>
  <c r="DS38" i="2"/>
  <c r="CT39" i="2"/>
  <c r="CU38" i="2"/>
  <c r="CV38" i="2"/>
  <c r="CW38" i="2"/>
  <c r="CX38" i="2"/>
  <c r="BY39" i="2"/>
  <c r="BZ38" i="2"/>
  <c r="CA38" i="2"/>
  <c r="CB38" i="2"/>
  <c r="CC38" i="2"/>
  <c r="BD173" i="2"/>
  <c r="BE172" i="2"/>
  <c r="BF172" i="2"/>
  <c r="BG172" i="2"/>
  <c r="BH172" i="2"/>
  <c r="N39" i="2"/>
  <c r="O38" i="2"/>
  <c r="P38" i="2"/>
  <c r="Q38" i="2"/>
  <c r="R38" i="2"/>
  <c r="GA38" i="2"/>
  <c r="GB38" i="2"/>
  <c r="GC38" i="2"/>
  <c r="GD38" i="2"/>
  <c r="GV38" i="2"/>
  <c r="GW38" i="2"/>
  <c r="GX38" i="2"/>
  <c r="GY38" i="2"/>
  <c r="AJ38" i="2"/>
  <c r="AK38" i="2"/>
  <c r="AL38" i="2"/>
  <c r="AM38" i="2"/>
  <c r="FE40" i="2"/>
  <c r="FF39" i="2"/>
  <c r="FG39" i="2"/>
  <c r="FH39" i="2"/>
  <c r="FI39" i="2"/>
  <c r="EJ40" i="2"/>
  <c r="EK39" i="2"/>
  <c r="EL39" i="2"/>
  <c r="EM39" i="2"/>
  <c r="EN39" i="2"/>
  <c r="DO40" i="2"/>
  <c r="DP39" i="2"/>
  <c r="DQ39" i="2"/>
  <c r="DR39" i="2"/>
  <c r="DS39" i="2"/>
  <c r="CT40" i="2"/>
  <c r="CU39" i="2"/>
  <c r="CV39" i="2"/>
  <c r="CW39" i="2"/>
  <c r="CX39" i="2"/>
  <c r="BY40" i="2"/>
  <c r="BZ39" i="2"/>
  <c r="CA39" i="2"/>
  <c r="CB39" i="2"/>
  <c r="CC39" i="2"/>
  <c r="BD174" i="2"/>
  <c r="BE173" i="2"/>
  <c r="BF173" i="2"/>
  <c r="BG173" i="2"/>
  <c r="BH173" i="2"/>
  <c r="N40" i="2"/>
  <c r="O39" i="2"/>
  <c r="P39" i="2"/>
  <c r="Q39" i="2"/>
  <c r="R39" i="2"/>
  <c r="GA39" i="2"/>
  <c r="GB39" i="2"/>
  <c r="GC39" i="2"/>
  <c r="GD39" i="2"/>
  <c r="GV39" i="2"/>
  <c r="GW39" i="2"/>
  <c r="GX39" i="2"/>
  <c r="GY39" i="2"/>
  <c r="AJ39" i="2"/>
  <c r="AK39" i="2"/>
  <c r="AL39" i="2"/>
  <c r="AM39" i="2"/>
  <c r="FE41" i="2"/>
  <c r="FF40" i="2"/>
  <c r="FG40" i="2"/>
  <c r="FH40" i="2"/>
  <c r="FI40" i="2"/>
  <c r="EJ41" i="2"/>
  <c r="EK40" i="2"/>
  <c r="EL40" i="2"/>
  <c r="EM40" i="2"/>
  <c r="EN40" i="2"/>
  <c r="DO41" i="2"/>
  <c r="DP40" i="2"/>
  <c r="DQ40" i="2"/>
  <c r="DR40" i="2"/>
  <c r="DS40" i="2"/>
  <c r="CT41" i="2"/>
  <c r="CU40" i="2"/>
  <c r="CV40" i="2"/>
  <c r="CW40" i="2"/>
  <c r="CX40" i="2"/>
  <c r="BY41" i="2"/>
  <c r="BZ40" i="2"/>
  <c r="CA40" i="2"/>
  <c r="CB40" i="2"/>
  <c r="CC40" i="2"/>
  <c r="BD175" i="2"/>
  <c r="BE174" i="2"/>
  <c r="BF174" i="2"/>
  <c r="BG174" i="2"/>
  <c r="BH174" i="2"/>
  <c r="N41" i="2"/>
  <c r="O40" i="2"/>
  <c r="P40" i="2"/>
  <c r="Q40" i="2"/>
  <c r="R40" i="2"/>
  <c r="GA40" i="2"/>
  <c r="GB40" i="2"/>
  <c r="GC40" i="2"/>
  <c r="GD40" i="2"/>
  <c r="GV40" i="2"/>
  <c r="GW40" i="2"/>
  <c r="GX40" i="2"/>
  <c r="GY40" i="2"/>
  <c r="AJ40" i="2"/>
  <c r="AK40" i="2"/>
  <c r="AL40" i="2"/>
  <c r="AM40" i="2"/>
  <c r="FE42" i="2"/>
  <c r="FF41" i="2"/>
  <c r="FG41" i="2"/>
  <c r="FH41" i="2"/>
  <c r="FI41" i="2"/>
  <c r="EJ42" i="2"/>
  <c r="EK41" i="2"/>
  <c r="EL41" i="2"/>
  <c r="EM41" i="2"/>
  <c r="EN41" i="2"/>
  <c r="DO42" i="2"/>
  <c r="DP41" i="2"/>
  <c r="DQ41" i="2"/>
  <c r="DR41" i="2"/>
  <c r="DS41" i="2"/>
  <c r="CT42" i="2"/>
  <c r="CU41" i="2"/>
  <c r="CV41" i="2"/>
  <c r="CW41" i="2"/>
  <c r="CX41" i="2"/>
  <c r="BY42" i="2"/>
  <c r="BZ41" i="2"/>
  <c r="CA41" i="2"/>
  <c r="CB41" i="2"/>
  <c r="CC41" i="2"/>
  <c r="BD176" i="2"/>
  <c r="BE175" i="2"/>
  <c r="BF175" i="2"/>
  <c r="BG175" i="2"/>
  <c r="BH175" i="2"/>
  <c r="N42" i="2"/>
  <c r="O41" i="2"/>
  <c r="P41" i="2"/>
  <c r="Q41" i="2"/>
  <c r="R41" i="2"/>
  <c r="GA41" i="2"/>
  <c r="GB41" i="2"/>
  <c r="GC41" i="2"/>
  <c r="GD41" i="2"/>
  <c r="GV41" i="2"/>
  <c r="GW41" i="2"/>
  <c r="GX41" i="2"/>
  <c r="GY41" i="2"/>
  <c r="AJ41" i="2"/>
  <c r="AK41" i="2"/>
  <c r="AL41" i="2"/>
  <c r="AM41" i="2"/>
  <c r="FE43" i="2"/>
  <c r="FF42" i="2"/>
  <c r="FG42" i="2"/>
  <c r="FH42" i="2"/>
  <c r="FI42" i="2"/>
  <c r="EJ43" i="2"/>
  <c r="EK42" i="2"/>
  <c r="EL42" i="2"/>
  <c r="EM42" i="2"/>
  <c r="EN42" i="2"/>
  <c r="DO43" i="2"/>
  <c r="DP42" i="2"/>
  <c r="DQ42" i="2"/>
  <c r="DR42" i="2"/>
  <c r="DS42" i="2"/>
  <c r="CT43" i="2"/>
  <c r="CU42" i="2"/>
  <c r="CV42" i="2"/>
  <c r="CW42" i="2"/>
  <c r="CX42" i="2"/>
  <c r="BY43" i="2"/>
  <c r="BZ42" i="2"/>
  <c r="CA42" i="2"/>
  <c r="CB42" i="2"/>
  <c r="CC42" i="2"/>
  <c r="BD177" i="2"/>
  <c r="BE176" i="2"/>
  <c r="BF176" i="2"/>
  <c r="BG176" i="2"/>
  <c r="BH176" i="2"/>
  <c r="N43" i="2"/>
  <c r="O42" i="2"/>
  <c r="P42" i="2"/>
  <c r="Q42" i="2"/>
  <c r="R42" i="2"/>
  <c r="GA42" i="2"/>
  <c r="GB42" i="2"/>
  <c r="GC42" i="2"/>
  <c r="GD42" i="2"/>
  <c r="GV42" i="2"/>
  <c r="GW42" i="2"/>
  <c r="GX42" i="2"/>
  <c r="GY42" i="2"/>
  <c r="AJ42" i="2"/>
  <c r="AK42" i="2"/>
  <c r="AL42" i="2"/>
  <c r="AM42" i="2"/>
  <c r="FE44" i="2"/>
  <c r="FF43" i="2"/>
  <c r="FG43" i="2"/>
  <c r="FH43" i="2"/>
  <c r="FI43" i="2"/>
  <c r="EJ44" i="2"/>
  <c r="EK43" i="2"/>
  <c r="EL43" i="2"/>
  <c r="EM43" i="2"/>
  <c r="EN43" i="2"/>
  <c r="DO44" i="2"/>
  <c r="DP43" i="2"/>
  <c r="DQ43" i="2"/>
  <c r="DR43" i="2"/>
  <c r="DS43" i="2"/>
  <c r="CT44" i="2"/>
  <c r="CU43" i="2"/>
  <c r="CV43" i="2"/>
  <c r="CW43" i="2"/>
  <c r="CX43" i="2"/>
  <c r="BY44" i="2"/>
  <c r="BZ43" i="2"/>
  <c r="CA43" i="2"/>
  <c r="CB43" i="2"/>
  <c r="CC43" i="2"/>
  <c r="BD178" i="2"/>
  <c r="BE177" i="2"/>
  <c r="BF177" i="2"/>
  <c r="BG177" i="2"/>
  <c r="BH177" i="2"/>
  <c r="N44" i="2"/>
  <c r="O43" i="2"/>
  <c r="P43" i="2"/>
  <c r="Q43" i="2"/>
  <c r="R43" i="2"/>
  <c r="GA43" i="2"/>
  <c r="GB43" i="2"/>
  <c r="GC43" i="2"/>
  <c r="GD43" i="2"/>
  <c r="GV43" i="2"/>
  <c r="GW43" i="2"/>
  <c r="GX43" i="2"/>
  <c r="GY43" i="2"/>
  <c r="AJ43" i="2"/>
  <c r="AK43" i="2"/>
  <c r="AL43" i="2"/>
  <c r="AM43" i="2"/>
  <c r="FE45" i="2"/>
  <c r="FF44" i="2"/>
  <c r="FG44" i="2"/>
  <c r="FH44" i="2"/>
  <c r="FI44" i="2"/>
  <c r="EJ45" i="2"/>
  <c r="EK44" i="2"/>
  <c r="EL44" i="2"/>
  <c r="EM44" i="2"/>
  <c r="EN44" i="2"/>
  <c r="DO45" i="2"/>
  <c r="DP44" i="2"/>
  <c r="DQ44" i="2"/>
  <c r="DR44" i="2"/>
  <c r="DS44" i="2"/>
  <c r="CT45" i="2"/>
  <c r="CU44" i="2"/>
  <c r="CV44" i="2"/>
  <c r="CW44" i="2"/>
  <c r="CX44" i="2"/>
  <c r="BY45" i="2"/>
  <c r="BZ44" i="2"/>
  <c r="CA44" i="2"/>
  <c r="CB44" i="2"/>
  <c r="CC44" i="2"/>
  <c r="BD179" i="2"/>
  <c r="BE178" i="2"/>
  <c r="BF178" i="2"/>
  <c r="BG178" i="2"/>
  <c r="BH178" i="2"/>
  <c r="N45" i="2"/>
  <c r="O44" i="2"/>
  <c r="P44" i="2"/>
  <c r="Q44" i="2"/>
  <c r="R44" i="2"/>
  <c r="GA44" i="2"/>
  <c r="GB44" i="2"/>
  <c r="GC44" i="2"/>
  <c r="GD44" i="2"/>
  <c r="GV44" i="2"/>
  <c r="GW44" i="2"/>
  <c r="GX44" i="2"/>
  <c r="GY44" i="2"/>
  <c r="AJ44" i="2"/>
  <c r="AK44" i="2"/>
  <c r="AL44" i="2"/>
  <c r="AM44" i="2"/>
  <c r="FE46" i="2"/>
  <c r="FF45" i="2"/>
  <c r="FG45" i="2"/>
  <c r="FH45" i="2"/>
  <c r="FI45" i="2"/>
  <c r="EJ46" i="2"/>
  <c r="EK45" i="2"/>
  <c r="EL45" i="2"/>
  <c r="EM45" i="2"/>
  <c r="EN45" i="2"/>
  <c r="DO46" i="2"/>
  <c r="DP45" i="2"/>
  <c r="DQ45" i="2"/>
  <c r="DR45" i="2"/>
  <c r="DS45" i="2"/>
  <c r="CT46" i="2"/>
  <c r="CU45" i="2"/>
  <c r="CV45" i="2"/>
  <c r="CW45" i="2"/>
  <c r="CX45" i="2"/>
  <c r="BY46" i="2"/>
  <c r="BZ45" i="2"/>
  <c r="CA45" i="2"/>
  <c r="CB45" i="2"/>
  <c r="CC45" i="2"/>
  <c r="BD180" i="2"/>
  <c r="BE179" i="2"/>
  <c r="BF179" i="2"/>
  <c r="BG179" i="2"/>
  <c r="BH179" i="2"/>
  <c r="N46" i="2"/>
  <c r="O45" i="2"/>
  <c r="P45" i="2"/>
  <c r="Q45" i="2"/>
  <c r="R45" i="2"/>
  <c r="GA45" i="2"/>
  <c r="GB45" i="2"/>
  <c r="GC45" i="2"/>
  <c r="GD45" i="2"/>
  <c r="GV45" i="2"/>
  <c r="GW45" i="2"/>
  <c r="GX45" i="2"/>
  <c r="GY45" i="2"/>
  <c r="AJ45" i="2"/>
  <c r="AK45" i="2"/>
  <c r="AL45" i="2"/>
  <c r="AM45" i="2"/>
  <c r="FE47" i="2"/>
  <c r="FF46" i="2"/>
  <c r="FG46" i="2"/>
  <c r="FH46" i="2"/>
  <c r="FI46" i="2"/>
  <c r="EJ47" i="2"/>
  <c r="EK46" i="2"/>
  <c r="EL46" i="2"/>
  <c r="EM46" i="2"/>
  <c r="EN46" i="2"/>
  <c r="DO47" i="2"/>
  <c r="DP46" i="2"/>
  <c r="DQ46" i="2"/>
  <c r="DR46" i="2"/>
  <c r="DS46" i="2"/>
  <c r="CT47" i="2"/>
  <c r="CU46" i="2"/>
  <c r="CV46" i="2"/>
  <c r="CW46" i="2"/>
  <c r="CX46" i="2"/>
  <c r="BY47" i="2"/>
  <c r="BZ46" i="2"/>
  <c r="CA46" i="2"/>
  <c r="CB46" i="2"/>
  <c r="CC46" i="2"/>
  <c r="BD181" i="2"/>
  <c r="BE180" i="2"/>
  <c r="BF180" i="2"/>
  <c r="BG180" i="2"/>
  <c r="BH180" i="2"/>
  <c r="N47" i="2"/>
  <c r="O46" i="2"/>
  <c r="P46" i="2"/>
  <c r="Q46" i="2"/>
  <c r="R46" i="2"/>
  <c r="GA46" i="2"/>
  <c r="GB46" i="2"/>
  <c r="GC46" i="2"/>
  <c r="GD46" i="2"/>
  <c r="GV46" i="2"/>
  <c r="GW46" i="2"/>
  <c r="GX46" i="2"/>
  <c r="GY46" i="2"/>
  <c r="AJ46" i="2"/>
  <c r="AK46" i="2"/>
  <c r="AL46" i="2"/>
  <c r="AM46" i="2"/>
  <c r="FE48" i="2"/>
  <c r="FF47" i="2"/>
  <c r="FG47" i="2"/>
  <c r="FH47" i="2"/>
  <c r="FI47" i="2"/>
  <c r="EJ48" i="2"/>
  <c r="EK47" i="2"/>
  <c r="EL47" i="2"/>
  <c r="EM47" i="2"/>
  <c r="EN47" i="2"/>
  <c r="DO48" i="2"/>
  <c r="DP47" i="2"/>
  <c r="DQ47" i="2"/>
  <c r="DR47" i="2"/>
  <c r="DS47" i="2"/>
  <c r="CT48" i="2"/>
  <c r="CU47" i="2"/>
  <c r="CV47" i="2"/>
  <c r="CW47" i="2"/>
  <c r="CX47" i="2"/>
  <c r="BY48" i="2"/>
  <c r="BZ47" i="2"/>
  <c r="CA47" i="2"/>
  <c r="CB47" i="2"/>
  <c r="CC47" i="2"/>
  <c r="BD182" i="2"/>
  <c r="BE181" i="2"/>
  <c r="BF181" i="2"/>
  <c r="BG181" i="2"/>
  <c r="BH181" i="2"/>
  <c r="N48" i="2"/>
  <c r="O47" i="2"/>
  <c r="P47" i="2"/>
  <c r="Q47" i="2"/>
  <c r="R47" i="2"/>
  <c r="GA47" i="2"/>
  <c r="GB47" i="2"/>
  <c r="GC47" i="2"/>
  <c r="GD47" i="2"/>
  <c r="GV47" i="2"/>
  <c r="GW47" i="2"/>
  <c r="GX47" i="2"/>
  <c r="GY47" i="2"/>
  <c r="AJ47" i="2"/>
  <c r="AK47" i="2"/>
  <c r="AL47" i="2"/>
  <c r="AM47" i="2"/>
  <c r="FE49" i="2"/>
  <c r="FF48" i="2"/>
  <c r="FG48" i="2"/>
  <c r="FH48" i="2"/>
  <c r="FI48" i="2"/>
  <c r="EJ49" i="2"/>
  <c r="EK48" i="2"/>
  <c r="EL48" i="2"/>
  <c r="EM48" i="2"/>
  <c r="EN48" i="2"/>
  <c r="DO49" i="2"/>
  <c r="DP48" i="2"/>
  <c r="DQ48" i="2"/>
  <c r="DR48" i="2"/>
  <c r="DS48" i="2"/>
  <c r="CT49" i="2"/>
  <c r="CU48" i="2"/>
  <c r="CV48" i="2"/>
  <c r="CW48" i="2"/>
  <c r="CX48" i="2"/>
  <c r="BY49" i="2"/>
  <c r="BZ48" i="2"/>
  <c r="CA48" i="2"/>
  <c r="CB48" i="2"/>
  <c r="CC48" i="2"/>
  <c r="BD183" i="2"/>
  <c r="BE182" i="2"/>
  <c r="BF182" i="2"/>
  <c r="BG182" i="2"/>
  <c r="BH182" i="2"/>
  <c r="N49" i="2"/>
  <c r="O48" i="2"/>
  <c r="P48" i="2"/>
  <c r="Q48" i="2"/>
  <c r="R48" i="2"/>
  <c r="GA48" i="2"/>
  <c r="GB48" i="2"/>
  <c r="GC48" i="2"/>
  <c r="GD48" i="2"/>
  <c r="GV48" i="2"/>
  <c r="GW48" i="2"/>
  <c r="GX48" i="2"/>
  <c r="GY48" i="2"/>
  <c r="AJ48" i="2"/>
  <c r="AK48" i="2"/>
  <c r="AL48" i="2"/>
  <c r="AM48" i="2"/>
  <c r="FE50" i="2"/>
  <c r="FF49" i="2"/>
  <c r="FG49" i="2"/>
  <c r="FH49" i="2"/>
  <c r="FI49" i="2"/>
  <c r="EJ50" i="2"/>
  <c r="EK49" i="2"/>
  <c r="EL49" i="2"/>
  <c r="EM49" i="2"/>
  <c r="EN49" i="2"/>
  <c r="DO50" i="2"/>
  <c r="DP49" i="2"/>
  <c r="DQ49" i="2"/>
  <c r="DR49" i="2"/>
  <c r="DS49" i="2"/>
  <c r="CT50" i="2"/>
  <c r="CU49" i="2"/>
  <c r="CV49" i="2"/>
  <c r="CW49" i="2"/>
  <c r="CX49" i="2"/>
  <c r="BY50" i="2"/>
  <c r="BZ49" i="2"/>
  <c r="CA49" i="2"/>
  <c r="CB49" i="2"/>
  <c r="CC49" i="2"/>
  <c r="BD184" i="2"/>
  <c r="BE183" i="2"/>
  <c r="BF183" i="2"/>
  <c r="BG183" i="2"/>
  <c r="BH183" i="2"/>
  <c r="N50" i="2"/>
  <c r="O49" i="2"/>
  <c r="P49" i="2"/>
  <c r="Q49" i="2"/>
  <c r="R49" i="2"/>
  <c r="GA49" i="2"/>
  <c r="GB49" i="2"/>
  <c r="GC49" i="2"/>
  <c r="GD49" i="2"/>
  <c r="GV49" i="2"/>
  <c r="GW49" i="2"/>
  <c r="GX49" i="2"/>
  <c r="GY49" i="2"/>
  <c r="AJ49" i="2"/>
  <c r="AK49" i="2"/>
  <c r="AL49" i="2"/>
  <c r="AM49" i="2"/>
  <c r="FE51" i="2"/>
  <c r="FF50" i="2"/>
  <c r="FG50" i="2"/>
  <c r="FH50" i="2"/>
  <c r="FI50" i="2"/>
  <c r="EJ51" i="2"/>
  <c r="EK50" i="2"/>
  <c r="EL50" i="2"/>
  <c r="EM50" i="2"/>
  <c r="EN50" i="2"/>
  <c r="DO51" i="2"/>
  <c r="DP50" i="2"/>
  <c r="DQ50" i="2"/>
  <c r="DR50" i="2"/>
  <c r="DS50" i="2"/>
  <c r="CT51" i="2"/>
  <c r="CU50" i="2"/>
  <c r="CV50" i="2"/>
  <c r="CW50" i="2"/>
  <c r="CX50" i="2"/>
  <c r="BY51" i="2"/>
  <c r="BZ50" i="2"/>
  <c r="CA50" i="2"/>
  <c r="CB50" i="2"/>
  <c r="CC50" i="2"/>
  <c r="BD185" i="2"/>
  <c r="BE184" i="2"/>
  <c r="BF184" i="2"/>
  <c r="BG184" i="2"/>
  <c r="BH184" i="2"/>
  <c r="N51" i="2"/>
  <c r="O50" i="2"/>
  <c r="P50" i="2"/>
  <c r="Q50" i="2"/>
  <c r="R50" i="2"/>
  <c r="GA50" i="2"/>
  <c r="GB50" i="2"/>
  <c r="GC50" i="2"/>
  <c r="GD50" i="2"/>
  <c r="GV50" i="2"/>
  <c r="GW50" i="2"/>
  <c r="GX50" i="2"/>
  <c r="GY50" i="2"/>
  <c r="AJ50" i="2"/>
  <c r="AK50" i="2"/>
  <c r="AL50" i="2"/>
  <c r="AM50" i="2"/>
  <c r="FE52" i="2"/>
  <c r="FF51" i="2"/>
  <c r="FG51" i="2"/>
  <c r="FH51" i="2"/>
  <c r="FI51" i="2"/>
  <c r="EJ52" i="2"/>
  <c r="EK51" i="2"/>
  <c r="EL51" i="2"/>
  <c r="EM51" i="2"/>
  <c r="EN51" i="2"/>
  <c r="DO52" i="2"/>
  <c r="DP51" i="2"/>
  <c r="DQ51" i="2"/>
  <c r="DR51" i="2"/>
  <c r="DS51" i="2"/>
  <c r="CT52" i="2"/>
  <c r="CU51" i="2"/>
  <c r="CV51" i="2"/>
  <c r="CW51" i="2"/>
  <c r="CX51" i="2"/>
  <c r="BY52" i="2"/>
  <c r="BZ51" i="2"/>
  <c r="CA51" i="2"/>
  <c r="CB51" i="2"/>
  <c r="CC51" i="2"/>
  <c r="BD186" i="2"/>
  <c r="BE185" i="2"/>
  <c r="BF185" i="2"/>
  <c r="BG185" i="2"/>
  <c r="BH185" i="2"/>
  <c r="N52" i="2"/>
  <c r="O51" i="2"/>
  <c r="P51" i="2"/>
  <c r="Q51" i="2"/>
  <c r="R51" i="2"/>
  <c r="GA51" i="2"/>
  <c r="GB51" i="2"/>
  <c r="GC51" i="2"/>
  <c r="GD51" i="2"/>
  <c r="GV51" i="2"/>
  <c r="GW51" i="2"/>
  <c r="GX51" i="2"/>
  <c r="GY51" i="2"/>
  <c r="AJ51" i="2"/>
  <c r="AK51" i="2"/>
  <c r="AL51" i="2"/>
  <c r="AM51" i="2"/>
  <c r="FE53" i="2"/>
  <c r="FF52" i="2"/>
  <c r="FG52" i="2"/>
  <c r="FH52" i="2"/>
  <c r="FI52" i="2"/>
  <c r="EJ53" i="2"/>
  <c r="EK52" i="2"/>
  <c r="EL52" i="2"/>
  <c r="EM52" i="2"/>
  <c r="EN52" i="2"/>
  <c r="DO53" i="2"/>
  <c r="DP52" i="2"/>
  <c r="DQ52" i="2"/>
  <c r="DR52" i="2"/>
  <c r="DS52" i="2"/>
  <c r="CT53" i="2"/>
  <c r="CU52" i="2"/>
  <c r="CV52" i="2"/>
  <c r="CW52" i="2"/>
  <c r="CX52" i="2"/>
  <c r="BY53" i="2"/>
  <c r="BZ52" i="2"/>
  <c r="CA52" i="2"/>
  <c r="CB52" i="2"/>
  <c r="CC52" i="2"/>
  <c r="BD187" i="2"/>
  <c r="BE186" i="2"/>
  <c r="BF186" i="2"/>
  <c r="BG186" i="2"/>
  <c r="BH186" i="2"/>
  <c r="N53" i="2"/>
  <c r="O52" i="2"/>
  <c r="P52" i="2"/>
  <c r="Q52" i="2"/>
  <c r="R52" i="2"/>
  <c r="GA52" i="2"/>
  <c r="GB52" i="2"/>
  <c r="GC52" i="2"/>
  <c r="GD52" i="2"/>
  <c r="GV52" i="2"/>
  <c r="GW52" i="2"/>
  <c r="GX52" i="2"/>
  <c r="GY52" i="2"/>
  <c r="AJ52" i="2"/>
  <c r="AK52" i="2"/>
  <c r="AL52" i="2"/>
  <c r="AM52" i="2"/>
  <c r="FE54" i="2"/>
  <c r="FF53" i="2"/>
  <c r="FG53" i="2"/>
  <c r="FH53" i="2"/>
  <c r="FI53" i="2"/>
  <c r="EJ54" i="2"/>
  <c r="EK53" i="2"/>
  <c r="EL53" i="2"/>
  <c r="EM53" i="2"/>
  <c r="EN53" i="2"/>
  <c r="DO54" i="2"/>
  <c r="DP53" i="2"/>
  <c r="DQ53" i="2"/>
  <c r="DR53" i="2"/>
  <c r="DS53" i="2"/>
  <c r="CT54" i="2"/>
  <c r="CU53" i="2"/>
  <c r="CV53" i="2"/>
  <c r="CW53" i="2"/>
  <c r="CX53" i="2"/>
  <c r="BY54" i="2"/>
  <c r="BZ53" i="2"/>
  <c r="CA53" i="2"/>
  <c r="CB53" i="2"/>
  <c r="CC53" i="2"/>
  <c r="BD188" i="2"/>
  <c r="BE187" i="2"/>
  <c r="BF187" i="2"/>
  <c r="BG187" i="2"/>
  <c r="BH187" i="2"/>
  <c r="N54" i="2"/>
  <c r="O53" i="2"/>
  <c r="P53" i="2"/>
  <c r="Q53" i="2"/>
  <c r="R53" i="2"/>
  <c r="GA53" i="2"/>
  <c r="GB53" i="2"/>
  <c r="GC53" i="2"/>
  <c r="GD53" i="2"/>
  <c r="GV53" i="2"/>
  <c r="GW53" i="2"/>
  <c r="GX53" i="2"/>
  <c r="GY53" i="2"/>
  <c r="AJ53" i="2"/>
  <c r="AK53" i="2"/>
  <c r="AL53" i="2"/>
  <c r="AM53" i="2"/>
  <c r="FE55" i="2"/>
  <c r="FF54" i="2"/>
  <c r="FG54" i="2"/>
  <c r="FH54" i="2"/>
  <c r="FI54" i="2"/>
  <c r="EJ55" i="2"/>
  <c r="EK54" i="2"/>
  <c r="EL54" i="2"/>
  <c r="EM54" i="2"/>
  <c r="EN54" i="2"/>
  <c r="DO55" i="2"/>
  <c r="DP54" i="2"/>
  <c r="DQ54" i="2"/>
  <c r="DR54" i="2"/>
  <c r="DS54" i="2"/>
  <c r="CT55" i="2"/>
  <c r="CU54" i="2"/>
  <c r="CV54" i="2"/>
  <c r="CW54" i="2"/>
  <c r="CX54" i="2"/>
  <c r="BY55" i="2"/>
  <c r="BZ54" i="2"/>
  <c r="CA54" i="2"/>
  <c r="CB54" i="2"/>
  <c r="CC54" i="2"/>
  <c r="BD189" i="2"/>
  <c r="BE188" i="2"/>
  <c r="BF188" i="2"/>
  <c r="BG188" i="2"/>
  <c r="BH188" i="2"/>
  <c r="N55" i="2"/>
  <c r="O54" i="2"/>
  <c r="P54" i="2"/>
  <c r="Q54" i="2"/>
  <c r="R54" i="2"/>
  <c r="GA54" i="2"/>
  <c r="GB54" i="2"/>
  <c r="GC54" i="2"/>
  <c r="GD54" i="2"/>
  <c r="GV54" i="2"/>
  <c r="GW54" i="2"/>
  <c r="GX54" i="2"/>
  <c r="GY54" i="2"/>
  <c r="AJ54" i="2"/>
  <c r="AK54" i="2"/>
  <c r="AL54" i="2"/>
  <c r="AM54" i="2"/>
  <c r="FE56" i="2"/>
  <c r="FF55" i="2"/>
  <c r="FG55" i="2"/>
  <c r="FH55" i="2"/>
  <c r="FI55" i="2"/>
  <c r="EJ56" i="2"/>
  <c r="EK55" i="2"/>
  <c r="EL55" i="2"/>
  <c r="EM55" i="2"/>
  <c r="EN55" i="2"/>
  <c r="DO56" i="2"/>
  <c r="DP55" i="2"/>
  <c r="DQ55" i="2"/>
  <c r="DR55" i="2"/>
  <c r="DS55" i="2"/>
  <c r="CT56" i="2"/>
  <c r="CU55" i="2"/>
  <c r="CV55" i="2"/>
  <c r="CW55" i="2"/>
  <c r="CX55" i="2"/>
  <c r="BY56" i="2"/>
  <c r="BZ55" i="2"/>
  <c r="CA55" i="2"/>
  <c r="CB55" i="2"/>
  <c r="CC55" i="2"/>
  <c r="BD190" i="2"/>
  <c r="BE189" i="2"/>
  <c r="BF189" i="2"/>
  <c r="BG189" i="2"/>
  <c r="BH189" i="2"/>
  <c r="N56" i="2"/>
  <c r="O55" i="2"/>
  <c r="P55" i="2"/>
  <c r="Q55" i="2"/>
  <c r="R55" i="2"/>
  <c r="GA55" i="2"/>
  <c r="GB55" i="2"/>
  <c r="GC55" i="2"/>
  <c r="GD55" i="2"/>
  <c r="GV55" i="2"/>
  <c r="GW55" i="2"/>
  <c r="GX55" i="2"/>
  <c r="GY55" i="2"/>
  <c r="AJ55" i="2"/>
  <c r="AK55" i="2"/>
  <c r="AL55" i="2"/>
  <c r="AM55" i="2"/>
  <c r="FE57" i="2"/>
  <c r="FF56" i="2"/>
  <c r="FG56" i="2"/>
  <c r="FH56" i="2"/>
  <c r="FI56" i="2"/>
  <c r="EJ57" i="2"/>
  <c r="EK56" i="2"/>
  <c r="EL56" i="2"/>
  <c r="EM56" i="2"/>
  <c r="EN56" i="2"/>
  <c r="DO57" i="2"/>
  <c r="DP56" i="2"/>
  <c r="DQ56" i="2"/>
  <c r="DR56" i="2"/>
  <c r="DS56" i="2"/>
  <c r="CT57" i="2"/>
  <c r="CU56" i="2"/>
  <c r="CV56" i="2"/>
  <c r="CW56" i="2"/>
  <c r="CX56" i="2"/>
  <c r="BY57" i="2"/>
  <c r="BZ56" i="2"/>
  <c r="CA56" i="2"/>
  <c r="CB56" i="2"/>
  <c r="CC56" i="2"/>
  <c r="BD191" i="2"/>
  <c r="BE190" i="2"/>
  <c r="BF190" i="2"/>
  <c r="BG190" i="2"/>
  <c r="BH190" i="2"/>
  <c r="N57" i="2"/>
  <c r="O56" i="2"/>
  <c r="P56" i="2"/>
  <c r="Q56" i="2"/>
  <c r="R56" i="2"/>
  <c r="GA56" i="2"/>
  <c r="GB56" i="2"/>
  <c r="GC56" i="2"/>
  <c r="GD56" i="2"/>
  <c r="GV56" i="2"/>
  <c r="GW56" i="2"/>
  <c r="GX56" i="2"/>
  <c r="GY56" i="2"/>
  <c r="AJ56" i="2"/>
  <c r="AK56" i="2"/>
  <c r="AL56" i="2"/>
  <c r="AM56" i="2"/>
  <c r="GZ3" i="2"/>
  <c r="C15" i="4"/>
  <c r="E15" i="4"/>
  <c r="F15" i="4"/>
  <c r="G15" i="4"/>
  <c r="L15" i="4"/>
  <c r="FE58" i="2"/>
  <c r="FF57" i="2"/>
  <c r="FG57" i="2"/>
  <c r="FH57" i="2"/>
  <c r="FI57" i="2"/>
  <c r="EJ58" i="2"/>
  <c r="EK57" i="2"/>
  <c r="EL57" i="2"/>
  <c r="EM57" i="2"/>
  <c r="EN57" i="2"/>
  <c r="DO58" i="2"/>
  <c r="DP57" i="2"/>
  <c r="DQ57" i="2"/>
  <c r="DR57" i="2"/>
  <c r="DS57" i="2"/>
  <c r="CT58" i="2"/>
  <c r="CU57" i="2"/>
  <c r="CV57" i="2"/>
  <c r="CW57" i="2"/>
  <c r="CX57" i="2"/>
  <c r="BY58" i="2"/>
  <c r="BZ57" i="2"/>
  <c r="CA57" i="2"/>
  <c r="CB57" i="2"/>
  <c r="CC57" i="2"/>
  <c r="BD192" i="2"/>
  <c r="BE191" i="2"/>
  <c r="BF191" i="2"/>
  <c r="BG191" i="2"/>
  <c r="BH191" i="2"/>
  <c r="N58" i="2"/>
  <c r="O57" i="2"/>
  <c r="P57" i="2"/>
  <c r="Q57" i="2"/>
  <c r="R57" i="2"/>
  <c r="GA57" i="2"/>
  <c r="GB57" i="2"/>
  <c r="GC57" i="2"/>
  <c r="GD57" i="2"/>
  <c r="GV57" i="2"/>
  <c r="GW57" i="2"/>
  <c r="GX57" i="2"/>
  <c r="GY57" i="2"/>
  <c r="AJ57" i="2"/>
  <c r="AK57" i="2"/>
  <c r="AL57" i="2"/>
  <c r="AM57" i="2"/>
  <c r="FE59" i="2"/>
  <c r="FF58" i="2"/>
  <c r="FG58" i="2"/>
  <c r="FH58" i="2"/>
  <c r="FI58" i="2"/>
  <c r="EJ59" i="2"/>
  <c r="EK58" i="2"/>
  <c r="EL58" i="2"/>
  <c r="EM58" i="2"/>
  <c r="EN58" i="2"/>
  <c r="DO59" i="2"/>
  <c r="DP58" i="2"/>
  <c r="DQ58" i="2"/>
  <c r="DR58" i="2"/>
  <c r="DS58" i="2"/>
  <c r="CT59" i="2"/>
  <c r="CU58" i="2"/>
  <c r="CV58" i="2"/>
  <c r="CW58" i="2"/>
  <c r="CX58" i="2"/>
  <c r="BY59" i="2"/>
  <c r="BZ58" i="2"/>
  <c r="CA58" i="2"/>
  <c r="CB58" i="2"/>
  <c r="CC58" i="2"/>
  <c r="BD193" i="2"/>
  <c r="BE192" i="2"/>
  <c r="BF192" i="2"/>
  <c r="BG192" i="2"/>
  <c r="BH192" i="2"/>
  <c r="N59" i="2"/>
  <c r="O58" i="2"/>
  <c r="P58" i="2"/>
  <c r="Q58" i="2"/>
  <c r="R58" i="2"/>
  <c r="GA58" i="2"/>
  <c r="GB58" i="2"/>
  <c r="GC58" i="2"/>
  <c r="GD58" i="2"/>
  <c r="GV58" i="2"/>
  <c r="GW58" i="2"/>
  <c r="GX58" i="2"/>
  <c r="GY58" i="2"/>
  <c r="AJ58" i="2"/>
  <c r="AK58" i="2"/>
  <c r="AL58" i="2"/>
  <c r="AM58" i="2"/>
  <c r="FE60" i="2"/>
  <c r="FF59" i="2"/>
  <c r="FG59" i="2"/>
  <c r="FH59" i="2"/>
  <c r="FI59" i="2"/>
  <c r="EJ60" i="2"/>
  <c r="EK59" i="2"/>
  <c r="EL59" i="2"/>
  <c r="EM59" i="2"/>
  <c r="EN59" i="2"/>
  <c r="DO60" i="2"/>
  <c r="DP59" i="2"/>
  <c r="DQ59" i="2"/>
  <c r="DR59" i="2"/>
  <c r="DS59" i="2"/>
  <c r="CT60" i="2"/>
  <c r="CU59" i="2"/>
  <c r="CV59" i="2"/>
  <c r="CW59" i="2"/>
  <c r="CX59" i="2"/>
  <c r="BY60" i="2"/>
  <c r="BZ59" i="2"/>
  <c r="CA59" i="2"/>
  <c r="CB59" i="2"/>
  <c r="CC59" i="2"/>
  <c r="BD194" i="2"/>
  <c r="BE193" i="2"/>
  <c r="BF193" i="2"/>
  <c r="BG193" i="2"/>
  <c r="BH193" i="2"/>
  <c r="N60" i="2"/>
  <c r="O59" i="2"/>
  <c r="P59" i="2"/>
  <c r="Q59" i="2"/>
  <c r="R59" i="2"/>
  <c r="GA59" i="2"/>
  <c r="GB59" i="2"/>
  <c r="GC59" i="2"/>
  <c r="GD59" i="2"/>
  <c r="GV59" i="2"/>
  <c r="GW59" i="2"/>
  <c r="GX59" i="2"/>
  <c r="GY59" i="2"/>
  <c r="AJ59" i="2"/>
  <c r="AK59" i="2"/>
  <c r="AL59" i="2"/>
  <c r="AM59" i="2"/>
  <c r="FE61" i="2"/>
  <c r="FF60" i="2"/>
  <c r="FG60" i="2"/>
  <c r="FH60" i="2"/>
  <c r="FI60" i="2"/>
  <c r="EJ61" i="2"/>
  <c r="EK60" i="2"/>
  <c r="EL60" i="2"/>
  <c r="EM60" i="2"/>
  <c r="EN60" i="2"/>
  <c r="DO61" i="2"/>
  <c r="DP60" i="2"/>
  <c r="DQ60" i="2"/>
  <c r="DR60" i="2"/>
  <c r="DS60" i="2"/>
  <c r="CT61" i="2"/>
  <c r="CU60" i="2"/>
  <c r="CV60" i="2"/>
  <c r="CW60" i="2"/>
  <c r="CX60" i="2"/>
  <c r="BY61" i="2"/>
  <c r="BZ60" i="2"/>
  <c r="CA60" i="2"/>
  <c r="CB60" i="2"/>
  <c r="CC60" i="2"/>
  <c r="BD195" i="2"/>
  <c r="BE194" i="2"/>
  <c r="BF194" i="2"/>
  <c r="BG194" i="2"/>
  <c r="BH194" i="2"/>
  <c r="N61" i="2"/>
  <c r="O60" i="2"/>
  <c r="P60" i="2"/>
  <c r="Q60" i="2"/>
  <c r="R60" i="2"/>
  <c r="GA60" i="2"/>
  <c r="GB60" i="2"/>
  <c r="GC60" i="2"/>
  <c r="GD60" i="2"/>
  <c r="GV60" i="2"/>
  <c r="GW60" i="2"/>
  <c r="GX60" i="2"/>
  <c r="GY60" i="2"/>
  <c r="AJ60" i="2"/>
  <c r="AK60" i="2"/>
  <c r="AL60" i="2"/>
  <c r="AM60" i="2"/>
  <c r="FE62" i="2"/>
  <c r="FF61" i="2"/>
  <c r="FG61" i="2"/>
  <c r="FH61" i="2"/>
  <c r="FI61" i="2"/>
  <c r="EJ62" i="2"/>
  <c r="EK61" i="2"/>
  <c r="EL61" i="2"/>
  <c r="EM61" i="2"/>
  <c r="EN61" i="2"/>
  <c r="DO62" i="2"/>
  <c r="DP61" i="2"/>
  <c r="DQ61" i="2"/>
  <c r="DR61" i="2"/>
  <c r="DS61" i="2"/>
  <c r="CT62" i="2"/>
  <c r="CU61" i="2"/>
  <c r="CV61" i="2"/>
  <c r="CW61" i="2"/>
  <c r="CX61" i="2"/>
  <c r="BY62" i="2"/>
  <c r="BZ61" i="2"/>
  <c r="CA61" i="2"/>
  <c r="CB61" i="2"/>
  <c r="CC61" i="2"/>
  <c r="BD196" i="2"/>
  <c r="BE195" i="2"/>
  <c r="BF195" i="2"/>
  <c r="BG195" i="2"/>
  <c r="BH195" i="2"/>
  <c r="N62" i="2"/>
  <c r="O61" i="2"/>
  <c r="P61" i="2"/>
  <c r="Q61" i="2"/>
  <c r="R61" i="2"/>
  <c r="GA61" i="2"/>
  <c r="GB61" i="2"/>
  <c r="GC61" i="2"/>
  <c r="GD61" i="2"/>
  <c r="GV61" i="2"/>
  <c r="GW61" i="2"/>
  <c r="GX61" i="2"/>
  <c r="GY61" i="2"/>
  <c r="AJ61" i="2"/>
  <c r="AK61" i="2"/>
  <c r="AL61" i="2"/>
  <c r="AM61" i="2"/>
  <c r="FE63" i="2"/>
  <c r="FF62" i="2"/>
  <c r="FG62" i="2"/>
  <c r="FH62" i="2"/>
  <c r="FI62" i="2"/>
  <c r="EJ63" i="2"/>
  <c r="EK62" i="2"/>
  <c r="EL62" i="2"/>
  <c r="EM62" i="2"/>
  <c r="EN62" i="2"/>
  <c r="DO63" i="2"/>
  <c r="DP62" i="2"/>
  <c r="DQ62" i="2"/>
  <c r="DR62" i="2"/>
  <c r="DS62" i="2"/>
  <c r="CT63" i="2"/>
  <c r="CU62" i="2"/>
  <c r="CV62" i="2"/>
  <c r="CW62" i="2"/>
  <c r="CX62" i="2"/>
  <c r="BY63" i="2"/>
  <c r="BZ62" i="2"/>
  <c r="CA62" i="2"/>
  <c r="CB62" i="2"/>
  <c r="CC62" i="2"/>
  <c r="BD197" i="2"/>
  <c r="BE196" i="2"/>
  <c r="BF196" i="2"/>
  <c r="BG196" i="2"/>
  <c r="BH196" i="2"/>
  <c r="N63" i="2"/>
  <c r="O62" i="2"/>
  <c r="P62" i="2"/>
  <c r="Q62" i="2"/>
  <c r="R62" i="2"/>
  <c r="GA62" i="2"/>
  <c r="GB62" i="2"/>
  <c r="GC62" i="2"/>
  <c r="GD62" i="2"/>
  <c r="GV62" i="2"/>
  <c r="GW62" i="2"/>
  <c r="GX62" i="2"/>
  <c r="GY62" i="2"/>
  <c r="AJ62" i="2"/>
  <c r="AK62" i="2"/>
  <c r="AL62" i="2"/>
  <c r="AM62" i="2"/>
  <c r="FE64" i="2"/>
  <c r="FF63" i="2"/>
  <c r="FG63" i="2"/>
  <c r="FH63" i="2"/>
  <c r="FI63" i="2"/>
  <c r="EJ64" i="2"/>
  <c r="EK63" i="2"/>
  <c r="EL63" i="2"/>
  <c r="EM63" i="2"/>
  <c r="EN63" i="2"/>
  <c r="DO64" i="2"/>
  <c r="DP63" i="2"/>
  <c r="DQ63" i="2"/>
  <c r="DR63" i="2"/>
  <c r="DS63" i="2"/>
  <c r="CT64" i="2"/>
  <c r="CU63" i="2"/>
  <c r="CV63" i="2"/>
  <c r="CW63" i="2"/>
  <c r="CX63" i="2"/>
  <c r="BY64" i="2"/>
  <c r="BZ63" i="2"/>
  <c r="CA63" i="2"/>
  <c r="CB63" i="2"/>
  <c r="CC63" i="2"/>
  <c r="BD198" i="2"/>
  <c r="BE197" i="2"/>
  <c r="BF197" i="2"/>
  <c r="BG197" i="2"/>
  <c r="BH197" i="2"/>
  <c r="N64" i="2"/>
  <c r="O63" i="2"/>
  <c r="P63" i="2"/>
  <c r="Q63" i="2"/>
  <c r="R63" i="2"/>
  <c r="GA63" i="2"/>
  <c r="GB63" i="2"/>
  <c r="GC63" i="2"/>
  <c r="GD63" i="2"/>
  <c r="GV63" i="2"/>
  <c r="GW63" i="2"/>
  <c r="GX63" i="2"/>
  <c r="GY63" i="2"/>
  <c r="AJ63" i="2"/>
  <c r="AK63" i="2"/>
  <c r="AL63" i="2"/>
  <c r="AM63" i="2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/>
  <c r="E14" i="4"/>
  <c r="F14" i="4"/>
  <c r="G14" i="4"/>
  <c r="L14" i="4"/>
  <c r="FE65" i="2"/>
  <c r="FF64" i="2"/>
  <c r="FG64" i="2"/>
  <c r="FH64" i="2"/>
  <c r="FI64" i="2"/>
  <c r="EJ65" i="2"/>
  <c r="EK64" i="2"/>
  <c r="EL64" i="2"/>
  <c r="EM64" i="2"/>
  <c r="EN64" i="2"/>
  <c r="DO65" i="2"/>
  <c r="DP64" i="2"/>
  <c r="DQ64" i="2"/>
  <c r="DR64" i="2"/>
  <c r="DS64" i="2"/>
  <c r="CT65" i="2"/>
  <c r="CU64" i="2"/>
  <c r="CV64" i="2"/>
  <c r="CW64" i="2"/>
  <c r="CX64" i="2"/>
  <c r="BY65" i="2"/>
  <c r="BZ64" i="2"/>
  <c r="CA64" i="2"/>
  <c r="CB64" i="2"/>
  <c r="CC64" i="2"/>
  <c r="BD199" i="2"/>
  <c r="BE198" i="2"/>
  <c r="BF198" i="2"/>
  <c r="BG198" i="2"/>
  <c r="BH198" i="2"/>
  <c r="N65" i="2"/>
  <c r="O64" i="2"/>
  <c r="P64" i="2"/>
  <c r="Q64" i="2"/>
  <c r="R64" i="2"/>
  <c r="GA64" i="2"/>
  <c r="GB64" i="2"/>
  <c r="GC64" i="2"/>
  <c r="GD64" i="2"/>
  <c r="GV64" i="2"/>
  <c r="GW64" i="2"/>
  <c r="GX64" i="2"/>
  <c r="GY64" i="2"/>
  <c r="AJ64" i="2"/>
  <c r="AK64" i="2"/>
  <c r="AL64" i="2"/>
  <c r="AM64" i="2"/>
  <c r="FE66" i="2"/>
  <c r="FF65" i="2"/>
  <c r="FG65" i="2"/>
  <c r="FH65" i="2"/>
  <c r="FI65" i="2"/>
  <c r="EJ66" i="2"/>
  <c r="EK65" i="2"/>
  <c r="EL65" i="2"/>
  <c r="EM65" i="2"/>
  <c r="EN65" i="2"/>
  <c r="DO66" i="2"/>
  <c r="DP65" i="2"/>
  <c r="DQ65" i="2"/>
  <c r="DR65" i="2"/>
  <c r="DS65" i="2"/>
  <c r="CT66" i="2"/>
  <c r="CU65" i="2"/>
  <c r="CV65" i="2"/>
  <c r="CW65" i="2"/>
  <c r="CX65" i="2"/>
  <c r="BY66" i="2"/>
  <c r="BZ65" i="2"/>
  <c r="CA65" i="2"/>
  <c r="CB65" i="2"/>
  <c r="CC65" i="2"/>
  <c r="BD200" i="2"/>
  <c r="BE199" i="2"/>
  <c r="BF199" i="2"/>
  <c r="BG199" i="2"/>
  <c r="BH199" i="2"/>
  <c r="N66" i="2"/>
  <c r="O65" i="2"/>
  <c r="P65" i="2"/>
  <c r="Q65" i="2"/>
  <c r="R65" i="2"/>
  <c r="GA65" i="2"/>
  <c r="GB65" i="2"/>
  <c r="GC65" i="2"/>
  <c r="GD65" i="2"/>
  <c r="GV65" i="2"/>
  <c r="GW65" i="2"/>
  <c r="GX65" i="2"/>
  <c r="GY65" i="2"/>
  <c r="AJ65" i="2"/>
  <c r="AK65" i="2"/>
  <c r="AL65" i="2"/>
  <c r="AM65" i="2"/>
  <c r="FE67" i="2"/>
  <c r="FF66" i="2"/>
  <c r="FG66" i="2"/>
  <c r="FH66" i="2"/>
  <c r="FI66" i="2"/>
  <c r="EJ67" i="2"/>
  <c r="EK66" i="2"/>
  <c r="EL66" i="2"/>
  <c r="EM66" i="2"/>
  <c r="EN66" i="2"/>
  <c r="DO67" i="2"/>
  <c r="DP66" i="2"/>
  <c r="DQ66" i="2"/>
  <c r="DR66" i="2"/>
  <c r="DS66" i="2"/>
  <c r="CT67" i="2"/>
  <c r="CU66" i="2"/>
  <c r="CV66" i="2"/>
  <c r="CW66" i="2"/>
  <c r="CX66" i="2"/>
  <c r="BY67" i="2"/>
  <c r="BZ66" i="2"/>
  <c r="CA66" i="2"/>
  <c r="CB66" i="2"/>
  <c r="CC66" i="2"/>
  <c r="BD201" i="2"/>
  <c r="BE200" i="2"/>
  <c r="BF200" i="2"/>
  <c r="BG200" i="2"/>
  <c r="BH200" i="2"/>
  <c r="N67" i="2"/>
  <c r="O66" i="2"/>
  <c r="P66" i="2"/>
  <c r="Q66" i="2"/>
  <c r="R66" i="2"/>
  <c r="GA66" i="2"/>
  <c r="GB66" i="2"/>
  <c r="GC66" i="2"/>
  <c r="GD66" i="2"/>
  <c r="GV66" i="2"/>
  <c r="GW66" i="2"/>
  <c r="GX66" i="2"/>
  <c r="GY66" i="2"/>
  <c r="AJ66" i="2"/>
  <c r="AK66" i="2"/>
  <c r="AL66" i="2"/>
  <c r="AM66" i="2"/>
  <c r="FE68" i="2"/>
  <c r="FF67" i="2"/>
  <c r="FG67" i="2"/>
  <c r="FH67" i="2"/>
  <c r="FI67" i="2"/>
  <c r="EJ68" i="2"/>
  <c r="EK67" i="2"/>
  <c r="EL67" i="2"/>
  <c r="EM67" i="2"/>
  <c r="EN67" i="2"/>
  <c r="DO68" i="2"/>
  <c r="DP67" i="2"/>
  <c r="DQ67" i="2"/>
  <c r="DR67" i="2"/>
  <c r="DS67" i="2"/>
  <c r="CT68" i="2"/>
  <c r="CU67" i="2"/>
  <c r="CV67" i="2"/>
  <c r="CW67" i="2"/>
  <c r="CX67" i="2"/>
  <c r="BY68" i="2"/>
  <c r="BZ67" i="2"/>
  <c r="CA67" i="2"/>
  <c r="CB67" i="2"/>
  <c r="CC67" i="2"/>
  <c r="BD202" i="2"/>
  <c r="BE201" i="2"/>
  <c r="BF201" i="2"/>
  <c r="BG201" i="2"/>
  <c r="BH201" i="2"/>
  <c r="N68" i="2"/>
  <c r="O67" i="2"/>
  <c r="P67" i="2"/>
  <c r="Q67" i="2"/>
  <c r="R67" i="2"/>
  <c r="GA67" i="2"/>
  <c r="GB67" i="2"/>
  <c r="GC67" i="2"/>
  <c r="GD67" i="2"/>
  <c r="GV67" i="2"/>
  <c r="GW67" i="2"/>
  <c r="GX67" i="2"/>
  <c r="GY67" i="2"/>
  <c r="AJ67" i="2"/>
  <c r="AK67" i="2"/>
  <c r="AL67" i="2"/>
  <c r="AM67" i="2"/>
  <c r="FE69" i="2"/>
  <c r="FF68" i="2"/>
  <c r="FG68" i="2"/>
  <c r="FH68" i="2"/>
  <c r="FI68" i="2"/>
  <c r="EJ69" i="2"/>
  <c r="EK68" i="2"/>
  <c r="EL68" i="2"/>
  <c r="EM68" i="2"/>
  <c r="EN68" i="2"/>
  <c r="DO69" i="2"/>
  <c r="DP68" i="2"/>
  <c r="DQ68" i="2"/>
  <c r="DR68" i="2"/>
  <c r="DS68" i="2"/>
  <c r="CT69" i="2"/>
  <c r="CU68" i="2"/>
  <c r="CV68" i="2"/>
  <c r="CW68" i="2"/>
  <c r="CX68" i="2"/>
  <c r="BY69" i="2"/>
  <c r="BZ68" i="2"/>
  <c r="CA68" i="2"/>
  <c r="CB68" i="2"/>
  <c r="CC68" i="2"/>
  <c r="BD203" i="2"/>
  <c r="BE203" i="2"/>
  <c r="BF203" i="2"/>
  <c r="BG203" i="2"/>
  <c r="BH203" i="2"/>
  <c r="BE202" i="2"/>
  <c r="BF202" i="2"/>
  <c r="BG202" i="2"/>
  <c r="BH202" i="2"/>
  <c r="N69" i="2"/>
  <c r="O68" i="2"/>
  <c r="P68" i="2"/>
  <c r="Q68" i="2"/>
  <c r="R68" i="2"/>
  <c r="GA68" i="2"/>
  <c r="GB68" i="2"/>
  <c r="GC68" i="2"/>
  <c r="GD68" i="2"/>
  <c r="GV68" i="2"/>
  <c r="GW68" i="2"/>
  <c r="GX68" i="2"/>
  <c r="GY68" i="2"/>
  <c r="AJ68" i="2"/>
  <c r="AK68" i="2"/>
  <c r="AL68" i="2"/>
  <c r="AM68" i="2"/>
  <c r="FE70" i="2"/>
  <c r="FF69" i="2"/>
  <c r="FG69" i="2"/>
  <c r="FH69" i="2"/>
  <c r="FI69" i="2"/>
  <c r="EJ70" i="2"/>
  <c r="EK69" i="2"/>
  <c r="EL69" i="2"/>
  <c r="EM69" i="2"/>
  <c r="EN69" i="2"/>
  <c r="DO70" i="2"/>
  <c r="DP69" i="2"/>
  <c r="DQ69" i="2"/>
  <c r="DR69" i="2"/>
  <c r="DS69" i="2"/>
  <c r="CT70" i="2"/>
  <c r="CU69" i="2"/>
  <c r="CV69" i="2"/>
  <c r="CW69" i="2"/>
  <c r="CX69" i="2"/>
  <c r="BY70" i="2"/>
  <c r="BZ69" i="2"/>
  <c r="CA69" i="2"/>
  <c r="CB69" i="2"/>
  <c r="CC69" i="2"/>
  <c r="N70" i="2"/>
  <c r="O69" i="2"/>
  <c r="P69" i="2"/>
  <c r="Q69" i="2"/>
  <c r="R69" i="2"/>
  <c r="GA69" i="2"/>
  <c r="GB69" i="2"/>
  <c r="GC69" i="2"/>
  <c r="GD69" i="2"/>
  <c r="GV69" i="2"/>
  <c r="GW69" i="2"/>
  <c r="GX69" i="2"/>
  <c r="GY69" i="2"/>
  <c r="AJ69" i="2"/>
  <c r="AK69" i="2"/>
  <c r="AL69" i="2"/>
  <c r="AM69" i="2"/>
  <c r="FE71" i="2"/>
  <c r="FF70" i="2"/>
  <c r="FG70" i="2"/>
  <c r="FH70" i="2"/>
  <c r="FI70" i="2"/>
  <c r="EJ71" i="2"/>
  <c r="EK70" i="2"/>
  <c r="EL70" i="2"/>
  <c r="EM70" i="2"/>
  <c r="EN70" i="2"/>
  <c r="DO71" i="2"/>
  <c r="DP70" i="2"/>
  <c r="DQ70" i="2"/>
  <c r="DR70" i="2"/>
  <c r="DS70" i="2"/>
  <c r="CT71" i="2"/>
  <c r="CU70" i="2"/>
  <c r="CV70" i="2"/>
  <c r="CW70" i="2"/>
  <c r="CX70" i="2"/>
  <c r="BY71" i="2"/>
  <c r="BZ70" i="2"/>
  <c r="CA70" i="2"/>
  <c r="CB70" i="2"/>
  <c r="CC70" i="2"/>
  <c r="N71" i="2"/>
  <c r="O70" i="2"/>
  <c r="P70" i="2"/>
  <c r="Q70" i="2"/>
  <c r="R70" i="2"/>
  <c r="GA70" i="2"/>
  <c r="GB70" i="2"/>
  <c r="GC70" i="2"/>
  <c r="GD70" i="2"/>
  <c r="GV70" i="2"/>
  <c r="GW70" i="2"/>
  <c r="GX70" i="2"/>
  <c r="GY70" i="2"/>
  <c r="AJ70" i="2"/>
  <c r="AK70" i="2"/>
  <c r="AL70" i="2"/>
  <c r="AM70" i="2"/>
  <c r="FE72" i="2"/>
  <c r="FF71" i="2"/>
  <c r="FG71" i="2"/>
  <c r="FH71" i="2"/>
  <c r="FI71" i="2"/>
  <c r="EJ72" i="2"/>
  <c r="EK71" i="2"/>
  <c r="EL71" i="2"/>
  <c r="EM71" i="2"/>
  <c r="EN71" i="2"/>
  <c r="DO72" i="2"/>
  <c r="DP71" i="2"/>
  <c r="DQ71" i="2"/>
  <c r="DR71" i="2"/>
  <c r="DS71" i="2"/>
  <c r="CT72" i="2"/>
  <c r="CU71" i="2"/>
  <c r="CV71" i="2"/>
  <c r="CW71" i="2"/>
  <c r="CX71" i="2"/>
  <c r="BY72" i="2"/>
  <c r="BZ71" i="2"/>
  <c r="CA71" i="2"/>
  <c r="CB71" i="2"/>
  <c r="CC71" i="2"/>
  <c r="N72" i="2"/>
  <c r="O71" i="2"/>
  <c r="P71" i="2"/>
  <c r="Q71" i="2"/>
  <c r="R71" i="2"/>
  <c r="GA71" i="2"/>
  <c r="GB71" i="2"/>
  <c r="GC71" i="2"/>
  <c r="GD71" i="2"/>
  <c r="GV71" i="2"/>
  <c r="GW71" i="2"/>
  <c r="GX71" i="2"/>
  <c r="GY71" i="2"/>
  <c r="AJ71" i="2"/>
  <c r="AK71" i="2"/>
  <c r="AL71" i="2"/>
  <c r="AM71" i="2"/>
  <c r="FE73" i="2"/>
  <c r="FF72" i="2"/>
  <c r="FG72" i="2"/>
  <c r="FH72" i="2"/>
  <c r="FI72" i="2"/>
  <c r="EJ73" i="2"/>
  <c r="EK72" i="2"/>
  <c r="EL72" i="2"/>
  <c r="EM72" i="2"/>
  <c r="EN72" i="2"/>
  <c r="DO73" i="2"/>
  <c r="DP72" i="2"/>
  <c r="DQ72" i="2"/>
  <c r="DR72" i="2"/>
  <c r="DS72" i="2"/>
  <c r="CT73" i="2"/>
  <c r="CU72" i="2"/>
  <c r="CV72" i="2"/>
  <c r="CW72" i="2"/>
  <c r="CX72" i="2"/>
  <c r="BY73" i="2"/>
  <c r="BZ72" i="2"/>
  <c r="CA72" i="2"/>
  <c r="CB72" i="2"/>
  <c r="CC72" i="2"/>
  <c r="N73" i="2"/>
  <c r="O72" i="2"/>
  <c r="P72" i="2"/>
  <c r="Q72" i="2"/>
  <c r="R72" i="2"/>
  <c r="GA72" i="2"/>
  <c r="GB72" i="2"/>
  <c r="GC72" i="2"/>
  <c r="GD72" i="2"/>
  <c r="GV72" i="2"/>
  <c r="GW72" i="2"/>
  <c r="GX72" i="2"/>
  <c r="GY72" i="2"/>
  <c r="AJ72" i="2"/>
  <c r="AK72" i="2"/>
  <c r="AL72" i="2"/>
  <c r="AM72" i="2"/>
  <c r="FE74" i="2"/>
  <c r="FF73" i="2"/>
  <c r="FG73" i="2"/>
  <c r="FH73" i="2"/>
  <c r="FI73" i="2"/>
  <c r="EJ74" i="2"/>
  <c r="EK73" i="2"/>
  <c r="EL73" i="2"/>
  <c r="EM73" i="2"/>
  <c r="EN73" i="2"/>
  <c r="DO74" i="2"/>
  <c r="DP73" i="2"/>
  <c r="DQ73" i="2"/>
  <c r="DR73" i="2"/>
  <c r="DS73" i="2"/>
  <c r="CT74" i="2"/>
  <c r="CU73" i="2"/>
  <c r="CV73" i="2"/>
  <c r="CW73" i="2"/>
  <c r="CX73" i="2"/>
  <c r="BY74" i="2"/>
  <c r="BZ73" i="2"/>
  <c r="CA73" i="2"/>
  <c r="CB73" i="2"/>
  <c r="CC73" i="2"/>
  <c r="N74" i="2"/>
  <c r="O73" i="2"/>
  <c r="P73" i="2"/>
  <c r="Q73" i="2"/>
  <c r="R73" i="2"/>
  <c r="GA73" i="2"/>
  <c r="GB73" i="2"/>
  <c r="GC73" i="2"/>
  <c r="GD73" i="2"/>
  <c r="GV73" i="2"/>
  <c r="GW73" i="2"/>
  <c r="GX73" i="2"/>
  <c r="GY73" i="2"/>
  <c r="AJ73" i="2"/>
  <c r="AK73" i="2"/>
  <c r="AL73" i="2"/>
  <c r="AM73" i="2"/>
  <c r="FE75" i="2"/>
  <c r="FF74" i="2"/>
  <c r="FG74" i="2"/>
  <c r="FH74" i="2"/>
  <c r="FI74" i="2"/>
  <c r="EJ75" i="2"/>
  <c r="EK74" i="2"/>
  <c r="EL74" i="2"/>
  <c r="EM74" i="2"/>
  <c r="EN74" i="2"/>
  <c r="DO75" i="2"/>
  <c r="DP74" i="2"/>
  <c r="DQ74" i="2"/>
  <c r="DR74" i="2"/>
  <c r="DS74" i="2"/>
  <c r="CT75" i="2"/>
  <c r="CU74" i="2"/>
  <c r="CV74" i="2"/>
  <c r="CW74" i="2"/>
  <c r="CX74" i="2"/>
  <c r="BY75" i="2"/>
  <c r="BZ74" i="2"/>
  <c r="CA74" i="2"/>
  <c r="CB74" i="2"/>
  <c r="CC74" i="2"/>
  <c r="N75" i="2"/>
  <c r="O74" i="2"/>
  <c r="P74" i="2"/>
  <c r="Q74" i="2"/>
  <c r="R74" i="2"/>
  <c r="GA74" i="2"/>
  <c r="GB74" i="2"/>
  <c r="GC74" i="2"/>
  <c r="GD74" i="2"/>
  <c r="GV74" i="2"/>
  <c r="GW74" i="2"/>
  <c r="GX74" i="2"/>
  <c r="GY74" i="2"/>
  <c r="AJ74" i="2"/>
  <c r="AK74" i="2"/>
  <c r="AL74" i="2"/>
  <c r="AM74" i="2"/>
  <c r="FE76" i="2"/>
  <c r="FF75" i="2"/>
  <c r="FG75" i="2"/>
  <c r="FH75" i="2"/>
  <c r="FI75" i="2"/>
  <c r="EJ76" i="2"/>
  <c r="EK75" i="2"/>
  <c r="EL75" i="2"/>
  <c r="EM75" i="2"/>
  <c r="EN75" i="2"/>
  <c r="DO76" i="2"/>
  <c r="DP75" i="2"/>
  <c r="DQ75" i="2"/>
  <c r="DR75" i="2"/>
  <c r="DS75" i="2"/>
  <c r="CT76" i="2"/>
  <c r="CU75" i="2"/>
  <c r="CV75" i="2"/>
  <c r="CW75" i="2"/>
  <c r="CX75" i="2"/>
  <c r="BY76" i="2"/>
  <c r="BZ75" i="2"/>
  <c r="CA75" i="2"/>
  <c r="CB75" i="2"/>
  <c r="CC75" i="2"/>
  <c r="N76" i="2"/>
  <c r="O75" i="2"/>
  <c r="P75" i="2"/>
  <c r="Q75" i="2"/>
  <c r="R75" i="2"/>
  <c r="GA75" i="2"/>
  <c r="GB75" i="2"/>
  <c r="GC75" i="2"/>
  <c r="GD75" i="2"/>
  <c r="GV75" i="2"/>
  <c r="GW75" i="2"/>
  <c r="GX75" i="2"/>
  <c r="GY75" i="2"/>
  <c r="AJ75" i="2"/>
  <c r="AK75" i="2"/>
  <c r="AL75" i="2"/>
  <c r="AM75" i="2"/>
  <c r="FE77" i="2"/>
  <c r="FF76" i="2"/>
  <c r="FG76" i="2"/>
  <c r="FH76" i="2"/>
  <c r="FI76" i="2"/>
  <c r="EJ77" i="2"/>
  <c r="EK76" i="2"/>
  <c r="EL76" i="2"/>
  <c r="EM76" i="2"/>
  <c r="EN76" i="2"/>
  <c r="DO77" i="2"/>
  <c r="DP76" i="2"/>
  <c r="DQ76" i="2"/>
  <c r="DR76" i="2"/>
  <c r="DS76" i="2"/>
  <c r="CT77" i="2"/>
  <c r="CU76" i="2"/>
  <c r="CV76" i="2"/>
  <c r="CW76" i="2"/>
  <c r="CX76" i="2"/>
  <c r="BY77" i="2"/>
  <c r="BZ76" i="2"/>
  <c r="CA76" i="2"/>
  <c r="CB76" i="2"/>
  <c r="CC76" i="2"/>
  <c r="N77" i="2"/>
  <c r="O76" i="2"/>
  <c r="P76" i="2"/>
  <c r="Q76" i="2"/>
  <c r="R76" i="2"/>
  <c r="GA76" i="2"/>
  <c r="GB76" i="2"/>
  <c r="GC76" i="2"/>
  <c r="GD76" i="2"/>
  <c r="GV76" i="2"/>
  <c r="GW76" i="2"/>
  <c r="GX76" i="2"/>
  <c r="GY76" i="2"/>
  <c r="AJ76" i="2"/>
  <c r="AK76" i="2"/>
  <c r="AL76" i="2"/>
  <c r="AM76" i="2"/>
  <c r="FE78" i="2"/>
  <c r="FF77" i="2"/>
  <c r="FG77" i="2"/>
  <c r="FH77" i="2"/>
  <c r="FI77" i="2"/>
  <c r="EJ78" i="2"/>
  <c r="EK77" i="2"/>
  <c r="EL77" i="2"/>
  <c r="EM77" i="2"/>
  <c r="EN77" i="2"/>
  <c r="DO78" i="2"/>
  <c r="DP77" i="2"/>
  <c r="DQ77" i="2"/>
  <c r="DR77" i="2"/>
  <c r="DS77" i="2"/>
  <c r="CT78" i="2"/>
  <c r="CU77" i="2"/>
  <c r="CV77" i="2"/>
  <c r="CW77" i="2"/>
  <c r="CX77" i="2"/>
  <c r="BY78" i="2"/>
  <c r="BZ77" i="2"/>
  <c r="CA77" i="2"/>
  <c r="CB77" i="2"/>
  <c r="CC77" i="2"/>
  <c r="N78" i="2"/>
  <c r="O77" i="2"/>
  <c r="P77" i="2"/>
  <c r="Q77" i="2"/>
  <c r="R77" i="2"/>
  <c r="GA77" i="2"/>
  <c r="GB77" i="2"/>
  <c r="GC77" i="2"/>
  <c r="GD77" i="2"/>
  <c r="GV77" i="2"/>
  <c r="GW77" i="2"/>
  <c r="GX77" i="2"/>
  <c r="GY77" i="2"/>
  <c r="AJ77" i="2"/>
  <c r="AK77" i="2"/>
  <c r="AL77" i="2"/>
  <c r="AM77" i="2"/>
  <c r="FE79" i="2"/>
  <c r="FF78" i="2"/>
  <c r="FG78" i="2"/>
  <c r="FH78" i="2"/>
  <c r="FI78" i="2"/>
  <c r="EJ79" i="2"/>
  <c r="EK78" i="2"/>
  <c r="EL78" i="2"/>
  <c r="EM78" i="2"/>
  <c r="EN78" i="2"/>
  <c r="DO79" i="2"/>
  <c r="DP78" i="2"/>
  <c r="DQ78" i="2"/>
  <c r="DR78" i="2"/>
  <c r="DS78" i="2"/>
  <c r="CT79" i="2"/>
  <c r="CU78" i="2"/>
  <c r="CV78" i="2"/>
  <c r="CW78" i="2"/>
  <c r="CX78" i="2"/>
  <c r="BY79" i="2"/>
  <c r="BZ78" i="2"/>
  <c r="CA78" i="2"/>
  <c r="CB78" i="2"/>
  <c r="CC78" i="2"/>
  <c r="N79" i="2"/>
  <c r="O78" i="2"/>
  <c r="P78" i="2"/>
  <c r="Q78" i="2"/>
  <c r="R78" i="2"/>
  <c r="GA78" i="2"/>
  <c r="GB78" i="2"/>
  <c r="GC78" i="2"/>
  <c r="GD78" i="2"/>
  <c r="GV78" i="2"/>
  <c r="GW78" i="2"/>
  <c r="GX78" i="2"/>
  <c r="GY78" i="2"/>
  <c r="AJ78" i="2"/>
  <c r="AK78" i="2"/>
  <c r="AL78" i="2"/>
  <c r="AM78" i="2"/>
  <c r="FE80" i="2"/>
  <c r="FF79" i="2"/>
  <c r="FG79" i="2"/>
  <c r="FH79" i="2"/>
  <c r="FI79" i="2"/>
  <c r="EJ80" i="2"/>
  <c r="EK79" i="2"/>
  <c r="EL79" i="2"/>
  <c r="EM79" i="2"/>
  <c r="EN79" i="2"/>
  <c r="DO80" i="2"/>
  <c r="DP79" i="2"/>
  <c r="DQ79" i="2"/>
  <c r="DR79" i="2"/>
  <c r="DS79" i="2"/>
  <c r="CT80" i="2"/>
  <c r="CU79" i="2"/>
  <c r="CV79" i="2"/>
  <c r="CW79" i="2"/>
  <c r="CX79" i="2"/>
  <c r="BY80" i="2"/>
  <c r="BZ79" i="2"/>
  <c r="CA79" i="2"/>
  <c r="CB79" i="2"/>
  <c r="CC79" i="2"/>
  <c r="N80" i="2"/>
  <c r="O79" i="2"/>
  <c r="P79" i="2"/>
  <c r="Q79" i="2"/>
  <c r="R79" i="2"/>
  <c r="GA79" i="2"/>
  <c r="GB79" i="2"/>
  <c r="GC79" i="2"/>
  <c r="GD79" i="2"/>
  <c r="GV79" i="2"/>
  <c r="GW79" i="2"/>
  <c r="GX79" i="2"/>
  <c r="GY79" i="2"/>
  <c r="AJ79" i="2"/>
  <c r="AK79" i="2"/>
  <c r="AL79" i="2"/>
  <c r="AM79" i="2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/>
  <c r="E13" i="4"/>
  <c r="F13" i="4"/>
  <c r="G13" i="4"/>
  <c r="L13" i="4"/>
  <c r="FE81" i="2"/>
  <c r="FF80" i="2"/>
  <c r="FG80" i="2"/>
  <c r="FH80" i="2"/>
  <c r="FI80" i="2"/>
  <c r="EJ81" i="2"/>
  <c r="EK80" i="2"/>
  <c r="EL80" i="2"/>
  <c r="EM80" i="2"/>
  <c r="EN80" i="2"/>
  <c r="DO81" i="2"/>
  <c r="DP80" i="2"/>
  <c r="DQ80" i="2"/>
  <c r="DR80" i="2"/>
  <c r="DS80" i="2"/>
  <c r="CT81" i="2"/>
  <c r="CU80" i="2"/>
  <c r="CV80" i="2"/>
  <c r="CW80" i="2"/>
  <c r="CX80" i="2"/>
  <c r="BY81" i="2"/>
  <c r="BZ80" i="2"/>
  <c r="CA80" i="2"/>
  <c r="CB80" i="2"/>
  <c r="CC80" i="2"/>
  <c r="N81" i="2"/>
  <c r="O80" i="2"/>
  <c r="P80" i="2"/>
  <c r="Q80" i="2"/>
  <c r="R80" i="2"/>
  <c r="GA80" i="2"/>
  <c r="GB80" i="2"/>
  <c r="GC80" i="2"/>
  <c r="GD80" i="2"/>
  <c r="GV80" i="2"/>
  <c r="GW80" i="2"/>
  <c r="GX80" i="2"/>
  <c r="GY80" i="2"/>
  <c r="AJ80" i="2"/>
  <c r="AK80" i="2"/>
  <c r="AL80" i="2"/>
  <c r="AM80" i="2"/>
  <c r="FE82" i="2"/>
  <c r="FF81" i="2"/>
  <c r="FG81" i="2"/>
  <c r="FH81" i="2"/>
  <c r="FI81" i="2"/>
  <c r="EJ82" i="2"/>
  <c r="EK81" i="2"/>
  <c r="EL81" i="2"/>
  <c r="EM81" i="2"/>
  <c r="EN81" i="2"/>
  <c r="DO82" i="2"/>
  <c r="DP81" i="2"/>
  <c r="DQ81" i="2"/>
  <c r="DR81" i="2"/>
  <c r="DS81" i="2"/>
  <c r="CT82" i="2"/>
  <c r="CU81" i="2"/>
  <c r="CV81" i="2"/>
  <c r="CW81" i="2"/>
  <c r="CX81" i="2"/>
  <c r="BY82" i="2"/>
  <c r="BZ81" i="2"/>
  <c r="CA81" i="2"/>
  <c r="CB81" i="2"/>
  <c r="CC81" i="2"/>
  <c r="N82" i="2"/>
  <c r="O81" i="2"/>
  <c r="P81" i="2"/>
  <c r="Q81" i="2"/>
  <c r="R81" i="2"/>
  <c r="GA81" i="2"/>
  <c r="GB81" i="2"/>
  <c r="GC81" i="2"/>
  <c r="GD81" i="2"/>
  <c r="GV81" i="2"/>
  <c r="GW81" i="2"/>
  <c r="GX81" i="2"/>
  <c r="GY81" i="2"/>
  <c r="AJ81" i="2"/>
  <c r="AK81" i="2"/>
  <c r="AL81" i="2"/>
  <c r="AM81" i="2"/>
  <c r="FE83" i="2"/>
  <c r="FF82" i="2"/>
  <c r="FG82" i="2"/>
  <c r="FH82" i="2"/>
  <c r="FI82" i="2"/>
  <c r="EJ83" i="2"/>
  <c r="EK82" i="2"/>
  <c r="EL82" i="2"/>
  <c r="EM82" i="2"/>
  <c r="EN82" i="2"/>
  <c r="DO83" i="2"/>
  <c r="DP82" i="2"/>
  <c r="DQ82" i="2"/>
  <c r="DR82" i="2"/>
  <c r="DS82" i="2"/>
  <c r="CT83" i="2"/>
  <c r="CU82" i="2"/>
  <c r="CV82" i="2"/>
  <c r="CW82" i="2"/>
  <c r="CX82" i="2"/>
  <c r="BY83" i="2"/>
  <c r="BZ82" i="2"/>
  <c r="CA82" i="2"/>
  <c r="CB82" i="2"/>
  <c r="CC82" i="2"/>
  <c r="N83" i="2"/>
  <c r="O82" i="2"/>
  <c r="P82" i="2"/>
  <c r="Q82" i="2"/>
  <c r="R82" i="2"/>
  <c r="GA82" i="2"/>
  <c r="GB82" i="2"/>
  <c r="GC82" i="2"/>
  <c r="GD82" i="2"/>
  <c r="GV82" i="2"/>
  <c r="GW82" i="2"/>
  <c r="GX82" i="2"/>
  <c r="GY82" i="2"/>
  <c r="AJ82" i="2"/>
  <c r="AK82" i="2"/>
  <c r="AL82" i="2"/>
  <c r="AM82" i="2"/>
  <c r="FE84" i="2"/>
  <c r="FF83" i="2"/>
  <c r="FG83" i="2"/>
  <c r="FH83" i="2"/>
  <c r="FI83" i="2"/>
  <c r="EJ84" i="2"/>
  <c r="EK83" i="2"/>
  <c r="EL83" i="2"/>
  <c r="EM83" i="2"/>
  <c r="EN83" i="2"/>
  <c r="DO84" i="2"/>
  <c r="DP83" i="2"/>
  <c r="DQ83" i="2"/>
  <c r="DR83" i="2"/>
  <c r="DS83" i="2"/>
  <c r="CT84" i="2"/>
  <c r="CU83" i="2"/>
  <c r="CV83" i="2"/>
  <c r="CW83" i="2"/>
  <c r="CX83" i="2"/>
  <c r="BY84" i="2"/>
  <c r="BZ83" i="2"/>
  <c r="CA83" i="2"/>
  <c r="CB83" i="2"/>
  <c r="CC83" i="2"/>
  <c r="N84" i="2"/>
  <c r="O83" i="2"/>
  <c r="P83" i="2"/>
  <c r="Q83" i="2"/>
  <c r="R83" i="2"/>
  <c r="GA83" i="2"/>
  <c r="GB83" i="2"/>
  <c r="GC83" i="2"/>
  <c r="GD83" i="2"/>
  <c r="GV83" i="2"/>
  <c r="GW83" i="2"/>
  <c r="GX83" i="2"/>
  <c r="GY83" i="2"/>
  <c r="AJ83" i="2"/>
  <c r="AK83" i="2"/>
  <c r="AL83" i="2"/>
  <c r="AM83" i="2"/>
  <c r="FE85" i="2"/>
  <c r="FF84" i="2"/>
  <c r="FG84" i="2"/>
  <c r="FH84" i="2"/>
  <c r="FI84" i="2"/>
  <c r="EJ85" i="2"/>
  <c r="EK84" i="2"/>
  <c r="EL84" i="2"/>
  <c r="EM84" i="2"/>
  <c r="EN84" i="2"/>
  <c r="DO85" i="2"/>
  <c r="DP84" i="2"/>
  <c r="DQ84" i="2"/>
  <c r="DR84" i="2"/>
  <c r="DS84" i="2"/>
  <c r="CT85" i="2"/>
  <c r="CU84" i="2"/>
  <c r="CV84" i="2"/>
  <c r="CW84" i="2"/>
  <c r="CX84" i="2"/>
  <c r="BY85" i="2"/>
  <c r="BZ84" i="2"/>
  <c r="CA84" i="2"/>
  <c r="CB84" i="2"/>
  <c r="CC84" i="2"/>
  <c r="N85" i="2"/>
  <c r="O84" i="2"/>
  <c r="P84" i="2"/>
  <c r="Q84" i="2"/>
  <c r="R84" i="2"/>
  <c r="GA84" i="2"/>
  <c r="GB84" i="2"/>
  <c r="GC84" i="2"/>
  <c r="GD84" i="2"/>
  <c r="GV84" i="2"/>
  <c r="GW84" i="2"/>
  <c r="GX84" i="2"/>
  <c r="GY84" i="2"/>
  <c r="AJ84" i="2"/>
  <c r="AK84" i="2"/>
  <c r="AL84" i="2"/>
  <c r="AM84" i="2"/>
  <c r="FE86" i="2"/>
  <c r="FF85" i="2"/>
  <c r="FG85" i="2"/>
  <c r="FH85" i="2"/>
  <c r="FI85" i="2"/>
  <c r="EJ86" i="2"/>
  <c r="EK85" i="2"/>
  <c r="EL85" i="2"/>
  <c r="EM85" i="2"/>
  <c r="EN85" i="2"/>
  <c r="DO86" i="2"/>
  <c r="DP85" i="2"/>
  <c r="DQ85" i="2"/>
  <c r="DR85" i="2"/>
  <c r="DS85" i="2"/>
  <c r="CT86" i="2"/>
  <c r="CU85" i="2"/>
  <c r="CV85" i="2"/>
  <c r="CW85" i="2"/>
  <c r="CX85" i="2"/>
  <c r="BY86" i="2"/>
  <c r="BZ85" i="2"/>
  <c r="CA85" i="2"/>
  <c r="CB85" i="2"/>
  <c r="CC85" i="2"/>
  <c r="N86" i="2"/>
  <c r="O85" i="2"/>
  <c r="P85" i="2"/>
  <c r="Q85" i="2"/>
  <c r="R85" i="2"/>
  <c r="GA85" i="2"/>
  <c r="GB85" i="2"/>
  <c r="GC85" i="2"/>
  <c r="GD85" i="2"/>
  <c r="GV85" i="2"/>
  <c r="GW85" i="2"/>
  <c r="GX85" i="2"/>
  <c r="GY85" i="2"/>
  <c r="AJ85" i="2"/>
  <c r="AK85" i="2"/>
  <c r="AL85" i="2"/>
  <c r="AM85" i="2"/>
  <c r="FE87" i="2"/>
  <c r="FF86" i="2"/>
  <c r="FG86" i="2"/>
  <c r="FH86" i="2"/>
  <c r="FI86" i="2"/>
  <c r="EJ87" i="2"/>
  <c r="EK86" i="2"/>
  <c r="EL86" i="2"/>
  <c r="EM86" i="2"/>
  <c r="EN86" i="2"/>
  <c r="DO87" i="2"/>
  <c r="DP86" i="2"/>
  <c r="DQ86" i="2"/>
  <c r="DR86" i="2"/>
  <c r="DS86" i="2"/>
  <c r="CT87" i="2"/>
  <c r="CU86" i="2"/>
  <c r="CV86" i="2"/>
  <c r="CW86" i="2"/>
  <c r="CX86" i="2"/>
  <c r="BY87" i="2"/>
  <c r="BZ86" i="2"/>
  <c r="CA86" i="2"/>
  <c r="CB86" i="2"/>
  <c r="CC86" i="2"/>
  <c r="N87" i="2"/>
  <c r="O86" i="2"/>
  <c r="P86" i="2"/>
  <c r="Q86" i="2"/>
  <c r="R86" i="2"/>
  <c r="GA86" i="2"/>
  <c r="GB86" i="2"/>
  <c r="GC86" i="2"/>
  <c r="GD86" i="2"/>
  <c r="GV86" i="2"/>
  <c r="GW86" i="2"/>
  <c r="GX86" i="2"/>
  <c r="GY86" i="2"/>
  <c r="AJ86" i="2"/>
  <c r="AK86" i="2"/>
  <c r="AL86" i="2"/>
  <c r="AM86" i="2"/>
  <c r="FE88" i="2"/>
  <c r="FF87" i="2"/>
  <c r="FG87" i="2"/>
  <c r="FH87" i="2"/>
  <c r="FI87" i="2"/>
  <c r="EJ88" i="2"/>
  <c r="EK87" i="2"/>
  <c r="EL87" i="2"/>
  <c r="EM87" i="2"/>
  <c r="EN87" i="2"/>
  <c r="DO88" i="2"/>
  <c r="DP87" i="2"/>
  <c r="DQ87" i="2"/>
  <c r="DR87" i="2"/>
  <c r="DS87" i="2"/>
  <c r="CT88" i="2"/>
  <c r="CU87" i="2"/>
  <c r="CV87" i="2"/>
  <c r="CW87" i="2"/>
  <c r="CX87" i="2"/>
  <c r="BY88" i="2"/>
  <c r="BZ87" i="2"/>
  <c r="CA87" i="2"/>
  <c r="CB87" i="2"/>
  <c r="CC87" i="2"/>
  <c r="N88" i="2"/>
  <c r="O87" i="2"/>
  <c r="P87" i="2"/>
  <c r="Q87" i="2"/>
  <c r="R87" i="2"/>
  <c r="GA87" i="2"/>
  <c r="GB87" i="2"/>
  <c r="GC87" i="2"/>
  <c r="GD87" i="2"/>
  <c r="GV87" i="2"/>
  <c r="GW87" i="2"/>
  <c r="GX87" i="2"/>
  <c r="GY87" i="2"/>
  <c r="AJ87" i="2"/>
  <c r="AK87" i="2"/>
  <c r="AL87" i="2"/>
  <c r="AM87" i="2"/>
  <c r="FE89" i="2"/>
  <c r="FF88" i="2"/>
  <c r="FG88" i="2"/>
  <c r="FH88" i="2"/>
  <c r="FI88" i="2"/>
  <c r="EJ89" i="2"/>
  <c r="EK88" i="2"/>
  <c r="EL88" i="2"/>
  <c r="EM88" i="2"/>
  <c r="EN88" i="2"/>
  <c r="DO89" i="2"/>
  <c r="DP88" i="2"/>
  <c r="DQ88" i="2"/>
  <c r="DR88" i="2"/>
  <c r="DS88" i="2"/>
  <c r="CT89" i="2"/>
  <c r="CU88" i="2"/>
  <c r="CV88" i="2"/>
  <c r="CW88" i="2"/>
  <c r="CX88" i="2"/>
  <c r="BY89" i="2"/>
  <c r="BZ88" i="2"/>
  <c r="CA88" i="2"/>
  <c r="CB88" i="2"/>
  <c r="CC88" i="2"/>
  <c r="N89" i="2"/>
  <c r="O88" i="2"/>
  <c r="P88" i="2"/>
  <c r="Q88" i="2"/>
  <c r="R88" i="2"/>
  <c r="GA88" i="2"/>
  <c r="GB88" i="2"/>
  <c r="GC88" i="2"/>
  <c r="GD88" i="2"/>
  <c r="GV88" i="2"/>
  <c r="GW88" i="2"/>
  <c r="GX88" i="2"/>
  <c r="GY88" i="2"/>
  <c r="AJ88" i="2"/>
  <c r="AK88" i="2"/>
  <c r="AL88" i="2"/>
  <c r="AM88" i="2"/>
  <c r="FE90" i="2"/>
  <c r="FF89" i="2"/>
  <c r="FG89" i="2"/>
  <c r="FH89" i="2"/>
  <c r="FI89" i="2"/>
  <c r="EJ90" i="2"/>
  <c r="EK89" i="2"/>
  <c r="EL89" i="2"/>
  <c r="EM89" i="2"/>
  <c r="EN89" i="2"/>
  <c r="DO90" i="2"/>
  <c r="DP89" i="2"/>
  <c r="DQ89" i="2"/>
  <c r="DR89" i="2"/>
  <c r="DS89" i="2"/>
  <c r="CT90" i="2"/>
  <c r="CU89" i="2"/>
  <c r="CV89" i="2"/>
  <c r="CW89" i="2"/>
  <c r="CX89" i="2"/>
  <c r="BY90" i="2"/>
  <c r="BZ89" i="2"/>
  <c r="CA89" i="2"/>
  <c r="CB89" i="2"/>
  <c r="CC89" i="2"/>
  <c r="N90" i="2"/>
  <c r="O89" i="2"/>
  <c r="P89" i="2"/>
  <c r="Q89" i="2"/>
  <c r="R89" i="2"/>
  <c r="GA89" i="2"/>
  <c r="GB89" i="2"/>
  <c r="GC89" i="2"/>
  <c r="GD89" i="2"/>
  <c r="GV89" i="2"/>
  <c r="GW89" i="2"/>
  <c r="GX89" i="2"/>
  <c r="GY89" i="2"/>
  <c r="AJ89" i="2"/>
  <c r="AK89" i="2"/>
  <c r="AL89" i="2"/>
  <c r="AM89" i="2"/>
  <c r="FE91" i="2"/>
  <c r="FF90" i="2"/>
  <c r="FG90" i="2"/>
  <c r="FH90" i="2"/>
  <c r="FI90" i="2"/>
  <c r="EJ91" i="2"/>
  <c r="EK90" i="2"/>
  <c r="EL90" i="2"/>
  <c r="EM90" i="2"/>
  <c r="EN90" i="2"/>
  <c r="DO91" i="2"/>
  <c r="DP90" i="2"/>
  <c r="DQ90" i="2"/>
  <c r="DR90" i="2"/>
  <c r="DS90" i="2"/>
  <c r="CT91" i="2"/>
  <c r="CU90" i="2"/>
  <c r="CV90" i="2"/>
  <c r="CW90" i="2"/>
  <c r="CX90" i="2"/>
  <c r="BY91" i="2"/>
  <c r="BZ90" i="2"/>
  <c r="CA90" i="2"/>
  <c r="CB90" i="2"/>
  <c r="CC90" i="2"/>
  <c r="N91" i="2"/>
  <c r="O90" i="2"/>
  <c r="P90" i="2"/>
  <c r="Q90" i="2"/>
  <c r="R90" i="2"/>
  <c r="GA90" i="2"/>
  <c r="GB90" i="2"/>
  <c r="GC90" i="2"/>
  <c r="GD90" i="2"/>
  <c r="GV90" i="2"/>
  <c r="GW90" i="2"/>
  <c r="GX90" i="2"/>
  <c r="GY90" i="2"/>
  <c r="AJ90" i="2"/>
  <c r="AK90" i="2"/>
  <c r="AL90" i="2"/>
  <c r="AM90" i="2"/>
  <c r="FE92" i="2"/>
  <c r="FF91" i="2"/>
  <c r="FG91" i="2"/>
  <c r="FH91" i="2"/>
  <c r="FI91" i="2"/>
  <c r="EJ92" i="2"/>
  <c r="EK91" i="2"/>
  <c r="EL91" i="2"/>
  <c r="EM91" i="2"/>
  <c r="EN91" i="2"/>
  <c r="DO92" i="2"/>
  <c r="DP91" i="2"/>
  <c r="DQ91" i="2"/>
  <c r="DR91" i="2"/>
  <c r="DS91" i="2"/>
  <c r="CT92" i="2"/>
  <c r="CU91" i="2"/>
  <c r="CV91" i="2"/>
  <c r="CW91" i="2"/>
  <c r="CX91" i="2"/>
  <c r="BY92" i="2"/>
  <c r="BZ91" i="2"/>
  <c r="CA91" i="2"/>
  <c r="CB91" i="2"/>
  <c r="CC91" i="2"/>
  <c r="N92" i="2"/>
  <c r="O91" i="2"/>
  <c r="P91" i="2"/>
  <c r="Q91" i="2"/>
  <c r="R91" i="2"/>
  <c r="GA91" i="2"/>
  <c r="GB91" i="2"/>
  <c r="GC91" i="2"/>
  <c r="GD91" i="2"/>
  <c r="GV91" i="2"/>
  <c r="GW91" i="2"/>
  <c r="GX91" i="2"/>
  <c r="GY91" i="2"/>
  <c r="AJ91" i="2"/>
  <c r="AK91" i="2"/>
  <c r="AL91" i="2"/>
  <c r="AM91" i="2"/>
  <c r="FE93" i="2"/>
  <c r="FF92" i="2"/>
  <c r="FG92" i="2"/>
  <c r="FH92" i="2"/>
  <c r="FI92" i="2"/>
  <c r="EJ93" i="2"/>
  <c r="EK92" i="2"/>
  <c r="EL92" i="2"/>
  <c r="EM92" i="2"/>
  <c r="EN92" i="2"/>
  <c r="DO93" i="2"/>
  <c r="DP92" i="2"/>
  <c r="DQ92" i="2"/>
  <c r="DR92" i="2"/>
  <c r="DS92" i="2"/>
  <c r="CT93" i="2"/>
  <c r="CU92" i="2"/>
  <c r="CV92" i="2"/>
  <c r="CW92" i="2"/>
  <c r="CX92" i="2"/>
  <c r="BY93" i="2"/>
  <c r="BZ92" i="2"/>
  <c r="CA92" i="2"/>
  <c r="CB92" i="2"/>
  <c r="CC92" i="2"/>
  <c r="N93" i="2"/>
  <c r="O92" i="2"/>
  <c r="P92" i="2"/>
  <c r="Q92" i="2"/>
  <c r="R92" i="2"/>
  <c r="GA92" i="2"/>
  <c r="GB92" i="2"/>
  <c r="GC92" i="2"/>
  <c r="GD92" i="2"/>
  <c r="GV92" i="2"/>
  <c r="GW92" i="2"/>
  <c r="GX92" i="2"/>
  <c r="GY92" i="2"/>
  <c r="AJ92" i="2"/>
  <c r="AK92" i="2"/>
  <c r="AL92" i="2"/>
  <c r="AM92" i="2"/>
  <c r="FE94" i="2"/>
  <c r="FF93" i="2"/>
  <c r="FG93" i="2"/>
  <c r="FH93" i="2"/>
  <c r="FI93" i="2"/>
  <c r="EJ94" i="2"/>
  <c r="EK93" i="2"/>
  <c r="EL93" i="2"/>
  <c r="EM93" i="2"/>
  <c r="EN93" i="2"/>
  <c r="DO94" i="2"/>
  <c r="DP93" i="2"/>
  <c r="DQ93" i="2"/>
  <c r="DR93" i="2"/>
  <c r="DS93" i="2"/>
  <c r="CT94" i="2"/>
  <c r="CU93" i="2"/>
  <c r="CV93" i="2"/>
  <c r="CW93" i="2"/>
  <c r="CX93" i="2"/>
  <c r="BY94" i="2"/>
  <c r="BZ93" i="2"/>
  <c r="CA93" i="2"/>
  <c r="CB93" i="2"/>
  <c r="CC93" i="2"/>
  <c r="N94" i="2"/>
  <c r="O93" i="2"/>
  <c r="P93" i="2"/>
  <c r="Q93" i="2"/>
  <c r="R93" i="2"/>
  <c r="GA93" i="2"/>
  <c r="GB93" i="2"/>
  <c r="GC93" i="2"/>
  <c r="GD93" i="2"/>
  <c r="GV93" i="2"/>
  <c r="GW93" i="2"/>
  <c r="GX93" i="2"/>
  <c r="GY93" i="2"/>
  <c r="AJ93" i="2"/>
  <c r="AK93" i="2"/>
  <c r="AL93" i="2"/>
  <c r="AM93" i="2"/>
  <c r="CD60" i="2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/>
  <c r="E9" i="4"/>
  <c r="F9" i="4"/>
  <c r="G9" i="4"/>
  <c r="L9" i="4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/>
  <c r="FH94" i="2"/>
  <c r="FI94" i="2"/>
  <c r="EJ95" i="2"/>
  <c r="EK94" i="2"/>
  <c r="EL94" i="2"/>
  <c r="EM94" i="2"/>
  <c r="EN94" i="2"/>
  <c r="DO95" i="2"/>
  <c r="DP94" i="2"/>
  <c r="DQ94" i="2"/>
  <c r="DR94" i="2"/>
  <c r="DS94" i="2"/>
  <c r="CT95" i="2"/>
  <c r="CU94" i="2"/>
  <c r="CV94" i="2"/>
  <c r="CW94" i="2"/>
  <c r="CX94" i="2"/>
  <c r="BY95" i="2"/>
  <c r="BZ94" i="2"/>
  <c r="CA94" i="2"/>
  <c r="CB94" i="2"/>
  <c r="CC94" i="2"/>
  <c r="N95" i="2"/>
  <c r="O94" i="2"/>
  <c r="P94" i="2"/>
  <c r="Q94" i="2"/>
  <c r="R94" i="2"/>
  <c r="GA94" i="2"/>
  <c r="GB94" i="2"/>
  <c r="GC94" i="2"/>
  <c r="GD94" i="2"/>
  <c r="GV94" i="2"/>
  <c r="GW94" i="2"/>
  <c r="GX94" i="2"/>
  <c r="GY94" i="2"/>
  <c r="AJ94" i="2"/>
  <c r="AK94" i="2"/>
  <c r="AL94" i="2"/>
  <c r="AM94" i="2"/>
  <c r="FE96" i="2"/>
  <c r="FF95" i="2"/>
  <c r="FG95" i="2"/>
  <c r="FH95" i="2"/>
  <c r="FI95" i="2"/>
  <c r="EJ96" i="2"/>
  <c r="EK95" i="2"/>
  <c r="EL95" i="2"/>
  <c r="EM95" i="2"/>
  <c r="EN95" i="2"/>
  <c r="DO96" i="2"/>
  <c r="DP95" i="2"/>
  <c r="DQ95" i="2"/>
  <c r="DR95" i="2"/>
  <c r="DS95" i="2"/>
  <c r="CT96" i="2"/>
  <c r="CU95" i="2"/>
  <c r="CV95" i="2"/>
  <c r="CW95" i="2"/>
  <c r="CX95" i="2"/>
  <c r="BY96" i="2"/>
  <c r="BZ95" i="2"/>
  <c r="CA95" i="2"/>
  <c r="CB95" i="2"/>
  <c r="CC95" i="2"/>
  <c r="N96" i="2"/>
  <c r="O95" i="2"/>
  <c r="P95" i="2"/>
  <c r="Q95" i="2"/>
  <c r="R95" i="2"/>
  <c r="GA95" i="2"/>
  <c r="GB95" i="2"/>
  <c r="GC95" i="2"/>
  <c r="GD95" i="2"/>
  <c r="GV95" i="2"/>
  <c r="GW95" i="2"/>
  <c r="GX95" i="2"/>
  <c r="GY95" i="2"/>
  <c r="AJ95" i="2"/>
  <c r="AK95" i="2"/>
  <c r="AL95" i="2"/>
  <c r="AM95" i="2"/>
  <c r="FE97" i="2"/>
  <c r="FF96" i="2"/>
  <c r="FG96" i="2"/>
  <c r="FH96" i="2"/>
  <c r="FI96" i="2"/>
  <c r="EJ97" i="2"/>
  <c r="EK96" i="2"/>
  <c r="EL96" i="2"/>
  <c r="EM96" i="2"/>
  <c r="EN96" i="2"/>
  <c r="DO97" i="2"/>
  <c r="DP96" i="2"/>
  <c r="DQ96" i="2"/>
  <c r="DR96" i="2"/>
  <c r="DS96" i="2"/>
  <c r="CT97" i="2"/>
  <c r="CU96" i="2"/>
  <c r="CV96" i="2"/>
  <c r="CW96" i="2"/>
  <c r="CX96" i="2"/>
  <c r="BY97" i="2"/>
  <c r="BZ96" i="2"/>
  <c r="CA96" i="2"/>
  <c r="CB96" i="2"/>
  <c r="CC96" i="2"/>
  <c r="N97" i="2"/>
  <c r="O96" i="2"/>
  <c r="P96" i="2"/>
  <c r="Q96" i="2"/>
  <c r="R96" i="2"/>
  <c r="GA96" i="2"/>
  <c r="GB96" i="2"/>
  <c r="GC96" i="2"/>
  <c r="GD96" i="2"/>
  <c r="GV96" i="2"/>
  <c r="GW96" i="2"/>
  <c r="GX96" i="2"/>
  <c r="GY96" i="2"/>
  <c r="AJ96" i="2"/>
  <c r="AK96" i="2"/>
  <c r="AL96" i="2"/>
  <c r="AM96" i="2"/>
  <c r="FE98" i="2"/>
  <c r="FF97" i="2"/>
  <c r="FG97" i="2"/>
  <c r="FH97" i="2"/>
  <c r="FI97" i="2"/>
  <c r="EJ98" i="2"/>
  <c r="EK97" i="2"/>
  <c r="EL97" i="2"/>
  <c r="EM97" i="2"/>
  <c r="EN97" i="2"/>
  <c r="DO98" i="2"/>
  <c r="DP97" i="2"/>
  <c r="DQ97" i="2"/>
  <c r="DR97" i="2"/>
  <c r="DS97" i="2"/>
  <c r="CT98" i="2"/>
  <c r="CU97" i="2"/>
  <c r="CV97" i="2"/>
  <c r="CW97" i="2"/>
  <c r="CX97" i="2"/>
  <c r="BY98" i="2"/>
  <c r="BZ97" i="2"/>
  <c r="CA97" i="2"/>
  <c r="CB97" i="2"/>
  <c r="CC97" i="2"/>
  <c r="N98" i="2"/>
  <c r="O97" i="2"/>
  <c r="P97" i="2"/>
  <c r="Q97" i="2"/>
  <c r="R97" i="2"/>
  <c r="GA97" i="2"/>
  <c r="GB97" i="2"/>
  <c r="GC97" i="2"/>
  <c r="GD97" i="2"/>
  <c r="GV97" i="2"/>
  <c r="GW97" i="2"/>
  <c r="GX97" i="2"/>
  <c r="GY97" i="2"/>
  <c r="AJ97" i="2"/>
  <c r="AK97" i="2"/>
  <c r="AL97" i="2"/>
  <c r="AM97" i="2"/>
  <c r="FE99" i="2"/>
  <c r="FF98" i="2"/>
  <c r="FG98" i="2"/>
  <c r="FH98" i="2"/>
  <c r="FI98" i="2"/>
  <c r="EJ99" i="2"/>
  <c r="EK98" i="2"/>
  <c r="EL98" i="2"/>
  <c r="EM98" i="2"/>
  <c r="EN98" i="2"/>
  <c r="DO99" i="2"/>
  <c r="DP98" i="2"/>
  <c r="DQ98" i="2"/>
  <c r="DR98" i="2"/>
  <c r="DS98" i="2"/>
  <c r="CT99" i="2"/>
  <c r="CU98" i="2"/>
  <c r="CV98" i="2"/>
  <c r="CW98" i="2"/>
  <c r="CX98" i="2"/>
  <c r="BY99" i="2"/>
  <c r="BZ98" i="2"/>
  <c r="CA98" i="2"/>
  <c r="CB98" i="2"/>
  <c r="CC98" i="2"/>
  <c r="N99" i="2"/>
  <c r="O98" i="2"/>
  <c r="P98" i="2"/>
  <c r="Q98" i="2"/>
  <c r="R98" i="2"/>
  <c r="GA98" i="2"/>
  <c r="GB98" i="2"/>
  <c r="GC98" i="2"/>
  <c r="GD98" i="2"/>
  <c r="GV98" i="2"/>
  <c r="GW98" i="2"/>
  <c r="GX98" i="2"/>
  <c r="GY98" i="2"/>
  <c r="AJ98" i="2"/>
  <c r="AK98" i="2"/>
  <c r="AL98" i="2"/>
  <c r="AM98" i="2"/>
  <c r="FE100" i="2"/>
  <c r="FF99" i="2"/>
  <c r="FG99" i="2"/>
  <c r="FH99" i="2"/>
  <c r="FI99" i="2"/>
  <c r="EJ100" i="2"/>
  <c r="EK99" i="2"/>
  <c r="EL99" i="2"/>
  <c r="EM99" i="2"/>
  <c r="EN99" i="2"/>
  <c r="DO100" i="2"/>
  <c r="DP99" i="2"/>
  <c r="DQ99" i="2"/>
  <c r="DR99" i="2"/>
  <c r="DS99" i="2"/>
  <c r="CT100" i="2"/>
  <c r="CU99" i="2"/>
  <c r="CV99" i="2"/>
  <c r="CW99" i="2"/>
  <c r="CX99" i="2"/>
  <c r="BY100" i="2"/>
  <c r="BZ99" i="2"/>
  <c r="CA99" i="2"/>
  <c r="CB99" i="2"/>
  <c r="CC99" i="2"/>
  <c r="N100" i="2"/>
  <c r="O99" i="2"/>
  <c r="P99" i="2"/>
  <c r="Q99" i="2"/>
  <c r="R99" i="2"/>
  <c r="GA99" i="2"/>
  <c r="GB99" i="2"/>
  <c r="GC99" i="2"/>
  <c r="GD99" i="2"/>
  <c r="GV99" i="2"/>
  <c r="GW99" i="2"/>
  <c r="GX99" i="2"/>
  <c r="GY99" i="2"/>
  <c r="AJ99" i="2"/>
  <c r="AK99" i="2"/>
  <c r="AL99" i="2"/>
  <c r="AM99" i="2"/>
  <c r="FE101" i="2"/>
  <c r="FF100" i="2"/>
  <c r="FG100" i="2"/>
  <c r="FH100" i="2"/>
  <c r="FI100" i="2"/>
  <c r="EJ101" i="2"/>
  <c r="EK100" i="2"/>
  <c r="EL100" i="2"/>
  <c r="EM100" i="2"/>
  <c r="EN100" i="2"/>
  <c r="DO101" i="2"/>
  <c r="DP100" i="2"/>
  <c r="DQ100" i="2"/>
  <c r="DR100" i="2"/>
  <c r="DS100" i="2"/>
  <c r="CT101" i="2"/>
  <c r="CU100" i="2"/>
  <c r="CV100" i="2"/>
  <c r="CW100" i="2"/>
  <c r="CX100" i="2"/>
  <c r="BY101" i="2"/>
  <c r="BZ100" i="2"/>
  <c r="CA100" i="2"/>
  <c r="CB100" i="2"/>
  <c r="CC100" i="2"/>
  <c r="N101" i="2"/>
  <c r="O100" i="2"/>
  <c r="P100" i="2"/>
  <c r="Q100" i="2"/>
  <c r="R100" i="2"/>
  <c r="GA100" i="2"/>
  <c r="GB100" i="2"/>
  <c r="GC100" i="2"/>
  <c r="GD100" i="2"/>
  <c r="GV100" i="2"/>
  <c r="GW100" i="2"/>
  <c r="GX100" i="2"/>
  <c r="GY100" i="2"/>
  <c r="AJ100" i="2"/>
  <c r="AK100" i="2"/>
  <c r="AL100" i="2"/>
  <c r="AM100" i="2"/>
  <c r="FE102" i="2"/>
  <c r="FF101" i="2"/>
  <c r="FG101" i="2"/>
  <c r="FH101" i="2"/>
  <c r="FI101" i="2"/>
  <c r="EJ102" i="2"/>
  <c r="EK101" i="2"/>
  <c r="EL101" i="2"/>
  <c r="EM101" i="2"/>
  <c r="EN101" i="2"/>
  <c r="DO102" i="2"/>
  <c r="DP101" i="2"/>
  <c r="DQ101" i="2"/>
  <c r="DR101" i="2"/>
  <c r="DS101" i="2"/>
  <c r="CT102" i="2"/>
  <c r="CU101" i="2"/>
  <c r="CV101" i="2"/>
  <c r="CW101" i="2"/>
  <c r="CX101" i="2"/>
  <c r="BY102" i="2"/>
  <c r="BZ101" i="2"/>
  <c r="CA101" i="2"/>
  <c r="CB101" i="2"/>
  <c r="CC101" i="2"/>
  <c r="N102" i="2"/>
  <c r="O101" i="2"/>
  <c r="P101" i="2"/>
  <c r="Q101" i="2"/>
  <c r="R101" i="2"/>
  <c r="GA101" i="2"/>
  <c r="GB101" i="2"/>
  <c r="GC101" i="2"/>
  <c r="GD101" i="2"/>
  <c r="GV101" i="2"/>
  <c r="GW101" i="2"/>
  <c r="GX101" i="2"/>
  <c r="GY101" i="2"/>
  <c r="AJ101" i="2"/>
  <c r="AK101" i="2"/>
  <c r="AL101" i="2"/>
  <c r="AM101" i="2"/>
  <c r="FE103" i="2"/>
  <c r="FF102" i="2"/>
  <c r="FG102" i="2"/>
  <c r="FH102" i="2"/>
  <c r="FI102" i="2"/>
  <c r="EJ103" i="2"/>
  <c r="EK102" i="2"/>
  <c r="EL102" i="2"/>
  <c r="EM102" i="2"/>
  <c r="EN102" i="2"/>
  <c r="DO103" i="2"/>
  <c r="DP102" i="2"/>
  <c r="DQ102" i="2"/>
  <c r="DR102" i="2"/>
  <c r="DS102" i="2"/>
  <c r="CT103" i="2"/>
  <c r="CU102" i="2"/>
  <c r="CV102" i="2"/>
  <c r="CW102" i="2"/>
  <c r="CX102" i="2"/>
  <c r="BY103" i="2"/>
  <c r="BZ102" i="2"/>
  <c r="CA102" i="2"/>
  <c r="CB102" i="2"/>
  <c r="CC102" i="2"/>
  <c r="N103" i="2"/>
  <c r="O102" i="2"/>
  <c r="P102" i="2"/>
  <c r="Q102" i="2"/>
  <c r="R102" i="2"/>
  <c r="GA102" i="2"/>
  <c r="GB102" i="2"/>
  <c r="GC102" i="2"/>
  <c r="GD102" i="2"/>
  <c r="GV102" i="2"/>
  <c r="GW102" i="2"/>
  <c r="GX102" i="2"/>
  <c r="GY102" i="2"/>
  <c r="AJ102" i="2"/>
  <c r="AK102" i="2"/>
  <c r="AL102" i="2"/>
  <c r="AM102" i="2"/>
  <c r="FE104" i="2"/>
  <c r="FF103" i="2"/>
  <c r="FG103" i="2"/>
  <c r="FH103" i="2"/>
  <c r="FI103" i="2"/>
  <c r="EJ104" i="2"/>
  <c r="EK103" i="2"/>
  <c r="EL103" i="2"/>
  <c r="EM103" i="2"/>
  <c r="EN103" i="2"/>
  <c r="DO104" i="2"/>
  <c r="DP103" i="2"/>
  <c r="DQ103" i="2"/>
  <c r="DR103" i="2"/>
  <c r="DS103" i="2"/>
  <c r="CT104" i="2"/>
  <c r="CU103" i="2"/>
  <c r="CV103" i="2"/>
  <c r="CW103" i="2"/>
  <c r="CX103" i="2"/>
  <c r="BY104" i="2"/>
  <c r="BZ103" i="2"/>
  <c r="CA103" i="2"/>
  <c r="CB103" i="2"/>
  <c r="CC103" i="2"/>
  <c r="N104" i="2"/>
  <c r="O103" i="2"/>
  <c r="P103" i="2"/>
  <c r="Q103" i="2"/>
  <c r="R103" i="2"/>
  <c r="GA103" i="2"/>
  <c r="GB103" i="2"/>
  <c r="GC103" i="2"/>
  <c r="GD103" i="2"/>
  <c r="GV103" i="2"/>
  <c r="GW103" i="2"/>
  <c r="GX103" i="2"/>
  <c r="GY103" i="2"/>
  <c r="AJ103" i="2"/>
  <c r="AK103" i="2"/>
  <c r="AL103" i="2"/>
  <c r="AM103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/>
  <c r="E10" i="4"/>
  <c r="F10" i="4"/>
  <c r="G10" i="4"/>
  <c r="L10" i="4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/>
  <c r="FH104" i="2"/>
  <c r="FI104" i="2"/>
  <c r="EJ105" i="2"/>
  <c r="EK104" i="2"/>
  <c r="EL104" i="2"/>
  <c r="EM104" i="2"/>
  <c r="EN104" i="2"/>
  <c r="DO105" i="2"/>
  <c r="DP104" i="2"/>
  <c r="DQ104" i="2"/>
  <c r="DR104" i="2"/>
  <c r="DS104" i="2"/>
  <c r="CT105" i="2"/>
  <c r="CU104" i="2"/>
  <c r="CV104" i="2"/>
  <c r="CW104" i="2"/>
  <c r="CX104" i="2"/>
  <c r="BY105" i="2"/>
  <c r="BZ104" i="2"/>
  <c r="CA104" i="2"/>
  <c r="CB104" i="2"/>
  <c r="CC104" i="2"/>
  <c r="N105" i="2"/>
  <c r="O104" i="2"/>
  <c r="P104" i="2"/>
  <c r="Q104" i="2"/>
  <c r="R104" i="2"/>
  <c r="GA104" i="2"/>
  <c r="GB104" i="2"/>
  <c r="GC104" i="2"/>
  <c r="GD104" i="2"/>
  <c r="GV104" i="2"/>
  <c r="GW104" i="2"/>
  <c r="GX104" i="2"/>
  <c r="GY104" i="2"/>
  <c r="AJ104" i="2"/>
  <c r="AK104" i="2"/>
  <c r="AL104" i="2"/>
  <c r="AM104" i="2"/>
  <c r="FE106" i="2"/>
  <c r="FF105" i="2"/>
  <c r="FG105" i="2"/>
  <c r="FH105" i="2"/>
  <c r="FI105" i="2"/>
  <c r="EJ106" i="2"/>
  <c r="EK105" i="2"/>
  <c r="EL105" i="2"/>
  <c r="EM105" i="2"/>
  <c r="EN105" i="2"/>
  <c r="DO106" i="2"/>
  <c r="DP105" i="2"/>
  <c r="DQ105" i="2"/>
  <c r="DR105" i="2"/>
  <c r="DS105" i="2"/>
  <c r="CT106" i="2"/>
  <c r="CU105" i="2"/>
  <c r="CV105" i="2"/>
  <c r="CW105" i="2"/>
  <c r="CX105" i="2"/>
  <c r="BY106" i="2"/>
  <c r="BZ105" i="2"/>
  <c r="CA105" i="2"/>
  <c r="CB105" i="2"/>
  <c r="CC105" i="2"/>
  <c r="N106" i="2"/>
  <c r="O105" i="2"/>
  <c r="P105" i="2"/>
  <c r="Q105" i="2"/>
  <c r="R105" i="2"/>
  <c r="GA105" i="2"/>
  <c r="GB105" i="2"/>
  <c r="GC105" i="2"/>
  <c r="GD105" i="2"/>
  <c r="GV105" i="2"/>
  <c r="GW105" i="2"/>
  <c r="GX105" i="2"/>
  <c r="GY105" i="2"/>
  <c r="AJ105" i="2"/>
  <c r="AK105" i="2"/>
  <c r="AL105" i="2"/>
  <c r="AM105" i="2"/>
  <c r="FE107" i="2"/>
  <c r="FF106" i="2"/>
  <c r="FG106" i="2"/>
  <c r="FH106" i="2"/>
  <c r="FI106" i="2"/>
  <c r="EJ107" i="2"/>
  <c r="EK106" i="2"/>
  <c r="EL106" i="2"/>
  <c r="EM106" i="2"/>
  <c r="EN106" i="2"/>
  <c r="DO107" i="2"/>
  <c r="DP106" i="2"/>
  <c r="DQ106" i="2"/>
  <c r="DR106" i="2"/>
  <c r="DS106" i="2"/>
  <c r="CT107" i="2"/>
  <c r="CU106" i="2"/>
  <c r="CV106" i="2"/>
  <c r="CW106" i="2"/>
  <c r="CX106" i="2"/>
  <c r="BY107" i="2"/>
  <c r="BZ106" i="2"/>
  <c r="CA106" i="2"/>
  <c r="CB106" i="2"/>
  <c r="CC106" i="2"/>
  <c r="N107" i="2"/>
  <c r="O106" i="2"/>
  <c r="P106" i="2"/>
  <c r="Q106" i="2"/>
  <c r="R106" i="2"/>
  <c r="GA106" i="2"/>
  <c r="GB106" i="2"/>
  <c r="GC106" i="2"/>
  <c r="GD106" i="2"/>
  <c r="GV106" i="2"/>
  <c r="GW106" i="2"/>
  <c r="GX106" i="2"/>
  <c r="GY106" i="2"/>
  <c r="AJ106" i="2"/>
  <c r="AK106" i="2"/>
  <c r="AL106" i="2"/>
  <c r="AM106" i="2"/>
  <c r="J8" i="4"/>
  <c r="J16" i="4"/>
  <c r="FE108" i="2"/>
  <c r="FF107" i="2"/>
  <c r="FG107" i="2"/>
  <c r="FH107" i="2"/>
  <c r="FI107" i="2"/>
  <c r="EJ108" i="2"/>
  <c r="EK107" i="2"/>
  <c r="EL107" i="2"/>
  <c r="EM107" i="2"/>
  <c r="EN107" i="2"/>
  <c r="DO108" i="2"/>
  <c r="DP107" i="2"/>
  <c r="DQ107" i="2"/>
  <c r="DR107" i="2"/>
  <c r="DS107" i="2"/>
  <c r="CT108" i="2"/>
  <c r="CU107" i="2"/>
  <c r="CV107" i="2"/>
  <c r="CW107" i="2"/>
  <c r="CX107" i="2"/>
  <c r="BY108" i="2"/>
  <c r="BZ107" i="2"/>
  <c r="CA107" i="2"/>
  <c r="CB107" i="2"/>
  <c r="CC107" i="2"/>
  <c r="N108" i="2"/>
  <c r="O107" i="2"/>
  <c r="P107" i="2"/>
  <c r="Q107" i="2"/>
  <c r="R107" i="2"/>
  <c r="GA107" i="2"/>
  <c r="GB107" i="2"/>
  <c r="GC107" i="2"/>
  <c r="GD107" i="2"/>
  <c r="GV107" i="2"/>
  <c r="GW107" i="2"/>
  <c r="GX107" i="2"/>
  <c r="GY107" i="2"/>
  <c r="AJ107" i="2"/>
  <c r="AK107" i="2"/>
  <c r="AL107" i="2"/>
  <c r="AM107" i="2"/>
  <c r="BS19" i="2"/>
  <c r="BE20" i="2"/>
  <c r="BF20" i="2"/>
  <c r="BE21" i="2"/>
  <c r="K8" i="4"/>
  <c r="K16" i="4"/>
  <c r="FE109" i="2"/>
  <c r="FF108" i="2"/>
  <c r="FG108" i="2"/>
  <c r="FH108" i="2"/>
  <c r="FI108" i="2"/>
  <c r="EJ109" i="2"/>
  <c r="EK108" i="2"/>
  <c r="EL108" i="2"/>
  <c r="EM108" i="2"/>
  <c r="EN108" i="2"/>
  <c r="DO109" i="2"/>
  <c r="DP108" i="2"/>
  <c r="DQ108" i="2"/>
  <c r="DR108" i="2"/>
  <c r="DS108" i="2"/>
  <c r="CT109" i="2"/>
  <c r="CU108" i="2"/>
  <c r="CV108" i="2"/>
  <c r="CW108" i="2"/>
  <c r="CX108" i="2"/>
  <c r="BY109" i="2"/>
  <c r="BZ108" i="2"/>
  <c r="CA108" i="2"/>
  <c r="CB108" i="2"/>
  <c r="CC108" i="2"/>
  <c r="N109" i="2"/>
  <c r="O108" i="2"/>
  <c r="P108" i="2"/>
  <c r="Q108" i="2"/>
  <c r="R108" i="2"/>
  <c r="GA108" i="2"/>
  <c r="GB108" i="2"/>
  <c r="GC108" i="2"/>
  <c r="GD108" i="2"/>
  <c r="GV108" i="2"/>
  <c r="GW108" i="2"/>
  <c r="GX108" i="2"/>
  <c r="GY108" i="2"/>
  <c r="AJ108" i="2"/>
  <c r="AK108" i="2"/>
  <c r="AL108" i="2"/>
  <c r="AM108" i="2"/>
  <c r="BG20" i="2"/>
  <c r="BH20" i="2"/>
  <c r="BS20" i="2"/>
  <c r="BE22" i="2"/>
  <c r="BF21" i="2"/>
  <c r="BG21" i="2"/>
  <c r="BH21" i="2"/>
  <c r="FE110" i="2"/>
  <c r="FF109" i="2"/>
  <c r="FG109" i="2"/>
  <c r="FH109" i="2"/>
  <c r="FI109" i="2"/>
  <c r="EJ110" i="2"/>
  <c r="EK109" i="2"/>
  <c r="EL109" i="2"/>
  <c r="EM109" i="2"/>
  <c r="EN109" i="2"/>
  <c r="DO110" i="2"/>
  <c r="DP109" i="2"/>
  <c r="DQ109" i="2"/>
  <c r="DR109" i="2"/>
  <c r="DS109" i="2"/>
  <c r="CT110" i="2"/>
  <c r="CU109" i="2"/>
  <c r="CV109" i="2"/>
  <c r="CW109" i="2"/>
  <c r="CX109" i="2"/>
  <c r="BY110" i="2"/>
  <c r="BZ109" i="2"/>
  <c r="CA109" i="2"/>
  <c r="CB109" i="2"/>
  <c r="CC109" i="2"/>
  <c r="N110" i="2"/>
  <c r="O109" i="2"/>
  <c r="P109" i="2"/>
  <c r="Q109" i="2"/>
  <c r="R109" i="2"/>
  <c r="GA109" i="2"/>
  <c r="GB109" i="2"/>
  <c r="GC109" i="2"/>
  <c r="GD109" i="2"/>
  <c r="GV109" i="2"/>
  <c r="GW109" i="2"/>
  <c r="GX109" i="2"/>
  <c r="GY109" i="2"/>
  <c r="AJ109" i="2"/>
  <c r="AK109" i="2"/>
  <c r="AL109" i="2"/>
  <c r="AM109" i="2"/>
  <c r="BS21" i="2"/>
  <c r="BF22" i="2"/>
  <c r="BG22" i="2"/>
  <c r="BH22" i="2"/>
  <c r="BE23" i="2"/>
  <c r="FE111" i="2"/>
  <c r="FF110" i="2"/>
  <c r="FG110" i="2"/>
  <c r="FH110" i="2"/>
  <c r="FI110" i="2"/>
  <c r="EJ111" i="2"/>
  <c r="EK110" i="2"/>
  <c r="EL110" i="2"/>
  <c r="EM110" i="2"/>
  <c r="EN110" i="2"/>
  <c r="DO111" i="2"/>
  <c r="DP110" i="2"/>
  <c r="DQ110" i="2"/>
  <c r="DR110" i="2"/>
  <c r="DS110" i="2"/>
  <c r="CT111" i="2"/>
  <c r="CU110" i="2"/>
  <c r="CV110" i="2"/>
  <c r="CW110" i="2"/>
  <c r="CX110" i="2"/>
  <c r="BY111" i="2"/>
  <c r="BZ110" i="2"/>
  <c r="CA110" i="2"/>
  <c r="CB110" i="2"/>
  <c r="CC110" i="2"/>
  <c r="N111" i="2"/>
  <c r="O110" i="2"/>
  <c r="P110" i="2"/>
  <c r="Q110" i="2"/>
  <c r="R110" i="2"/>
  <c r="GA110" i="2"/>
  <c r="GB110" i="2"/>
  <c r="GC110" i="2"/>
  <c r="GD110" i="2"/>
  <c r="GV110" i="2"/>
  <c r="GW110" i="2"/>
  <c r="GX110" i="2"/>
  <c r="GY110" i="2"/>
  <c r="AJ110" i="2"/>
  <c r="AK110" i="2"/>
  <c r="AL110" i="2"/>
  <c r="AM110" i="2"/>
  <c r="BS22" i="2"/>
  <c r="BE24" i="2"/>
  <c r="BF23" i="2"/>
  <c r="BG23" i="2"/>
  <c r="BH23" i="2"/>
  <c r="FE112" i="2"/>
  <c r="FF111" i="2"/>
  <c r="FG111" i="2"/>
  <c r="FH111" i="2"/>
  <c r="FI111" i="2"/>
  <c r="EJ112" i="2"/>
  <c r="EK111" i="2"/>
  <c r="EL111" i="2"/>
  <c r="EM111" i="2"/>
  <c r="EN111" i="2"/>
  <c r="DO112" i="2"/>
  <c r="DP111" i="2"/>
  <c r="DQ111" i="2"/>
  <c r="DR111" i="2"/>
  <c r="DS111" i="2"/>
  <c r="CT112" i="2"/>
  <c r="CU111" i="2"/>
  <c r="CV111" i="2"/>
  <c r="CW111" i="2"/>
  <c r="CX111" i="2"/>
  <c r="BY112" i="2"/>
  <c r="BZ111" i="2"/>
  <c r="CA111" i="2"/>
  <c r="CB111" i="2"/>
  <c r="CC111" i="2"/>
  <c r="N112" i="2"/>
  <c r="O111" i="2"/>
  <c r="P111" i="2"/>
  <c r="Q111" i="2"/>
  <c r="R111" i="2"/>
  <c r="GA111" i="2"/>
  <c r="GB111" i="2"/>
  <c r="GC111" i="2"/>
  <c r="GD111" i="2"/>
  <c r="GV111" i="2"/>
  <c r="GW111" i="2"/>
  <c r="GX111" i="2"/>
  <c r="GY111" i="2"/>
  <c r="AJ111" i="2"/>
  <c r="AK111" i="2"/>
  <c r="AL111" i="2"/>
  <c r="AM111" i="2"/>
  <c r="BE25" i="2"/>
  <c r="BS23" i="2"/>
  <c r="BF24" i="2"/>
  <c r="BG24" i="2"/>
  <c r="BH24" i="2"/>
  <c r="FE113" i="2"/>
  <c r="FF112" i="2"/>
  <c r="FG112" i="2"/>
  <c r="FH112" i="2"/>
  <c r="FI112" i="2"/>
  <c r="EJ113" i="2"/>
  <c r="EK112" i="2"/>
  <c r="EL112" i="2"/>
  <c r="EM112" i="2"/>
  <c r="EN112" i="2"/>
  <c r="DO113" i="2"/>
  <c r="DP112" i="2"/>
  <c r="DQ112" i="2"/>
  <c r="DR112" i="2"/>
  <c r="DS112" i="2"/>
  <c r="CT113" i="2"/>
  <c r="CU112" i="2"/>
  <c r="CV112" i="2"/>
  <c r="CW112" i="2"/>
  <c r="CX112" i="2"/>
  <c r="BY113" i="2"/>
  <c r="BZ112" i="2"/>
  <c r="CA112" i="2"/>
  <c r="CB112" i="2"/>
  <c r="CC112" i="2"/>
  <c r="N113" i="2"/>
  <c r="O112" i="2"/>
  <c r="P112" i="2"/>
  <c r="Q112" i="2"/>
  <c r="R112" i="2"/>
  <c r="GA112" i="2"/>
  <c r="GB112" i="2"/>
  <c r="GC112" i="2"/>
  <c r="GD112" i="2"/>
  <c r="GV112" i="2"/>
  <c r="GW112" i="2"/>
  <c r="GX112" i="2"/>
  <c r="GY112" i="2"/>
  <c r="AJ112" i="2"/>
  <c r="AK112" i="2"/>
  <c r="AL112" i="2"/>
  <c r="AM112" i="2"/>
  <c r="BS24" i="2"/>
  <c r="BE26" i="2"/>
  <c r="BF25" i="2"/>
  <c r="BG25" i="2"/>
  <c r="BH25" i="2"/>
  <c r="FE114" i="2"/>
  <c r="FF113" i="2"/>
  <c r="FG113" i="2"/>
  <c r="FH113" i="2"/>
  <c r="FI113" i="2"/>
  <c r="EJ114" i="2"/>
  <c r="EK113" i="2"/>
  <c r="EL113" i="2"/>
  <c r="EM113" i="2"/>
  <c r="EN113" i="2"/>
  <c r="DO114" i="2"/>
  <c r="DP113" i="2"/>
  <c r="DQ113" i="2"/>
  <c r="DR113" i="2"/>
  <c r="DS113" i="2"/>
  <c r="CT114" i="2"/>
  <c r="CU113" i="2"/>
  <c r="CV113" i="2"/>
  <c r="CW113" i="2"/>
  <c r="CX113" i="2"/>
  <c r="BY114" i="2"/>
  <c r="BZ113" i="2"/>
  <c r="CA113" i="2"/>
  <c r="CB113" i="2"/>
  <c r="CC113" i="2"/>
  <c r="N114" i="2"/>
  <c r="O113" i="2"/>
  <c r="P113" i="2"/>
  <c r="Q113" i="2"/>
  <c r="R113" i="2"/>
  <c r="GA113" i="2"/>
  <c r="GB113" i="2"/>
  <c r="GC113" i="2"/>
  <c r="GD113" i="2"/>
  <c r="GV113" i="2"/>
  <c r="GW113" i="2"/>
  <c r="GX113" i="2"/>
  <c r="GY113" i="2"/>
  <c r="AJ113" i="2"/>
  <c r="AK113" i="2"/>
  <c r="AL113" i="2"/>
  <c r="AM113" i="2"/>
  <c r="BE27" i="2"/>
  <c r="BS25" i="2"/>
  <c r="BF26" i="2"/>
  <c r="BG26" i="2"/>
  <c r="BH26" i="2"/>
  <c r="FE115" i="2"/>
  <c r="FF114" i="2"/>
  <c r="FG114" i="2"/>
  <c r="FH114" i="2"/>
  <c r="FI114" i="2"/>
  <c r="EJ115" i="2"/>
  <c r="EK114" i="2"/>
  <c r="EL114" i="2"/>
  <c r="EM114" i="2"/>
  <c r="EN114" i="2"/>
  <c r="DO115" i="2"/>
  <c r="DP114" i="2"/>
  <c r="DQ114" i="2"/>
  <c r="DR114" i="2"/>
  <c r="DS114" i="2"/>
  <c r="CT115" i="2"/>
  <c r="CU114" i="2"/>
  <c r="CV114" i="2"/>
  <c r="CW114" i="2"/>
  <c r="CX114" i="2"/>
  <c r="BY115" i="2"/>
  <c r="BZ114" i="2"/>
  <c r="CA114" i="2"/>
  <c r="CB114" i="2"/>
  <c r="CC114" i="2"/>
  <c r="N115" i="2"/>
  <c r="O114" i="2"/>
  <c r="P114" i="2"/>
  <c r="Q114" i="2"/>
  <c r="R114" i="2"/>
  <c r="GA114" i="2"/>
  <c r="GB114" i="2"/>
  <c r="GC114" i="2"/>
  <c r="GD114" i="2"/>
  <c r="GV114" i="2"/>
  <c r="GW114" i="2"/>
  <c r="GX114" i="2"/>
  <c r="GY114" i="2"/>
  <c r="AJ114" i="2"/>
  <c r="AK114" i="2"/>
  <c r="AL114" i="2"/>
  <c r="AM114" i="2"/>
  <c r="BS26" i="2"/>
  <c r="BE28" i="2"/>
  <c r="BF27" i="2"/>
  <c r="BG27" i="2"/>
  <c r="BH27" i="2"/>
  <c r="FE116" i="2"/>
  <c r="FF115" i="2"/>
  <c r="FG115" i="2"/>
  <c r="FH115" i="2"/>
  <c r="FI115" i="2"/>
  <c r="EJ116" i="2"/>
  <c r="EK115" i="2"/>
  <c r="EL115" i="2"/>
  <c r="EM115" i="2"/>
  <c r="EN115" i="2"/>
  <c r="DO116" i="2"/>
  <c r="DP115" i="2"/>
  <c r="DQ115" i="2"/>
  <c r="DR115" i="2"/>
  <c r="DS115" i="2"/>
  <c r="CT116" i="2"/>
  <c r="CU115" i="2"/>
  <c r="CV115" i="2"/>
  <c r="CW115" i="2"/>
  <c r="CX115" i="2"/>
  <c r="BY116" i="2"/>
  <c r="BZ115" i="2"/>
  <c r="CA115" i="2"/>
  <c r="CB115" i="2"/>
  <c r="CC115" i="2"/>
  <c r="N116" i="2"/>
  <c r="O115" i="2"/>
  <c r="P115" i="2"/>
  <c r="Q115" i="2"/>
  <c r="R115" i="2"/>
  <c r="GA115" i="2"/>
  <c r="GB115" i="2"/>
  <c r="GC115" i="2"/>
  <c r="GD115" i="2"/>
  <c r="GV115" i="2"/>
  <c r="GW115" i="2"/>
  <c r="GX115" i="2"/>
  <c r="GY115" i="2"/>
  <c r="AJ115" i="2"/>
  <c r="AK115" i="2"/>
  <c r="AL115" i="2"/>
  <c r="AM115" i="2"/>
  <c r="BE29" i="2"/>
  <c r="BS27" i="2"/>
  <c r="BF28" i="2"/>
  <c r="BG28" i="2"/>
  <c r="BH28" i="2"/>
  <c r="FE117" i="2"/>
  <c r="FF116" i="2"/>
  <c r="FG116" i="2"/>
  <c r="FH116" i="2"/>
  <c r="FI116" i="2"/>
  <c r="EJ117" i="2"/>
  <c r="EK116" i="2"/>
  <c r="EL116" i="2"/>
  <c r="EM116" i="2"/>
  <c r="EN116" i="2"/>
  <c r="DO117" i="2"/>
  <c r="DP116" i="2"/>
  <c r="DQ116" i="2"/>
  <c r="DR116" i="2"/>
  <c r="DS116" i="2"/>
  <c r="CT117" i="2"/>
  <c r="CU116" i="2"/>
  <c r="CV116" i="2"/>
  <c r="CW116" i="2"/>
  <c r="CX116" i="2"/>
  <c r="BY117" i="2"/>
  <c r="BZ116" i="2"/>
  <c r="CA116" i="2"/>
  <c r="CB116" i="2"/>
  <c r="CC116" i="2"/>
  <c r="N117" i="2"/>
  <c r="O116" i="2"/>
  <c r="P116" i="2"/>
  <c r="Q116" i="2"/>
  <c r="R116" i="2"/>
  <c r="GA116" i="2"/>
  <c r="GB116" i="2"/>
  <c r="GC116" i="2"/>
  <c r="GD116" i="2"/>
  <c r="GV116" i="2"/>
  <c r="GW116" i="2"/>
  <c r="GX116" i="2"/>
  <c r="GY116" i="2"/>
  <c r="AJ116" i="2"/>
  <c r="AK116" i="2"/>
  <c r="AL116" i="2"/>
  <c r="AM116" i="2"/>
  <c r="BS28" i="2"/>
  <c r="BE30" i="2"/>
  <c r="BF29" i="2"/>
  <c r="BG29" i="2"/>
  <c r="BH29" i="2"/>
  <c r="FE118" i="2"/>
  <c r="FF117" i="2"/>
  <c r="FG117" i="2"/>
  <c r="FH117" i="2"/>
  <c r="FI117" i="2"/>
  <c r="EJ118" i="2"/>
  <c r="EK117" i="2"/>
  <c r="EL117" i="2"/>
  <c r="EM117" i="2"/>
  <c r="EN117" i="2"/>
  <c r="DO118" i="2"/>
  <c r="DP117" i="2"/>
  <c r="DQ117" i="2"/>
  <c r="DR117" i="2"/>
  <c r="DS117" i="2"/>
  <c r="CT118" i="2"/>
  <c r="CU117" i="2"/>
  <c r="CV117" i="2"/>
  <c r="CW117" i="2"/>
  <c r="CX117" i="2"/>
  <c r="BY118" i="2"/>
  <c r="BZ117" i="2"/>
  <c r="CA117" i="2"/>
  <c r="CB117" i="2"/>
  <c r="CC117" i="2"/>
  <c r="N118" i="2"/>
  <c r="O117" i="2"/>
  <c r="P117" i="2"/>
  <c r="Q117" i="2"/>
  <c r="R117" i="2"/>
  <c r="GA117" i="2"/>
  <c r="GB117" i="2"/>
  <c r="GC117" i="2"/>
  <c r="GD117" i="2"/>
  <c r="GV117" i="2"/>
  <c r="GW117" i="2"/>
  <c r="GX117" i="2"/>
  <c r="GY117" i="2"/>
  <c r="AJ117" i="2"/>
  <c r="AK117" i="2"/>
  <c r="AL117" i="2"/>
  <c r="AM117" i="2"/>
  <c r="BF30" i="2"/>
  <c r="BG30" i="2"/>
  <c r="BH30" i="2"/>
  <c r="BE31" i="2"/>
  <c r="BS29" i="2"/>
  <c r="FE119" i="2"/>
  <c r="FF118" i="2"/>
  <c r="FG118" i="2"/>
  <c r="FH118" i="2"/>
  <c r="FI118" i="2"/>
  <c r="EJ119" i="2"/>
  <c r="EK118" i="2"/>
  <c r="EL118" i="2"/>
  <c r="EM118" i="2"/>
  <c r="EN118" i="2"/>
  <c r="DO119" i="2"/>
  <c r="DP118" i="2"/>
  <c r="DQ118" i="2"/>
  <c r="DR118" i="2"/>
  <c r="DS118" i="2"/>
  <c r="CT119" i="2"/>
  <c r="CU118" i="2"/>
  <c r="CV118" i="2"/>
  <c r="CW118" i="2"/>
  <c r="CX118" i="2"/>
  <c r="BY119" i="2"/>
  <c r="BZ118" i="2"/>
  <c r="CA118" i="2"/>
  <c r="CB118" i="2"/>
  <c r="CC118" i="2"/>
  <c r="N119" i="2"/>
  <c r="O118" i="2"/>
  <c r="P118" i="2"/>
  <c r="Q118" i="2"/>
  <c r="R118" i="2"/>
  <c r="GA118" i="2"/>
  <c r="GB118" i="2"/>
  <c r="GC118" i="2"/>
  <c r="GD118" i="2"/>
  <c r="GV118" i="2"/>
  <c r="GW118" i="2"/>
  <c r="GX118" i="2"/>
  <c r="GY118" i="2"/>
  <c r="AJ118" i="2"/>
  <c r="AK118" i="2"/>
  <c r="AL118" i="2"/>
  <c r="AM118" i="2"/>
  <c r="BF31" i="2"/>
  <c r="BG31" i="2"/>
  <c r="BH31" i="2"/>
  <c r="BS30" i="2"/>
  <c r="BE32" i="2"/>
  <c r="FE120" i="2"/>
  <c r="FF119" i="2"/>
  <c r="FG119" i="2"/>
  <c r="FH119" i="2"/>
  <c r="FI119" i="2"/>
  <c r="EJ120" i="2"/>
  <c r="EK119" i="2"/>
  <c r="EL119" i="2"/>
  <c r="EM119" i="2"/>
  <c r="EN119" i="2"/>
  <c r="DO120" i="2"/>
  <c r="DP119" i="2"/>
  <c r="DQ119" i="2"/>
  <c r="DR119" i="2"/>
  <c r="DS119" i="2"/>
  <c r="CT120" i="2"/>
  <c r="CU119" i="2"/>
  <c r="CV119" i="2"/>
  <c r="CW119" i="2"/>
  <c r="CX119" i="2"/>
  <c r="BY120" i="2"/>
  <c r="BZ119" i="2"/>
  <c r="CA119" i="2"/>
  <c r="CB119" i="2"/>
  <c r="CC119" i="2"/>
  <c r="N120" i="2"/>
  <c r="O119" i="2"/>
  <c r="P119" i="2"/>
  <c r="Q119" i="2"/>
  <c r="R119" i="2"/>
  <c r="GA119" i="2"/>
  <c r="GB119" i="2"/>
  <c r="GC119" i="2"/>
  <c r="GD119" i="2"/>
  <c r="GV119" i="2"/>
  <c r="GW119" i="2"/>
  <c r="GX119" i="2"/>
  <c r="GY119" i="2"/>
  <c r="AJ119" i="2"/>
  <c r="AK119" i="2"/>
  <c r="AL119" i="2"/>
  <c r="AM119" i="2"/>
  <c r="BF32" i="2"/>
  <c r="BG32" i="2"/>
  <c r="BH32" i="2"/>
  <c r="BE33" i="2"/>
  <c r="BS31" i="2"/>
  <c r="FE121" i="2"/>
  <c r="FF120" i="2"/>
  <c r="FG120" i="2"/>
  <c r="FH120" i="2"/>
  <c r="FI120" i="2"/>
  <c r="EJ121" i="2"/>
  <c r="EK120" i="2"/>
  <c r="EL120" i="2"/>
  <c r="EM120" i="2"/>
  <c r="EN120" i="2"/>
  <c r="DO121" i="2"/>
  <c r="DP120" i="2"/>
  <c r="DQ120" i="2"/>
  <c r="DR120" i="2"/>
  <c r="DS120" i="2"/>
  <c r="CT121" i="2"/>
  <c r="CU120" i="2"/>
  <c r="CV120" i="2"/>
  <c r="CW120" i="2"/>
  <c r="CX120" i="2"/>
  <c r="BY121" i="2"/>
  <c r="BZ120" i="2"/>
  <c r="CA120" i="2"/>
  <c r="CB120" i="2"/>
  <c r="CC120" i="2"/>
  <c r="N121" i="2"/>
  <c r="O120" i="2"/>
  <c r="P120" i="2"/>
  <c r="Q120" i="2"/>
  <c r="R120" i="2"/>
  <c r="GA120" i="2"/>
  <c r="GB120" i="2"/>
  <c r="GC120" i="2"/>
  <c r="GD120" i="2"/>
  <c r="GV120" i="2"/>
  <c r="GW120" i="2"/>
  <c r="GX120" i="2"/>
  <c r="GY120" i="2"/>
  <c r="AJ120" i="2"/>
  <c r="AK120" i="2"/>
  <c r="AL120" i="2"/>
  <c r="AM120" i="2"/>
  <c r="BS32" i="2"/>
  <c r="BE34" i="2"/>
  <c r="BF33" i="2"/>
  <c r="BG33" i="2"/>
  <c r="BH33" i="2"/>
  <c r="BJ3" i="2"/>
  <c r="FE122" i="2"/>
  <c r="FF121" i="2"/>
  <c r="FG121" i="2"/>
  <c r="FH121" i="2"/>
  <c r="FI121" i="2"/>
  <c r="EJ122" i="2"/>
  <c r="EK121" i="2"/>
  <c r="EL121" i="2"/>
  <c r="EM121" i="2"/>
  <c r="EN121" i="2"/>
  <c r="DO122" i="2"/>
  <c r="DP121" i="2"/>
  <c r="DQ121" i="2"/>
  <c r="DR121" i="2"/>
  <c r="DS121" i="2"/>
  <c r="CT122" i="2"/>
  <c r="CU121" i="2"/>
  <c r="CV121" i="2"/>
  <c r="CW121" i="2"/>
  <c r="CX121" i="2"/>
  <c r="BY122" i="2"/>
  <c r="BZ121" i="2"/>
  <c r="CA121" i="2"/>
  <c r="CB121" i="2"/>
  <c r="CC121" i="2"/>
  <c r="N122" i="2"/>
  <c r="O121" i="2"/>
  <c r="P121" i="2"/>
  <c r="Q121" i="2"/>
  <c r="R121" i="2"/>
  <c r="GA121" i="2"/>
  <c r="GB121" i="2"/>
  <c r="GC121" i="2"/>
  <c r="GD121" i="2"/>
  <c r="GV121" i="2"/>
  <c r="GW121" i="2"/>
  <c r="GX121" i="2"/>
  <c r="GY121" i="2"/>
  <c r="AJ121" i="2"/>
  <c r="AK121" i="2"/>
  <c r="AL121" i="2"/>
  <c r="AM121" i="2"/>
  <c r="D8" i="4"/>
  <c r="BF34" i="2"/>
  <c r="BG34" i="2"/>
  <c r="BH34" i="2"/>
  <c r="BE35" i="2"/>
  <c r="BS33" i="2"/>
  <c r="H8" i="4"/>
  <c r="H16" i="4"/>
  <c r="FE123" i="2"/>
  <c r="FF122" i="2"/>
  <c r="FG122" i="2"/>
  <c r="FH122" i="2"/>
  <c r="FI122" i="2"/>
  <c r="EJ123" i="2"/>
  <c r="EK122" i="2"/>
  <c r="EL122" i="2"/>
  <c r="EM122" i="2"/>
  <c r="EN122" i="2"/>
  <c r="DO123" i="2"/>
  <c r="DP122" i="2"/>
  <c r="DQ122" i="2"/>
  <c r="DR122" i="2"/>
  <c r="DS122" i="2"/>
  <c r="CT123" i="2"/>
  <c r="CU122" i="2"/>
  <c r="CV122" i="2"/>
  <c r="CW122" i="2"/>
  <c r="CX122" i="2"/>
  <c r="BY123" i="2"/>
  <c r="BZ122" i="2"/>
  <c r="CA122" i="2"/>
  <c r="CB122" i="2"/>
  <c r="CC122" i="2"/>
  <c r="N123" i="2"/>
  <c r="O122" i="2"/>
  <c r="P122" i="2"/>
  <c r="Q122" i="2"/>
  <c r="R122" i="2"/>
  <c r="GA122" i="2"/>
  <c r="GB122" i="2"/>
  <c r="GC122" i="2"/>
  <c r="GD122" i="2"/>
  <c r="GV122" i="2"/>
  <c r="GW122" i="2"/>
  <c r="GX122" i="2"/>
  <c r="GY122" i="2"/>
  <c r="AJ122" i="2"/>
  <c r="AK122" i="2"/>
  <c r="AL122" i="2"/>
  <c r="AM122" i="2"/>
  <c r="I8" i="4"/>
  <c r="BS34" i="2"/>
  <c r="BE36" i="2"/>
  <c r="BF35" i="2"/>
  <c r="BG35" i="2"/>
  <c r="BH35" i="2"/>
  <c r="FE124" i="2"/>
  <c r="FF123" i="2"/>
  <c r="FG123" i="2"/>
  <c r="FH123" i="2"/>
  <c r="FI123" i="2"/>
  <c r="EJ124" i="2"/>
  <c r="EK123" i="2"/>
  <c r="EL123" i="2"/>
  <c r="EM123" i="2"/>
  <c r="EN123" i="2"/>
  <c r="DO124" i="2"/>
  <c r="DP123" i="2"/>
  <c r="DQ123" i="2"/>
  <c r="DR123" i="2"/>
  <c r="DS123" i="2"/>
  <c r="CT124" i="2"/>
  <c r="CU123" i="2"/>
  <c r="CV123" i="2"/>
  <c r="CW123" i="2"/>
  <c r="CX123" i="2"/>
  <c r="BY124" i="2"/>
  <c r="BZ123" i="2"/>
  <c r="CA123" i="2"/>
  <c r="CB123" i="2"/>
  <c r="CC123" i="2"/>
  <c r="N124" i="2"/>
  <c r="O123" i="2"/>
  <c r="P123" i="2"/>
  <c r="Q123" i="2"/>
  <c r="R123" i="2"/>
  <c r="GA123" i="2"/>
  <c r="GB123" i="2"/>
  <c r="GC123" i="2"/>
  <c r="GD123" i="2"/>
  <c r="GV123" i="2"/>
  <c r="GW123" i="2"/>
  <c r="GX123" i="2"/>
  <c r="GY123" i="2"/>
  <c r="AJ123" i="2"/>
  <c r="AK123" i="2"/>
  <c r="AL123" i="2"/>
  <c r="AM123" i="2"/>
  <c r="I16" i="4"/>
  <c r="BE37" i="2"/>
  <c r="BS35" i="2"/>
  <c r="BF36" i="2"/>
  <c r="BG36" i="2"/>
  <c r="BH36" i="2"/>
  <c r="FE125" i="2"/>
  <c r="FF124" i="2"/>
  <c r="FG124" i="2"/>
  <c r="FH124" i="2"/>
  <c r="FI124" i="2"/>
  <c r="EJ125" i="2"/>
  <c r="EK124" i="2"/>
  <c r="EL124" i="2"/>
  <c r="EM124" i="2"/>
  <c r="EN124" i="2"/>
  <c r="DO125" i="2"/>
  <c r="DP124" i="2"/>
  <c r="DQ124" i="2"/>
  <c r="DR124" i="2"/>
  <c r="DS124" i="2"/>
  <c r="CT125" i="2"/>
  <c r="CU124" i="2"/>
  <c r="CV124" i="2"/>
  <c r="CW124" i="2"/>
  <c r="CX124" i="2"/>
  <c r="BY125" i="2"/>
  <c r="BZ124" i="2"/>
  <c r="CA124" i="2"/>
  <c r="CB124" i="2"/>
  <c r="CC124" i="2"/>
  <c r="N125" i="2"/>
  <c r="O124" i="2"/>
  <c r="P124" i="2"/>
  <c r="Q124" i="2"/>
  <c r="R124" i="2"/>
  <c r="GA124" i="2"/>
  <c r="GB124" i="2"/>
  <c r="GC124" i="2"/>
  <c r="GD124" i="2"/>
  <c r="GV124" i="2"/>
  <c r="GW124" i="2"/>
  <c r="GX124" i="2"/>
  <c r="GY124" i="2"/>
  <c r="AJ124" i="2"/>
  <c r="AK124" i="2"/>
  <c r="AL124" i="2"/>
  <c r="AM124" i="2"/>
  <c r="BS36" i="2"/>
  <c r="BE38" i="2"/>
  <c r="BF37" i="2"/>
  <c r="BG37" i="2"/>
  <c r="BH37" i="2"/>
  <c r="FE126" i="2"/>
  <c r="FF125" i="2"/>
  <c r="FG125" i="2"/>
  <c r="FH125" i="2"/>
  <c r="FI125" i="2"/>
  <c r="EJ126" i="2"/>
  <c r="EK125" i="2"/>
  <c r="EL125" i="2"/>
  <c r="EM125" i="2"/>
  <c r="EN125" i="2"/>
  <c r="DO126" i="2"/>
  <c r="DP125" i="2"/>
  <c r="DQ125" i="2"/>
  <c r="DR125" i="2"/>
  <c r="DS125" i="2"/>
  <c r="CT126" i="2"/>
  <c r="CU125" i="2"/>
  <c r="CV125" i="2"/>
  <c r="CW125" i="2"/>
  <c r="CX125" i="2"/>
  <c r="BY126" i="2"/>
  <c r="BZ125" i="2"/>
  <c r="CA125" i="2"/>
  <c r="CB125" i="2"/>
  <c r="CC125" i="2"/>
  <c r="N126" i="2"/>
  <c r="O125" i="2"/>
  <c r="P125" i="2"/>
  <c r="Q125" i="2"/>
  <c r="R125" i="2"/>
  <c r="GA125" i="2"/>
  <c r="GB125" i="2"/>
  <c r="GC125" i="2"/>
  <c r="GD125" i="2"/>
  <c r="GV125" i="2"/>
  <c r="GW125" i="2"/>
  <c r="GX125" i="2"/>
  <c r="GY125" i="2"/>
  <c r="AJ125" i="2"/>
  <c r="AK125" i="2"/>
  <c r="AL125" i="2"/>
  <c r="AM125" i="2"/>
  <c r="BS37" i="2"/>
  <c r="BE39" i="2"/>
  <c r="BF38" i="2"/>
  <c r="BG38" i="2"/>
  <c r="BH38" i="2"/>
  <c r="FE127" i="2"/>
  <c r="FF126" i="2"/>
  <c r="FG126" i="2"/>
  <c r="FH126" i="2"/>
  <c r="FI126" i="2"/>
  <c r="EJ127" i="2"/>
  <c r="EK126" i="2"/>
  <c r="EL126" i="2"/>
  <c r="EM126" i="2"/>
  <c r="EN126" i="2"/>
  <c r="DO127" i="2"/>
  <c r="DP126" i="2"/>
  <c r="DQ126" i="2"/>
  <c r="DR126" i="2"/>
  <c r="DS126" i="2"/>
  <c r="CT127" i="2"/>
  <c r="CU126" i="2"/>
  <c r="CV126" i="2"/>
  <c r="CW126" i="2"/>
  <c r="CX126" i="2"/>
  <c r="BY127" i="2"/>
  <c r="BZ126" i="2"/>
  <c r="CA126" i="2"/>
  <c r="CB126" i="2"/>
  <c r="CC126" i="2"/>
  <c r="N127" i="2"/>
  <c r="O126" i="2"/>
  <c r="P126" i="2"/>
  <c r="Q126" i="2"/>
  <c r="R126" i="2"/>
  <c r="GA126" i="2"/>
  <c r="GB126" i="2"/>
  <c r="GC126" i="2"/>
  <c r="GD126" i="2"/>
  <c r="GV126" i="2"/>
  <c r="GW126" i="2"/>
  <c r="GX126" i="2"/>
  <c r="GY126" i="2"/>
  <c r="AJ126" i="2"/>
  <c r="AK126" i="2"/>
  <c r="AL126" i="2"/>
  <c r="AM126" i="2"/>
  <c r="BS38" i="2"/>
  <c r="BE40" i="2"/>
  <c r="BF39" i="2"/>
  <c r="BG39" i="2"/>
  <c r="BH39" i="2"/>
  <c r="FE128" i="2"/>
  <c r="FF127" i="2"/>
  <c r="FG127" i="2"/>
  <c r="FH127" i="2"/>
  <c r="FI127" i="2"/>
  <c r="EJ128" i="2"/>
  <c r="EK127" i="2"/>
  <c r="EL127" i="2"/>
  <c r="EM127" i="2"/>
  <c r="EN127" i="2"/>
  <c r="DO128" i="2"/>
  <c r="DP127" i="2"/>
  <c r="DQ127" i="2"/>
  <c r="DR127" i="2"/>
  <c r="DS127" i="2"/>
  <c r="CT128" i="2"/>
  <c r="CU127" i="2"/>
  <c r="CV127" i="2"/>
  <c r="CW127" i="2"/>
  <c r="CX127" i="2"/>
  <c r="BY128" i="2"/>
  <c r="BZ127" i="2"/>
  <c r="CA127" i="2"/>
  <c r="CB127" i="2"/>
  <c r="CC127" i="2"/>
  <c r="N128" i="2"/>
  <c r="O127" i="2"/>
  <c r="P127" i="2"/>
  <c r="Q127" i="2"/>
  <c r="R127" i="2"/>
  <c r="GA127" i="2"/>
  <c r="GB127" i="2"/>
  <c r="GC127" i="2"/>
  <c r="GD127" i="2"/>
  <c r="GV127" i="2"/>
  <c r="GW127" i="2"/>
  <c r="GX127" i="2"/>
  <c r="GY127" i="2"/>
  <c r="AJ127" i="2"/>
  <c r="AK127" i="2"/>
  <c r="AL127" i="2"/>
  <c r="AM127" i="2"/>
  <c r="BS39" i="2"/>
  <c r="BE41" i="2"/>
  <c r="BF40" i="2"/>
  <c r="BG40" i="2"/>
  <c r="BH40" i="2"/>
  <c r="FE129" i="2"/>
  <c r="FF128" i="2"/>
  <c r="FG128" i="2"/>
  <c r="FH128" i="2"/>
  <c r="FI128" i="2"/>
  <c r="EJ129" i="2"/>
  <c r="EK128" i="2"/>
  <c r="EL128" i="2"/>
  <c r="EM128" i="2"/>
  <c r="EN128" i="2"/>
  <c r="DO129" i="2"/>
  <c r="DP128" i="2"/>
  <c r="DQ128" i="2"/>
  <c r="DR128" i="2"/>
  <c r="DS128" i="2"/>
  <c r="CT129" i="2"/>
  <c r="CU128" i="2"/>
  <c r="CV128" i="2"/>
  <c r="CW128" i="2"/>
  <c r="CX128" i="2"/>
  <c r="BY129" i="2"/>
  <c r="BZ128" i="2"/>
  <c r="CA128" i="2"/>
  <c r="CB128" i="2"/>
  <c r="CC128" i="2"/>
  <c r="N129" i="2"/>
  <c r="O128" i="2"/>
  <c r="P128" i="2"/>
  <c r="Q128" i="2"/>
  <c r="R128" i="2"/>
  <c r="GA128" i="2"/>
  <c r="GB128" i="2"/>
  <c r="GC128" i="2"/>
  <c r="GD128" i="2"/>
  <c r="GV128" i="2"/>
  <c r="GW128" i="2"/>
  <c r="GX128" i="2"/>
  <c r="GY128" i="2"/>
  <c r="AJ128" i="2"/>
  <c r="AK128" i="2"/>
  <c r="AL128" i="2"/>
  <c r="AM128" i="2"/>
  <c r="BS40" i="2"/>
  <c r="BE42" i="2"/>
  <c r="BF41" i="2"/>
  <c r="BG41" i="2"/>
  <c r="BH41" i="2"/>
  <c r="FE130" i="2"/>
  <c r="FF129" i="2"/>
  <c r="FG129" i="2"/>
  <c r="FH129" i="2"/>
  <c r="FI129" i="2"/>
  <c r="EJ130" i="2"/>
  <c r="EK129" i="2"/>
  <c r="EL129" i="2"/>
  <c r="EM129" i="2"/>
  <c r="EN129" i="2"/>
  <c r="DO130" i="2"/>
  <c r="DP129" i="2"/>
  <c r="DQ129" i="2"/>
  <c r="DR129" i="2"/>
  <c r="DS129" i="2"/>
  <c r="CT130" i="2"/>
  <c r="CU129" i="2"/>
  <c r="CV129" i="2"/>
  <c r="CW129" i="2"/>
  <c r="CX129" i="2"/>
  <c r="BY130" i="2"/>
  <c r="BZ129" i="2"/>
  <c r="CA129" i="2"/>
  <c r="CB129" i="2"/>
  <c r="CC129" i="2"/>
  <c r="N130" i="2"/>
  <c r="O129" i="2"/>
  <c r="P129" i="2"/>
  <c r="Q129" i="2"/>
  <c r="R129" i="2"/>
  <c r="GA129" i="2"/>
  <c r="GB129" i="2"/>
  <c r="GC129" i="2"/>
  <c r="GD129" i="2"/>
  <c r="GV129" i="2"/>
  <c r="GW129" i="2"/>
  <c r="GX129" i="2"/>
  <c r="GY129" i="2"/>
  <c r="AJ129" i="2"/>
  <c r="AK129" i="2"/>
  <c r="AL129" i="2"/>
  <c r="AM129" i="2"/>
  <c r="BS41" i="2"/>
  <c r="BE43" i="2"/>
  <c r="BF42" i="2"/>
  <c r="BG42" i="2"/>
  <c r="BH42" i="2"/>
  <c r="FE131" i="2"/>
  <c r="FF130" i="2"/>
  <c r="FG130" i="2"/>
  <c r="FH130" i="2"/>
  <c r="FI130" i="2"/>
  <c r="EJ131" i="2"/>
  <c r="EK130" i="2"/>
  <c r="EL130" i="2"/>
  <c r="EM130" i="2"/>
  <c r="EN130" i="2"/>
  <c r="DO131" i="2"/>
  <c r="DP130" i="2"/>
  <c r="DQ130" i="2"/>
  <c r="DR130" i="2"/>
  <c r="DS130" i="2"/>
  <c r="CT131" i="2"/>
  <c r="CU130" i="2"/>
  <c r="CV130" i="2"/>
  <c r="CW130" i="2"/>
  <c r="CX130" i="2"/>
  <c r="BY131" i="2"/>
  <c r="BZ130" i="2"/>
  <c r="CA130" i="2"/>
  <c r="CB130" i="2"/>
  <c r="CC130" i="2"/>
  <c r="N131" i="2"/>
  <c r="O130" i="2"/>
  <c r="P130" i="2"/>
  <c r="Q130" i="2"/>
  <c r="R130" i="2"/>
  <c r="GA130" i="2"/>
  <c r="GB130" i="2"/>
  <c r="GC130" i="2"/>
  <c r="GD130" i="2"/>
  <c r="GV130" i="2"/>
  <c r="GW130" i="2"/>
  <c r="GX130" i="2"/>
  <c r="GY130" i="2"/>
  <c r="AJ130" i="2"/>
  <c r="AK130" i="2"/>
  <c r="AL130" i="2"/>
  <c r="AM130" i="2"/>
  <c r="BS42" i="2"/>
  <c r="BE44" i="2"/>
  <c r="BF43" i="2"/>
  <c r="BG43" i="2"/>
  <c r="BH43" i="2"/>
  <c r="FE132" i="2"/>
  <c r="FF131" i="2"/>
  <c r="FG131" i="2"/>
  <c r="FH131" i="2"/>
  <c r="FI131" i="2"/>
  <c r="EJ132" i="2"/>
  <c r="EK131" i="2"/>
  <c r="EL131" i="2"/>
  <c r="EM131" i="2"/>
  <c r="EN131" i="2"/>
  <c r="DO132" i="2"/>
  <c r="DP131" i="2"/>
  <c r="DQ131" i="2"/>
  <c r="DR131" i="2"/>
  <c r="DS131" i="2"/>
  <c r="CT132" i="2"/>
  <c r="CU131" i="2"/>
  <c r="CV131" i="2"/>
  <c r="CW131" i="2"/>
  <c r="CX131" i="2"/>
  <c r="BY132" i="2"/>
  <c r="BZ131" i="2"/>
  <c r="CA131" i="2"/>
  <c r="CB131" i="2"/>
  <c r="CC131" i="2"/>
  <c r="N132" i="2"/>
  <c r="O131" i="2"/>
  <c r="P131" i="2"/>
  <c r="Q131" i="2"/>
  <c r="R131" i="2"/>
  <c r="GA131" i="2"/>
  <c r="GB131" i="2"/>
  <c r="GC131" i="2"/>
  <c r="GD131" i="2"/>
  <c r="GV131" i="2"/>
  <c r="GW131" i="2"/>
  <c r="GX131" i="2"/>
  <c r="GY131" i="2"/>
  <c r="AJ131" i="2"/>
  <c r="AK131" i="2"/>
  <c r="AL131" i="2"/>
  <c r="AM131" i="2"/>
  <c r="BS43" i="2"/>
  <c r="BE45" i="2"/>
  <c r="BF44" i="2"/>
  <c r="BG44" i="2"/>
  <c r="BH44" i="2"/>
  <c r="FE133" i="2"/>
  <c r="FF132" i="2"/>
  <c r="FG132" i="2"/>
  <c r="FH132" i="2"/>
  <c r="FI132" i="2"/>
  <c r="EJ133" i="2"/>
  <c r="EK132" i="2"/>
  <c r="EL132" i="2"/>
  <c r="EM132" i="2"/>
  <c r="EN132" i="2"/>
  <c r="DO133" i="2"/>
  <c r="DP132" i="2"/>
  <c r="DQ132" i="2"/>
  <c r="DR132" i="2"/>
  <c r="DS132" i="2"/>
  <c r="CT133" i="2"/>
  <c r="CU132" i="2"/>
  <c r="CV132" i="2"/>
  <c r="CW132" i="2"/>
  <c r="CX132" i="2"/>
  <c r="BY133" i="2"/>
  <c r="BZ132" i="2"/>
  <c r="CA132" i="2"/>
  <c r="CB132" i="2"/>
  <c r="CC132" i="2"/>
  <c r="N133" i="2"/>
  <c r="O132" i="2"/>
  <c r="P132" i="2"/>
  <c r="Q132" i="2"/>
  <c r="R132" i="2"/>
  <c r="GA132" i="2"/>
  <c r="GB132" i="2"/>
  <c r="GC132" i="2"/>
  <c r="GD132" i="2"/>
  <c r="GV132" i="2"/>
  <c r="GW132" i="2"/>
  <c r="GX132" i="2"/>
  <c r="GY132" i="2"/>
  <c r="AJ132" i="2"/>
  <c r="AK132" i="2"/>
  <c r="AL132" i="2"/>
  <c r="AM132" i="2"/>
  <c r="BS44" i="2"/>
  <c r="BE46" i="2"/>
  <c r="BF45" i="2"/>
  <c r="BG45" i="2"/>
  <c r="BH45" i="2"/>
  <c r="FE134" i="2"/>
  <c r="FF133" i="2"/>
  <c r="FG133" i="2"/>
  <c r="FH133" i="2"/>
  <c r="FI133" i="2"/>
  <c r="EJ134" i="2"/>
  <c r="EK133" i="2"/>
  <c r="EL133" i="2"/>
  <c r="EM133" i="2"/>
  <c r="EN133" i="2"/>
  <c r="DO134" i="2"/>
  <c r="DP133" i="2"/>
  <c r="DQ133" i="2"/>
  <c r="DR133" i="2"/>
  <c r="DS133" i="2"/>
  <c r="CT134" i="2"/>
  <c r="CU133" i="2"/>
  <c r="CV133" i="2"/>
  <c r="CW133" i="2"/>
  <c r="CX133" i="2"/>
  <c r="BY134" i="2"/>
  <c r="BZ133" i="2"/>
  <c r="CA133" i="2"/>
  <c r="CB133" i="2"/>
  <c r="CC133" i="2"/>
  <c r="N134" i="2"/>
  <c r="O133" i="2"/>
  <c r="P133" i="2"/>
  <c r="Q133" i="2"/>
  <c r="R133" i="2"/>
  <c r="GA133" i="2"/>
  <c r="GB133" i="2"/>
  <c r="GC133" i="2"/>
  <c r="GD133" i="2"/>
  <c r="GV133" i="2"/>
  <c r="GW133" i="2"/>
  <c r="GX133" i="2"/>
  <c r="GY133" i="2"/>
  <c r="AJ133" i="2"/>
  <c r="AK133" i="2"/>
  <c r="AL133" i="2"/>
  <c r="AM133" i="2"/>
  <c r="BS45" i="2"/>
  <c r="BE47" i="2"/>
  <c r="BF46" i="2"/>
  <c r="BG46" i="2"/>
  <c r="BH46" i="2"/>
  <c r="FE135" i="2"/>
  <c r="FF134" i="2"/>
  <c r="FG134" i="2"/>
  <c r="FH134" i="2"/>
  <c r="FI134" i="2"/>
  <c r="EJ135" i="2"/>
  <c r="EK134" i="2"/>
  <c r="EL134" i="2"/>
  <c r="EM134" i="2"/>
  <c r="EN134" i="2"/>
  <c r="DO135" i="2"/>
  <c r="DP134" i="2"/>
  <c r="DQ134" i="2"/>
  <c r="DR134" i="2"/>
  <c r="DS134" i="2"/>
  <c r="CT135" i="2"/>
  <c r="CU134" i="2"/>
  <c r="CV134" i="2"/>
  <c r="CW134" i="2"/>
  <c r="CX134" i="2"/>
  <c r="BY135" i="2"/>
  <c r="BZ134" i="2"/>
  <c r="CA134" i="2"/>
  <c r="CB134" i="2"/>
  <c r="CC134" i="2"/>
  <c r="N135" i="2"/>
  <c r="O134" i="2"/>
  <c r="P134" i="2"/>
  <c r="Q134" i="2"/>
  <c r="R134" i="2"/>
  <c r="GA134" i="2"/>
  <c r="GB134" i="2"/>
  <c r="GC134" i="2"/>
  <c r="GD134" i="2"/>
  <c r="GV134" i="2"/>
  <c r="GW134" i="2"/>
  <c r="GX134" i="2"/>
  <c r="GY134" i="2"/>
  <c r="AJ134" i="2"/>
  <c r="AK134" i="2"/>
  <c r="AL134" i="2"/>
  <c r="AM134" i="2"/>
  <c r="BS46" i="2"/>
  <c r="BE48" i="2"/>
  <c r="BF47" i="2"/>
  <c r="BG47" i="2"/>
  <c r="BH47" i="2"/>
  <c r="FE136" i="2"/>
  <c r="FF135" i="2"/>
  <c r="FG135" i="2"/>
  <c r="FH135" i="2"/>
  <c r="FI135" i="2"/>
  <c r="EJ136" i="2"/>
  <c r="EK135" i="2"/>
  <c r="EL135" i="2"/>
  <c r="EM135" i="2"/>
  <c r="EN135" i="2"/>
  <c r="DO136" i="2"/>
  <c r="DP135" i="2"/>
  <c r="DQ135" i="2"/>
  <c r="DR135" i="2"/>
  <c r="DS135" i="2"/>
  <c r="CT136" i="2"/>
  <c r="CU135" i="2"/>
  <c r="CV135" i="2"/>
  <c r="CW135" i="2"/>
  <c r="CX135" i="2"/>
  <c r="BY136" i="2"/>
  <c r="BZ135" i="2"/>
  <c r="CA135" i="2"/>
  <c r="CB135" i="2"/>
  <c r="CC135" i="2"/>
  <c r="N136" i="2"/>
  <c r="O135" i="2"/>
  <c r="P135" i="2"/>
  <c r="Q135" i="2"/>
  <c r="R135" i="2"/>
  <c r="GA135" i="2"/>
  <c r="GB135" i="2"/>
  <c r="GC135" i="2"/>
  <c r="GD135" i="2"/>
  <c r="GV135" i="2"/>
  <c r="GW135" i="2"/>
  <c r="GX135" i="2"/>
  <c r="GY135" i="2"/>
  <c r="AJ135" i="2"/>
  <c r="AK135" i="2"/>
  <c r="AL135" i="2"/>
  <c r="AM135" i="2"/>
  <c r="BE49" i="2"/>
  <c r="BS47" i="2"/>
  <c r="BF48" i="2"/>
  <c r="BG48" i="2"/>
  <c r="BH48" i="2"/>
  <c r="FE137" i="2"/>
  <c r="FF136" i="2"/>
  <c r="FG136" i="2"/>
  <c r="FH136" i="2"/>
  <c r="FI136" i="2"/>
  <c r="EJ137" i="2"/>
  <c r="EK136" i="2"/>
  <c r="EL136" i="2"/>
  <c r="EM136" i="2"/>
  <c r="EN136" i="2"/>
  <c r="DO137" i="2"/>
  <c r="DP136" i="2"/>
  <c r="DQ136" i="2"/>
  <c r="DR136" i="2"/>
  <c r="DS136" i="2"/>
  <c r="CT137" i="2"/>
  <c r="CU136" i="2"/>
  <c r="CV136" i="2"/>
  <c r="CW136" i="2"/>
  <c r="CX136" i="2"/>
  <c r="BY137" i="2"/>
  <c r="BZ136" i="2"/>
  <c r="CA136" i="2"/>
  <c r="CB136" i="2"/>
  <c r="CC136" i="2"/>
  <c r="N137" i="2"/>
  <c r="O136" i="2"/>
  <c r="P136" i="2"/>
  <c r="Q136" i="2"/>
  <c r="R136" i="2"/>
  <c r="GA136" i="2"/>
  <c r="GB136" i="2"/>
  <c r="GC136" i="2"/>
  <c r="GD136" i="2"/>
  <c r="GV136" i="2"/>
  <c r="GW136" i="2"/>
  <c r="GX136" i="2"/>
  <c r="GY136" i="2"/>
  <c r="AJ136" i="2"/>
  <c r="AK136" i="2"/>
  <c r="AL136" i="2"/>
  <c r="AM136" i="2"/>
  <c r="BS48" i="2"/>
  <c r="BE50" i="2"/>
  <c r="BF49" i="2"/>
  <c r="BG49" i="2"/>
  <c r="BH49" i="2"/>
  <c r="FE138" i="2"/>
  <c r="FF137" i="2"/>
  <c r="FG137" i="2"/>
  <c r="FH137" i="2"/>
  <c r="FI137" i="2"/>
  <c r="EJ138" i="2"/>
  <c r="EK137" i="2"/>
  <c r="EL137" i="2"/>
  <c r="EM137" i="2"/>
  <c r="EN137" i="2"/>
  <c r="DO138" i="2"/>
  <c r="DP137" i="2"/>
  <c r="DQ137" i="2"/>
  <c r="DR137" i="2"/>
  <c r="DS137" i="2"/>
  <c r="CT138" i="2"/>
  <c r="CU137" i="2"/>
  <c r="CV137" i="2"/>
  <c r="CW137" i="2"/>
  <c r="CX137" i="2"/>
  <c r="BY138" i="2"/>
  <c r="BZ137" i="2"/>
  <c r="CA137" i="2"/>
  <c r="CB137" i="2"/>
  <c r="CC137" i="2"/>
  <c r="N138" i="2"/>
  <c r="O137" i="2"/>
  <c r="P137" i="2"/>
  <c r="Q137" i="2"/>
  <c r="R137" i="2"/>
  <c r="GA137" i="2"/>
  <c r="GB137" i="2"/>
  <c r="GC137" i="2"/>
  <c r="GD137" i="2"/>
  <c r="GV137" i="2"/>
  <c r="GW137" i="2"/>
  <c r="GX137" i="2"/>
  <c r="GY137" i="2"/>
  <c r="AJ137" i="2"/>
  <c r="AK137" i="2"/>
  <c r="AL137" i="2"/>
  <c r="AM137" i="2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/>
  <c r="E11" i="4"/>
  <c r="F11" i="4"/>
  <c r="G11" i="4"/>
  <c r="L11" i="4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/>
  <c r="E12" i="4"/>
  <c r="F12" i="4"/>
  <c r="G12" i="4"/>
  <c r="L12" i="4"/>
  <c r="BE51" i="2"/>
  <c r="BS49" i="2"/>
  <c r="BF50" i="2"/>
  <c r="BG50" i="2"/>
  <c r="BH50" i="2"/>
  <c r="FE139" i="2"/>
  <c r="FF138" i="2"/>
  <c r="FG138" i="2"/>
  <c r="FH138" i="2"/>
  <c r="FI138" i="2"/>
  <c r="EJ139" i="2"/>
  <c r="EK138" i="2"/>
  <c r="EL138" i="2"/>
  <c r="EM138" i="2"/>
  <c r="EN138" i="2"/>
  <c r="DO139" i="2"/>
  <c r="DP138" i="2"/>
  <c r="DQ138" i="2"/>
  <c r="DR138" i="2"/>
  <c r="DS138" i="2"/>
  <c r="CT139" i="2"/>
  <c r="CU138" i="2"/>
  <c r="CV138" i="2"/>
  <c r="CW138" i="2"/>
  <c r="CX138" i="2"/>
  <c r="BY139" i="2"/>
  <c r="BZ138" i="2"/>
  <c r="CA138" i="2"/>
  <c r="CB138" i="2"/>
  <c r="CC138" i="2"/>
  <c r="N139" i="2"/>
  <c r="O138" i="2"/>
  <c r="P138" i="2"/>
  <c r="Q138" i="2"/>
  <c r="R138" i="2"/>
  <c r="GA138" i="2"/>
  <c r="GB138" i="2"/>
  <c r="GC138" i="2"/>
  <c r="GD138" i="2"/>
  <c r="GV138" i="2"/>
  <c r="GW138" i="2"/>
  <c r="GX138" i="2"/>
  <c r="GY138" i="2"/>
  <c r="AJ138" i="2"/>
  <c r="AK138" i="2"/>
  <c r="AL138" i="2"/>
  <c r="AM138" i="2"/>
  <c r="BS50" i="2"/>
  <c r="BE52" i="2"/>
  <c r="BF51" i="2"/>
  <c r="BG51" i="2"/>
  <c r="BH51" i="2"/>
  <c r="FE140" i="2"/>
  <c r="FF139" i="2"/>
  <c r="FG139" i="2"/>
  <c r="FH139" i="2"/>
  <c r="FI139" i="2"/>
  <c r="EJ140" i="2"/>
  <c r="EK139" i="2"/>
  <c r="EL139" i="2"/>
  <c r="EM139" i="2"/>
  <c r="EN139" i="2"/>
  <c r="DO140" i="2"/>
  <c r="DP139" i="2"/>
  <c r="DQ139" i="2"/>
  <c r="DR139" i="2"/>
  <c r="DS139" i="2"/>
  <c r="CT140" i="2"/>
  <c r="CU139" i="2"/>
  <c r="CV139" i="2"/>
  <c r="CW139" i="2"/>
  <c r="CX139" i="2"/>
  <c r="BY140" i="2"/>
  <c r="BZ139" i="2"/>
  <c r="CA139" i="2"/>
  <c r="CB139" i="2"/>
  <c r="CC139" i="2"/>
  <c r="N140" i="2"/>
  <c r="O139" i="2"/>
  <c r="P139" i="2"/>
  <c r="Q139" i="2"/>
  <c r="R139" i="2"/>
  <c r="GA139" i="2"/>
  <c r="GB139" i="2"/>
  <c r="GC139" i="2"/>
  <c r="GD139" i="2"/>
  <c r="GV139" i="2"/>
  <c r="GW139" i="2"/>
  <c r="GX139" i="2"/>
  <c r="GY139" i="2"/>
  <c r="AJ139" i="2"/>
  <c r="AK139" i="2"/>
  <c r="AL139" i="2"/>
  <c r="AM139" i="2"/>
  <c r="BE53" i="2"/>
  <c r="BS51" i="2"/>
  <c r="BF52" i="2"/>
  <c r="BG52" i="2"/>
  <c r="BH52" i="2"/>
  <c r="FE141" i="2"/>
  <c r="FF140" i="2"/>
  <c r="FG140" i="2"/>
  <c r="FH140" i="2"/>
  <c r="FI140" i="2"/>
  <c r="EJ141" i="2"/>
  <c r="EK140" i="2"/>
  <c r="EL140" i="2"/>
  <c r="EM140" i="2"/>
  <c r="EN140" i="2"/>
  <c r="DO141" i="2"/>
  <c r="DP140" i="2"/>
  <c r="DQ140" i="2"/>
  <c r="DR140" i="2"/>
  <c r="DS140" i="2"/>
  <c r="CT141" i="2"/>
  <c r="CU140" i="2"/>
  <c r="CV140" i="2"/>
  <c r="CW140" i="2"/>
  <c r="CX140" i="2"/>
  <c r="BY141" i="2"/>
  <c r="BZ140" i="2"/>
  <c r="CA140" i="2"/>
  <c r="CB140" i="2"/>
  <c r="CC140" i="2"/>
  <c r="N141" i="2"/>
  <c r="O140" i="2"/>
  <c r="P140" i="2"/>
  <c r="Q140" i="2"/>
  <c r="R140" i="2"/>
  <c r="GA140" i="2"/>
  <c r="GB140" i="2"/>
  <c r="GC140" i="2"/>
  <c r="GD140" i="2"/>
  <c r="GV140" i="2"/>
  <c r="GW140" i="2"/>
  <c r="GX140" i="2"/>
  <c r="GY140" i="2"/>
  <c r="AJ140" i="2"/>
  <c r="AK140" i="2"/>
  <c r="AL140" i="2"/>
  <c r="AM140" i="2"/>
  <c r="BS52" i="2"/>
  <c r="BE54" i="2"/>
  <c r="BF53" i="2"/>
  <c r="BG53" i="2"/>
  <c r="BH53" i="2"/>
  <c r="FE142" i="2"/>
  <c r="FF141" i="2"/>
  <c r="FG141" i="2"/>
  <c r="FH141" i="2"/>
  <c r="FI141" i="2"/>
  <c r="EJ142" i="2"/>
  <c r="EK141" i="2"/>
  <c r="EL141" i="2"/>
  <c r="EM141" i="2"/>
  <c r="EN141" i="2"/>
  <c r="DO142" i="2"/>
  <c r="DP141" i="2"/>
  <c r="DQ141" i="2"/>
  <c r="DR141" i="2"/>
  <c r="DS141" i="2"/>
  <c r="CT142" i="2"/>
  <c r="CU141" i="2"/>
  <c r="CV141" i="2"/>
  <c r="CW141" i="2"/>
  <c r="CX141" i="2"/>
  <c r="BY142" i="2"/>
  <c r="BZ141" i="2"/>
  <c r="CA141" i="2"/>
  <c r="CB141" i="2"/>
  <c r="CC141" i="2"/>
  <c r="N142" i="2"/>
  <c r="O141" i="2"/>
  <c r="P141" i="2"/>
  <c r="Q141" i="2"/>
  <c r="R141" i="2"/>
  <c r="GA141" i="2"/>
  <c r="GB141" i="2"/>
  <c r="GC141" i="2"/>
  <c r="GD141" i="2"/>
  <c r="GV141" i="2"/>
  <c r="GW141" i="2"/>
  <c r="GX141" i="2"/>
  <c r="GY141" i="2"/>
  <c r="AJ141" i="2"/>
  <c r="AK141" i="2"/>
  <c r="AL141" i="2"/>
  <c r="AM141" i="2"/>
  <c r="BE55" i="2"/>
  <c r="BS53" i="2"/>
  <c r="BF54" i="2"/>
  <c r="BG54" i="2"/>
  <c r="BH54" i="2"/>
  <c r="FE143" i="2"/>
  <c r="FF142" i="2"/>
  <c r="FG142" i="2"/>
  <c r="FH142" i="2"/>
  <c r="FI142" i="2"/>
  <c r="EJ143" i="2"/>
  <c r="EK142" i="2"/>
  <c r="EL142" i="2"/>
  <c r="EM142" i="2"/>
  <c r="EN142" i="2"/>
  <c r="DO143" i="2"/>
  <c r="DP142" i="2"/>
  <c r="DQ142" i="2"/>
  <c r="DR142" i="2"/>
  <c r="DS142" i="2"/>
  <c r="CT143" i="2"/>
  <c r="CU142" i="2"/>
  <c r="CV142" i="2"/>
  <c r="CW142" i="2"/>
  <c r="CX142" i="2"/>
  <c r="BY143" i="2"/>
  <c r="BZ142" i="2"/>
  <c r="CA142" i="2"/>
  <c r="CB142" i="2"/>
  <c r="CC142" i="2"/>
  <c r="N143" i="2"/>
  <c r="O142" i="2"/>
  <c r="P142" i="2"/>
  <c r="Q142" i="2"/>
  <c r="R142" i="2"/>
  <c r="GA142" i="2"/>
  <c r="GB142" i="2"/>
  <c r="GC142" i="2"/>
  <c r="GD142" i="2"/>
  <c r="GV142" i="2"/>
  <c r="GW142" i="2"/>
  <c r="GX142" i="2"/>
  <c r="GY142" i="2"/>
  <c r="AJ142" i="2"/>
  <c r="AK142" i="2"/>
  <c r="AL142" i="2"/>
  <c r="AM142" i="2"/>
  <c r="BS54" i="2"/>
  <c r="BE56" i="2"/>
  <c r="BF55" i="2"/>
  <c r="BG55" i="2"/>
  <c r="BH55" i="2"/>
  <c r="FE144" i="2"/>
  <c r="FF143" i="2"/>
  <c r="FG143" i="2"/>
  <c r="FH143" i="2"/>
  <c r="FI143" i="2"/>
  <c r="EJ144" i="2"/>
  <c r="EK143" i="2"/>
  <c r="EL143" i="2"/>
  <c r="EM143" i="2"/>
  <c r="EN143" i="2"/>
  <c r="DO144" i="2"/>
  <c r="DP143" i="2"/>
  <c r="DQ143" i="2"/>
  <c r="DR143" i="2"/>
  <c r="DS143" i="2"/>
  <c r="CT144" i="2"/>
  <c r="CU143" i="2"/>
  <c r="CV143" i="2"/>
  <c r="CW143" i="2"/>
  <c r="CX143" i="2"/>
  <c r="BY144" i="2"/>
  <c r="BZ143" i="2"/>
  <c r="CA143" i="2"/>
  <c r="CB143" i="2"/>
  <c r="CC143" i="2"/>
  <c r="N144" i="2"/>
  <c r="O143" i="2"/>
  <c r="P143" i="2"/>
  <c r="Q143" i="2"/>
  <c r="R143" i="2"/>
  <c r="GA143" i="2"/>
  <c r="GB143" i="2"/>
  <c r="GC143" i="2"/>
  <c r="GD143" i="2"/>
  <c r="GV143" i="2"/>
  <c r="GW143" i="2"/>
  <c r="GX143" i="2"/>
  <c r="GY143" i="2"/>
  <c r="AJ143" i="2"/>
  <c r="AK143" i="2"/>
  <c r="AL143" i="2"/>
  <c r="AM143" i="2"/>
  <c r="BE57" i="2"/>
  <c r="BS55" i="2"/>
  <c r="BF56" i="2"/>
  <c r="BG56" i="2"/>
  <c r="BH56" i="2"/>
  <c r="FE145" i="2"/>
  <c r="FF144" i="2"/>
  <c r="FG144" i="2"/>
  <c r="FH144" i="2"/>
  <c r="FI144" i="2"/>
  <c r="EJ145" i="2"/>
  <c r="EK144" i="2"/>
  <c r="EL144" i="2"/>
  <c r="EM144" i="2"/>
  <c r="EN144" i="2"/>
  <c r="DO145" i="2"/>
  <c r="DP144" i="2"/>
  <c r="DQ144" i="2"/>
  <c r="DR144" i="2"/>
  <c r="DS144" i="2"/>
  <c r="CT145" i="2"/>
  <c r="CU144" i="2"/>
  <c r="CV144" i="2"/>
  <c r="CW144" i="2"/>
  <c r="CX144" i="2"/>
  <c r="BY145" i="2"/>
  <c r="BZ144" i="2"/>
  <c r="CA144" i="2"/>
  <c r="CB144" i="2"/>
  <c r="CC144" i="2"/>
  <c r="N145" i="2"/>
  <c r="O144" i="2"/>
  <c r="P144" i="2"/>
  <c r="Q144" i="2"/>
  <c r="R144" i="2"/>
  <c r="GA144" i="2"/>
  <c r="GB144" i="2"/>
  <c r="GC144" i="2"/>
  <c r="GD144" i="2"/>
  <c r="GV144" i="2"/>
  <c r="GW144" i="2"/>
  <c r="GX144" i="2"/>
  <c r="GY144" i="2"/>
  <c r="AJ144" i="2"/>
  <c r="AK144" i="2"/>
  <c r="AL144" i="2"/>
  <c r="AM144" i="2"/>
  <c r="BS56" i="2"/>
  <c r="BE58" i="2"/>
  <c r="BF57" i="2"/>
  <c r="BG57" i="2"/>
  <c r="BH57" i="2"/>
  <c r="FE146" i="2"/>
  <c r="FF145" i="2"/>
  <c r="FG145" i="2"/>
  <c r="FH145" i="2"/>
  <c r="FI145" i="2"/>
  <c r="EJ146" i="2"/>
  <c r="EK145" i="2"/>
  <c r="EL145" i="2"/>
  <c r="EM145" i="2"/>
  <c r="EN145" i="2"/>
  <c r="DO146" i="2"/>
  <c r="DP145" i="2"/>
  <c r="DQ145" i="2"/>
  <c r="DR145" i="2"/>
  <c r="DS145" i="2"/>
  <c r="CT146" i="2"/>
  <c r="CU145" i="2"/>
  <c r="CV145" i="2"/>
  <c r="CW145" i="2"/>
  <c r="CX145" i="2"/>
  <c r="BY146" i="2"/>
  <c r="BZ145" i="2"/>
  <c r="CA145" i="2"/>
  <c r="CB145" i="2"/>
  <c r="CC145" i="2"/>
  <c r="N146" i="2"/>
  <c r="O145" i="2"/>
  <c r="P145" i="2"/>
  <c r="Q145" i="2"/>
  <c r="R145" i="2"/>
  <c r="GA145" i="2"/>
  <c r="GB145" i="2"/>
  <c r="GC145" i="2"/>
  <c r="GD145" i="2"/>
  <c r="GV145" i="2"/>
  <c r="GW145" i="2"/>
  <c r="GX145" i="2"/>
  <c r="GY145" i="2"/>
  <c r="AJ145" i="2"/>
  <c r="AK145" i="2"/>
  <c r="AL145" i="2"/>
  <c r="AM145" i="2"/>
  <c r="BE59" i="2"/>
  <c r="BS57" i="2"/>
  <c r="BF58" i="2"/>
  <c r="BG58" i="2"/>
  <c r="BH58" i="2"/>
  <c r="FE147" i="2"/>
  <c r="FF146" i="2"/>
  <c r="FG146" i="2"/>
  <c r="FH146" i="2"/>
  <c r="FI146" i="2"/>
  <c r="EJ147" i="2"/>
  <c r="EK146" i="2"/>
  <c r="EL146" i="2"/>
  <c r="EM146" i="2"/>
  <c r="EN146" i="2"/>
  <c r="DO147" i="2"/>
  <c r="DP146" i="2"/>
  <c r="DQ146" i="2"/>
  <c r="DR146" i="2"/>
  <c r="DS146" i="2"/>
  <c r="CT147" i="2"/>
  <c r="CU146" i="2"/>
  <c r="CV146" i="2"/>
  <c r="CW146" i="2"/>
  <c r="CX146" i="2"/>
  <c r="BY147" i="2"/>
  <c r="BZ146" i="2"/>
  <c r="CA146" i="2"/>
  <c r="CB146" i="2"/>
  <c r="CC146" i="2"/>
  <c r="N147" i="2"/>
  <c r="O146" i="2"/>
  <c r="P146" i="2"/>
  <c r="Q146" i="2"/>
  <c r="R146" i="2"/>
  <c r="GA146" i="2"/>
  <c r="GB146" i="2"/>
  <c r="GC146" i="2"/>
  <c r="GD146" i="2"/>
  <c r="GV146" i="2"/>
  <c r="GW146" i="2"/>
  <c r="GX146" i="2"/>
  <c r="GY146" i="2"/>
  <c r="AJ146" i="2"/>
  <c r="AK146" i="2"/>
  <c r="AL146" i="2"/>
  <c r="AM146" i="2"/>
  <c r="BS58" i="2"/>
  <c r="BE60" i="2"/>
  <c r="BF59" i="2"/>
  <c r="BG59" i="2"/>
  <c r="BH59" i="2"/>
  <c r="FE148" i="2"/>
  <c r="FF147" i="2"/>
  <c r="FG147" i="2"/>
  <c r="FH147" i="2"/>
  <c r="FI147" i="2"/>
  <c r="EJ148" i="2"/>
  <c r="EK147" i="2"/>
  <c r="EL147" i="2"/>
  <c r="EM147" i="2"/>
  <c r="EN147" i="2"/>
  <c r="DO148" i="2"/>
  <c r="DP147" i="2"/>
  <c r="DQ147" i="2"/>
  <c r="DR147" i="2"/>
  <c r="DS147" i="2"/>
  <c r="CT148" i="2"/>
  <c r="CU147" i="2"/>
  <c r="CV147" i="2"/>
  <c r="CW147" i="2"/>
  <c r="CX147" i="2"/>
  <c r="BY148" i="2"/>
  <c r="BZ147" i="2"/>
  <c r="CA147" i="2"/>
  <c r="CB147" i="2"/>
  <c r="CC147" i="2"/>
  <c r="N148" i="2"/>
  <c r="O147" i="2"/>
  <c r="P147" i="2"/>
  <c r="Q147" i="2"/>
  <c r="R147" i="2"/>
  <c r="GA147" i="2"/>
  <c r="GB147" i="2"/>
  <c r="GC147" i="2"/>
  <c r="GD147" i="2"/>
  <c r="GV147" i="2"/>
  <c r="GW147" i="2"/>
  <c r="GX147" i="2"/>
  <c r="GY147" i="2"/>
  <c r="AJ147" i="2"/>
  <c r="AK147" i="2"/>
  <c r="AL147" i="2"/>
  <c r="AM147" i="2"/>
  <c r="BE61" i="2"/>
  <c r="BS59" i="2"/>
  <c r="BF60" i="2"/>
  <c r="BG60" i="2"/>
  <c r="BH60" i="2"/>
  <c r="FE149" i="2"/>
  <c r="FF148" i="2"/>
  <c r="FG148" i="2"/>
  <c r="FH148" i="2"/>
  <c r="FI148" i="2"/>
  <c r="EJ149" i="2"/>
  <c r="EK148" i="2"/>
  <c r="EL148" i="2"/>
  <c r="EM148" i="2"/>
  <c r="EN148" i="2"/>
  <c r="DO149" i="2"/>
  <c r="DP148" i="2"/>
  <c r="DQ148" i="2"/>
  <c r="DR148" i="2"/>
  <c r="DS148" i="2"/>
  <c r="CT149" i="2"/>
  <c r="CU148" i="2"/>
  <c r="CV148" i="2"/>
  <c r="CW148" i="2"/>
  <c r="CX148" i="2"/>
  <c r="BY149" i="2"/>
  <c r="BZ148" i="2"/>
  <c r="CA148" i="2"/>
  <c r="CB148" i="2"/>
  <c r="CC148" i="2"/>
  <c r="N149" i="2"/>
  <c r="O148" i="2"/>
  <c r="P148" i="2"/>
  <c r="Q148" i="2"/>
  <c r="R148" i="2"/>
  <c r="GA148" i="2"/>
  <c r="GB148" i="2"/>
  <c r="GC148" i="2"/>
  <c r="GD148" i="2"/>
  <c r="GV148" i="2"/>
  <c r="GW148" i="2"/>
  <c r="GX148" i="2"/>
  <c r="GY148" i="2"/>
  <c r="AJ148" i="2"/>
  <c r="AK148" i="2"/>
  <c r="AL148" i="2"/>
  <c r="AM148" i="2"/>
  <c r="BS60" i="2"/>
  <c r="BE62" i="2"/>
  <c r="BF61" i="2"/>
  <c r="BG61" i="2"/>
  <c r="BH61" i="2"/>
  <c r="FE150" i="2"/>
  <c r="FF149" i="2"/>
  <c r="FG149" i="2"/>
  <c r="FH149" i="2"/>
  <c r="FI149" i="2"/>
  <c r="EJ150" i="2"/>
  <c r="EK149" i="2"/>
  <c r="EL149" i="2"/>
  <c r="EM149" i="2"/>
  <c r="EN149" i="2"/>
  <c r="DO150" i="2"/>
  <c r="DP149" i="2"/>
  <c r="DQ149" i="2"/>
  <c r="DR149" i="2"/>
  <c r="DS149" i="2"/>
  <c r="CT150" i="2"/>
  <c r="CU149" i="2"/>
  <c r="CV149" i="2"/>
  <c r="CW149" i="2"/>
  <c r="CX149" i="2"/>
  <c r="BY150" i="2"/>
  <c r="BZ149" i="2"/>
  <c r="CA149" i="2"/>
  <c r="CB149" i="2"/>
  <c r="CC149" i="2"/>
  <c r="N150" i="2"/>
  <c r="O149" i="2"/>
  <c r="P149" i="2"/>
  <c r="Q149" i="2"/>
  <c r="R149" i="2"/>
  <c r="GA149" i="2"/>
  <c r="GB149" i="2"/>
  <c r="GC149" i="2"/>
  <c r="GD149" i="2"/>
  <c r="GV149" i="2"/>
  <c r="GW149" i="2"/>
  <c r="GX149" i="2"/>
  <c r="GY149" i="2"/>
  <c r="AJ149" i="2"/>
  <c r="AK149" i="2"/>
  <c r="AL149" i="2"/>
  <c r="AM149" i="2"/>
  <c r="BE63" i="2"/>
  <c r="BS61" i="2"/>
  <c r="BF62" i="2"/>
  <c r="BG62" i="2"/>
  <c r="BH62" i="2"/>
  <c r="FE151" i="2"/>
  <c r="FF150" i="2"/>
  <c r="FG150" i="2"/>
  <c r="FH150" i="2"/>
  <c r="FI150" i="2"/>
  <c r="EJ151" i="2"/>
  <c r="EK150" i="2"/>
  <c r="EL150" i="2"/>
  <c r="EM150" i="2"/>
  <c r="EN150" i="2"/>
  <c r="DO151" i="2"/>
  <c r="DP150" i="2"/>
  <c r="DQ150" i="2"/>
  <c r="DR150" i="2"/>
  <c r="DS150" i="2"/>
  <c r="CT151" i="2"/>
  <c r="CU150" i="2"/>
  <c r="CV150" i="2"/>
  <c r="CW150" i="2"/>
  <c r="CX150" i="2"/>
  <c r="BY151" i="2"/>
  <c r="BZ150" i="2"/>
  <c r="CA150" i="2"/>
  <c r="CB150" i="2"/>
  <c r="CC150" i="2"/>
  <c r="N151" i="2"/>
  <c r="O150" i="2"/>
  <c r="P150" i="2"/>
  <c r="Q150" i="2"/>
  <c r="R150" i="2"/>
  <c r="GA150" i="2"/>
  <c r="GB150" i="2"/>
  <c r="GC150" i="2"/>
  <c r="GD150" i="2"/>
  <c r="GV150" i="2"/>
  <c r="GW150" i="2"/>
  <c r="GX150" i="2"/>
  <c r="GY150" i="2"/>
  <c r="AJ150" i="2"/>
  <c r="AK150" i="2"/>
  <c r="AL150" i="2"/>
  <c r="AM150" i="2"/>
  <c r="BS62" i="2"/>
  <c r="BE64" i="2"/>
  <c r="BF63" i="2"/>
  <c r="BG63" i="2"/>
  <c r="BH63" i="2"/>
  <c r="FE152" i="2"/>
  <c r="FF151" i="2"/>
  <c r="FG151" i="2"/>
  <c r="FH151" i="2"/>
  <c r="FI151" i="2"/>
  <c r="EJ152" i="2"/>
  <c r="EK151" i="2"/>
  <c r="EL151" i="2"/>
  <c r="EM151" i="2"/>
  <c r="EN151" i="2"/>
  <c r="DO152" i="2"/>
  <c r="DP151" i="2"/>
  <c r="DQ151" i="2"/>
  <c r="DR151" i="2"/>
  <c r="DS151" i="2"/>
  <c r="CT152" i="2"/>
  <c r="CU151" i="2"/>
  <c r="CV151" i="2"/>
  <c r="CW151" i="2"/>
  <c r="CX151" i="2"/>
  <c r="BY152" i="2"/>
  <c r="BZ151" i="2"/>
  <c r="CA151" i="2"/>
  <c r="CB151" i="2"/>
  <c r="CC151" i="2"/>
  <c r="N152" i="2"/>
  <c r="O151" i="2"/>
  <c r="P151" i="2"/>
  <c r="Q151" i="2"/>
  <c r="R151" i="2"/>
  <c r="GA151" i="2"/>
  <c r="GB151" i="2"/>
  <c r="GC151" i="2"/>
  <c r="GD151" i="2"/>
  <c r="GV151" i="2"/>
  <c r="GW151" i="2"/>
  <c r="GX151" i="2"/>
  <c r="GY151" i="2"/>
  <c r="AJ151" i="2"/>
  <c r="AK151" i="2"/>
  <c r="AL151" i="2"/>
  <c r="AM151" i="2"/>
  <c r="BE65" i="2"/>
  <c r="BS63" i="2"/>
  <c r="BF64" i="2"/>
  <c r="BG64" i="2"/>
  <c r="BH64" i="2"/>
  <c r="FE153" i="2"/>
  <c r="FF152" i="2"/>
  <c r="FG152" i="2"/>
  <c r="FH152" i="2"/>
  <c r="FI152" i="2"/>
  <c r="EJ153" i="2"/>
  <c r="EK152" i="2"/>
  <c r="EL152" i="2"/>
  <c r="EM152" i="2"/>
  <c r="EN152" i="2"/>
  <c r="DO153" i="2"/>
  <c r="DP152" i="2"/>
  <c r="DQ152" i="2"/>
  <c r="DR152" i="2"/>
  <c r="DS152" i="2"/>
  <c r="CT153" i="2"/>
  <c r="CU152" i="2"/>
  <c r="CV152" i="2"/>
  <c r="CW152" i="2"/>
  <c r="CX152" i="2"/>
  <c r="BY153" i="2"/>
  <c r="BZ152" i="2"/>
  <c r="CA152" i="2"/>
  <c r="CB152" i="2"/>
  <c r="CC152" i="2"/>
  <c r="N153" i="2"/>
  <c r="O152" i="2"/>
  <c r="P152" i="2"/>
  <c r="Q152" i="2"/>
  <c r="R152" i="2"/>
  <c r="GA152" i="2"/>
  <c r="GB152" i="2"/>
  <c r="GC152" i="2"/>
  <c r="GD152" i="2"/>
  <c r="GV152" i="2"/>
  <c r="GW152" i="2"/>
  <c r="GX152" i="2"/>
  <c r="GY152" i="2"/>
  <c r="AJ152" i="2"/>
  <c r="AK152" i="2"/>
  <c r="AL152" i="2"/>
  <c r="AM152" i="2"/>
  <c r="BS64" i="2"/>
  <c r="BE66" i="2"/>
  <c r="BF65" i="2"/>
  <c r="BG65" i="2"/>
  <c r="BH65" i="2"/>
  <c r="FE154" i="2"/>
  <c r="FF153" i="2"/>
  <c r="FG153" i="2"/>
  <c r="FH153" i="2"/>
  <c r="FI153" i="2"/>
  <c r="EJ154" i="2"/>
  <c r="EK153" i="2"/>
  <c r="EL153" i="2"/>
  <c r="EM153" i="2"/>
  <c r="EN153" i="2"/>
  <c r="DO154" i="2"/>
  <c r="DP153" i="2"/>
  <c r="DQ153" i="2"/>
  <c r="DR153" i="2"/>
  <c r="DS153" i="2"/>
  <c r="CT154" i="2"/>
  <c r="CU153" i="2"/>
  <c r="CV153" i="2"/>
  <c r="CW153" i="2"/>
  <c r="CX153" i="2"/>
  <c r="BY154" i="2"/>
  <c r="BZ153" i="2"/>
  <c r="CA153" i="2"/>
  <c r="CB153" i="2"/>
  <c r="CC153" i="2"/>
  <c r="N154" i="2"/>
  <c r="O153" i="2"/>
  <c r="P153" i="2"/>
  <c r="Q153" i="2"/>
  <c r="R153" i="2"/>
  <c r="GA153" i="2"/>
  <c r="GB153" i="2"/>
  <c r="GC153" i="2"/>
  <c r="GD153" i="2"/>
  <c r="GV153" i="2"/>
  <c r="GW153" i="2"/>
  <c r="GX153" i="2"/>
  <c r="GY153" i="2"/>
  <c r="AJ153" i="2"/>
  <c r="AK153" i="2"/>
  <c r="AL153" i="2"/>
  <c r="AM153" i="2"/>
  <c r="BE67" i="2"/>
  <c r="BS65" i="2"/>
  <c r="BF66" i="2"/>
  <c r="BG66" i="2"/>
  <c r="BH66" i="2"/>
  <c r="FE155" i="2"/>
  <c r="FF154" i="2"/>
  <c r="FG154" i="2"/>
  <c r="FH154" i="2"/>
  <c r="FI154" i="2"/>
  <c r="EJ155" i="2"/>
  <c r="EK154" i="2"/>
  <c r="EL154" i="2"/>
  <c r="EM154" i="2"/>
  <c r="EN154" i="2"/>
  <c r="DO155" i="2"/>
  <c r="DP154" i="2"/>
  <c r="DQ154" i="2"/>
  <c r="DR154" i="2"/>
  <c r="DS154" i="2"/>
  <c r="CT155" i="2"/>
  <c r="CU154" i="2"/>
  <c r="CV154" i="2"/>
  <c r="CW154" i="2"/>
  <c r="CX154" i="2"/>
  <c r="BY155" i="2"/>
  <c r="BZ154" i="2"/>
  <c r="CA154" i="2"/>
  <c r="CB154" i="2"/>
  <c r="CC154" i="2"/>
  <c r="N155" i="2"/>
  <c r="O154" i="2"/>
  <c r="P154" i="2"/>
  <c r="Q154" i="2"/>
  <c r="R154" i="2"/>
  <c r="GA154" i="2"/>
  <c r="GB154" i="2"/>
  <c r="GC154" i="2"/>
  <c r="GD154" i="2"/>
  <c r="GV154" i="2"/>
  <c r="GW154" i="2"/>
  <c r="GX154" i="2"/>
  <c r="GY154" i="2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/>
  <c r="E7" i="4"/>
  <c r="F7" i="4"/>
  <c r="G7" i="4"/>
  <c r="L7" i="4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/>
  <c r="AL154" i="2"/>
  <c r="AM154" i="2"/>
  <c r="BS66" i="2"/>
  <c r="BE68" i="2"/>
  <c r="BF67" i="2"/>
  <c r="BG67" i="2"/>
  <c r="BH67" i="2"/>
  <c r="FE156" i="2"/>
  <c r="FF155" i="2"/>
  <c r="FG155" i="2"/>
  <c r="FH155" i="2"/>
  <c r="FI155" i="2"/>
  <c r="EJ156" i="2"/>
  <c r="EK155" i="2"/>
  <c r="EL155" i="2"/>
  <c r="EM155" i="2"/>
  <c r="EN155" i="2"/>
  <c r="DO156" i="2"/>
  <c r="DP155" i="2"/>
  <c r="DQ155" i="2"/>
  <c r="DR155" i="2"/>
  <c r="DS155" i="2"/>
  <c r="CT156" i="2"/>
  <c r="CU155" i="2"/>
  <c r="CV155" i="2"/>
  <c r="CW155" i="2"/>
  <c r="CX155" i="2"/>
  <c r="BY156" i="2"/>
  <c r="BZ155" i="2"/>
  <c r="CA155" i="2"/>
  <c r="CB155" i="2"/>
  <c r="CC155" i="2"/>
  <c r="N156" i="2"/>
  <c r="O155" i="2"/>
  <c r="P155" i="2"/>
  <c r="Q155" i="2"/>
  <c r="R155" i="2"/>
  <c r="GA155" i="2"/>
  <c r="GB155" i="2"/>
  <c r="GC155" i="2"/>
  <c r="GD155" i="2"/>
  <c r="GV155" i="2"/>
  <c r="GW155" i="2"/>
  <c r="GX155" i="2"/>
  <c r="GY155" i="2"/>
  <c r="AJ155" i="2"/>
  <c r="AK155" i="2"/>
  <c r="AL155" i="2"/>
  <c r="AM155" i="2"/>
  <c r="BE69" i="2"/>
  <c r="BS67" i="2"/>
  <c r="BF68" i="2"/>
  <c r="BG68" i="2"/>
  <c r="BH68" i="2"/>
  <c r="FE157" i="2"/>
  <c r="FF156" i="2"/>
  <c r="FG156" i="2"/>
  <c r="FH156" i="2"/>
  <c r="FI156" i="2"/>
  <c r="EJ157" i="2"/>
  <c r="EK156" i="2"/>
  <c r="EL156" i="2"/>
  <c r="EM156" i="2"/>
  <c r="EN156" i="2"/>
  <c r="DO157" i="2"/>
  <c r="DP156" i="2"/>
  <c r="DQ156" i="2"/>
  <c r="DR156" i="2"/>
  <c r="DS156" i="2"/>
  <c r="CT157" i="2"/>
  <c r="CU156" i="2"/>
  <c r="CV156" i="2"/>
  <c r="CW156" i="2"/>
  <c r="CX156" i="2"/>
  <c r="BY157" i="2"/>
  <c r="BZ156" i="2"/>
  <c r="CA156" i="2"/>
  <c r="CB156" i="2"/>
  <c r="CC156" i="2"/>
  <c r="N157" i="2"/>
  <c r="O156" i="2"/>
  <c r="P156" i="2"/>
  <c r="Q156" i="2"/>
  <c r="R156" i="2"/>
  <c r="GA156" i="2"/>
  <c r="GB156" i="2"/>
  <c r="GC156" i="2"/>
  <c r="GD156" i="2"/>
  <c r="GV156" i="2"/>
  <c r="GW156" i="2"/>
  <c r="GX156" i="2"/>
  <c r="GY156" i="2"/>
  <c r="AJ156" i="2"/>
  <c r="AK156" i="2"/>
  <c r="AL156" i="2"/>
  <c r="AM156" i="2"/>
  <c r="BS68" i="2"/>
  <c r="BE70" i="2"/>
  <c r="BF69" i="2"/>
  <c r="BG69" i="2"/>
  <c r="BH69" i="2"/>
  <c r="FE158" i="2"/>
  <c r="FF157" i="2"/>
  <c r="FG157" i="2"/>
  <c r="FH157" i="2"/>
  <c r="FI157" i="2"/>
  <c r="EJ158" i="2"/>
  <c r="EK157" i="2"/>
  <c r="EL157" i="2"/>
  <c r="EM157" i="2"/>
  <c r="EN157" i="2"/>
  <c r="DO158" i="2"/>
  <c r="DP157" i="2"/>
  <c r="DQ157" i="2"/>
  <c r="DR157" i="2"/>
  <c r="DS157" i="2"/>
  <c r="CT158" i="2"/>
  <c r="CU157" i="2"/>
  <c r="CV157" i="2"/>
  <c r="CW157" i="2"/>
  <c r="CX157" i="2"/>
  <c r="BY158" i="2"/>
  <c r="BZ157" i="2"/>
  <c r="CA157" i="2"/>
  <c r="CB157" i="2"/>
  <c r="CC157" i="2"/>
  <c r="N158" i="2"/>
  <c r="O157" i="2"/>
  <c r="P157" i="2"/>
  <c r="Q157" i="2"/>
  <c r="R157" i="2"/>
  <c r="GA157" i="2"/>
  <c r="GB157" i="2"/>
  <c r="GC157" i="2"/>
  <c r="GD157" i="2"/>
  <c r="GV157" i="2"/>
  <c r="GW157" i="2"/>
  <c r="GX157" i="2"/>
  <c r="GY157" i="2"/>
  <c r="AJ157" i="2"/>
  <c r="AK157" i="2"/>
  <c r="AL157" i="2"/>
  <c r="AM157" i="2"/>
  <c r="BE71" i="2"/>
  <c r="BS69" i="2"/>
  <c r="BF70" i="2"/>
  <c r="BG70" i="2"/>
  <c r="BH70" i="2"/>
  <c r="FE159" i="2"/>
  <c r="FF158" i="2"/>
  <c r="FG158" i="2"/>
  <c r="FH158" i="2"/>
  <c r="FI158" i="2"/>
  <c r="EJ159" i="2"/>
  <c r="EK158" i="2"/>
  <c r="EL158" i="2"/>
  <c r="EM158" i="2"/>
  <c r="EN158" i="2"/>
  <c r="DO159" i="2"/>
  <c r="DP158" i="2"/>
  <c r="DQ158" i="2"/>
  <c r="DR158" i="2"/>
  <c r="DS158" i="2"/>
  <c r="CT159" i="2"/>
  <c r="CU158" i="2"/>
  <c r="CV158" i="2"/>
  <c r="CW158" i="2"/>
  <c r="CX158" i="2"/>
  <c r="BY159" i="2"/>
  <c r="BZ158" i="2"/>
  <c r="CA158" i="2"/>
  <c r="CB158" i="2"/>
  <c r="CC158" i="2"/>
  <c r="N159" i="2"/>
  <c r="O158" i="2"/>
  <c r="P158" i="2"/>
  <c r="Q158" i="2"/>
  <c r="R158" i="2"/>
  <c r="GA158" i="2"/>
  <c r="GB158" i="2"/>
  <c r="GC158" i="2"/>
  <c r="GD158" i="2"/>
  <c r="GV158" i="2"/>
  <c r="GW158" i="2"/>
  <c r="GX158" i="2"/>
  <c r="GY158" i="2"/>
  <c r="AJ158" i="2"/>
  <c r="AK158" i="2"/>
  <c r="AL158" i="2"/>
  <c r="AM158" i="2"/>
  <c r="BS70" i="2"/>
  <c r="BE72" i="2"/>
  <c r="BF71" i="2"/>
  <c r="BG71" i="2"/>
  <c r="BH71" i="2"/>
  <c r="FE160" i="2"/>
  <c r="FF159" i="2"/>
  <c r="FG159" i="2"/>
  <c r="FH159" i="2"/>
  <c r="FI159" i="2"/>
  <c r="EJ160" i="2"/>
  <c r="EK159" i="2"/>
  <c r="EL159" i="2"/>
  <c r="EM159" i="2"/>
  <c r="EN159" i="2"/>
  <c r="DO160" i="2"/>
  <c r="DP159" i="2"/>
  <c r="DQ159" i="2"/>
  <c r="DR159" i="2"/>
  <c r="DS159" i="2"/>
  <c r="CT160" i="2"/>
  <c r="CU159" i="2"/>
  <c r="CV159" i="2"/>
  <c r="CW159" i="2"/>
  <c r="CX159" i="2"/>
  <c r="BY160" i="2"/>
  <c r="BZ159" i="2"/>
  <c r="CA159" i="2"/>
  <c r="CB159" i="2"/>
  <c r="CC159" i="2"/>
  <c r="N160" i="2"/>
  <c r="O159" i="2"/>
  <c r="P159" i="2"/>
  <c r="Q159" i="2"/>
  <c r="R159" i="2"/>
  <c r="GA159" i="2"/>
  <c r="GB159" i="2"/>
  <c r="GC159" i="2"/>
  <c r="GD159" i="2"/>
  <c r="GV159" i="2"/>
  <c r="GW159" i="2"/>
  <c r="GX159" i="2"/>
  <c r="GY159" i="2"/>
  <c r="AJ159" i="2"/>
  <c r="AK159" i="2"/>
  <c r="AL159" i="2"/>
  <c r="AM159" i="2"/>
  <c r="BE73" i="2"/>
  <c r="BS71" i="2"/>
  <c r="BF72" i="2"/>
  <c r="BG72" i="2"/>
  <c r="BH72" i="2"/>
  <c r="FE161" i="2"/>
  <c r="FF160" i="2"/>
  <c r="FG160" i="2"/>
  <c r="FH160" i="2"/>
  <c r="FI160" i="2"/>
  <c r="EJ161" i="2"/>
  <c r="EK160" i="2"/>
  <c r="EL160" i="2"/>
  <c r="EM160" i="2"/>
  <c r="EN160" i="2"/>
  <c r="DO161" i="2"/>
  <c r="DP160" i="2"/>
  <c r="DQ160" i="2"/>
  <c r="DR160" i="2"/>
  <c r="DS160" i="2"/>
  <c r="CT161" i="2"/>
  <c r="CU160" i="2"/>
  <c r="CV160" i="2"/>
  <c r="CW160" i="2"/>
  <c r="CX160" i="2"/>
  <c r="BY161" i="2"/>
  <c r="BZ160" i="2"/>
  <c r="CA160" i="2"/>
  <c r="CB160" i="2"/>
  <c r="CC160" i="2"/>
  <c r="N161" i="2"/>
  <c r="O160" i="2"/>
  <c r="P160" i="2"/>
  <c r="Q160" i="2"/>
  <c r="R160" i="2"/>
  <c r="GA160" i="2"/>
  <c r="GB160" i="2"/>
  <c r="GC160" i="2"/>
  <c r="GD160" i="2"/>
  <c r="GV160" i="2"/>
  <c r="GW160" i="2"/>
  <c r="GX160" i="2"/>
  <c r="GY160" i="2"/>
  <c r="AJ160" i="2"/>
  <c r="AK160" i="2"/>
  <c r="AL160" i="2"/>
  <c r="AM160" i="2"/>
  <c r="BS72" i="2"/>
  <c r="BE74" i="2"/>
  <c r="BF73" i="2"/>
  <c r="BG73" i="2"/>
  <c r="BH73" i="2"/>
  <c r="FE162" i="2"/>
  <c r="FF161" i="2"/>
  <c r="FG161" i="2"/>
  <c r="FH161" i="2"/>
  <c r="FI161" i="2"/>
  <c r="EJ162" i="2"/>
  <c r="EK161" i="2"/>
  <c r="EL161" i="2"/>
  <c r="EM161" i="2"/>
  <c r="EN161" i="2"/>
  <c r="DO162" i="2"/>
  <c r="DP161" i="2"/>
  <c r="DQ161" i="2"/>
  <c r="DR161" i="2"/>
  <c r="DS161" i="2"/>
  <c r="CT162" i="2"/>
  <c r="CU161" i="2"/>
  <c r="CV161" i="2"/>
  <c r="CW161" i="2"/>
  <c r="CX161" i="2"/>
  <c r="BY162" i="2"/>
  <c r="BZ161" i="2"/>
  <c r="CA161" i="2"/>
  <c r="CB161" i="2"/>
  <c r="CC161" i="2"/>
  <c r="N162" i="2"/>
  <c r="O161" i="2"/>
  <c r="P161" i="2"/>
  <c r="Q161" i="2"/>
  <c r="R161" i="2"/>
  <c r="GA161" i="2"/>
  <c r="GB161" i="2"/>
  <c r="GC161" i="2"/>
  <c r="GD161" i="2"/>
  <c r="GV161" i="2"/>
  <c r="GW161" i="2"/>
  <c r="GX161" i="2"/>
  <c r="GY161" i="2"/>
  <c r="AJ161" i="2"/>
  <c r="AK161" i="2"/>
  <c r="AL161" i="2"/>
  <c r="AM161" i="2"/>
  <c r="BE75" i="2"/>
  <c r="BS73" i="2"/>
  <c r="BF74" i="2"/>
  <c r="BG74" i="2"/>
  <c r="BH74" i="2"/>
  <c r="FE163" i="2"/>
  <c r="FF162" i="2"/>
  <c r="FG162" i="2"/>
  <c r="FH162" i="2"/>
  <c r="FI162" i="2"/>
  <c r="EJ163" i="2"/>
  <c r="EK162" i="2"/>
  <c r="EL162" i="2"/>
  <c r="EM162" i="2"/>
  <c r="EN162" i="2"/>
  <c r="DO163" i="2"/>
  <c r="DP162" i="2"/>
  <c r="DQ162" i="2"/>
  <c r="DR162" i="2"/>
  <c r="DS162" i="2"/>
  <c r="CT163" i="2"/>
  <c r="CU162" i="2"/>
  <c r="CV162" i="2"/>
  <c r="CW162" i="2"/>
  <c r="CX162" i="2"/>
  <c r="BY163" i="2"/>
  <c r="BZ162" i="2"/>
  <c r="CA162" i="2"/>
  <c r="CB162" i="2"/>
  <c r="CC162" i="2"/>
  <c r="N163" i="2"/>
  <c r="O162" i="2"/>
  <c r="P162" i="2"/>
  <c r="Q162" i="2"/>
  <c r="R162" i="2"/>
  <c r="GA162" i="2"/>
  <c r="GB162" i="2"/>
  <c r="GC162" i="2"/>
  <c r="GD162" i="2"/>
  <c r="GV162" i="2"/>
  <c r="GW162" i="2"/>
  <c r="GX162" i="2"/>
  <c r="GY162" i="2"/>
  <c r="AJ162" i="2"/>
  <c r="AK162" i="2"/>
  <c r="AL162" i="2"/>
  <c r="AM162" i="2"/>
  <c r="BS74" i="2"/>
  <c r="BE76" i="2"/>
  <c r="BF75" i="2"/>
  <c r="BG75" i="2"/>
  <c r="BH75" i="2"/>
  <c r="FE164" i="2"/>
  <c r="FF163" i="2"/>
  <c r="FG163" i="2"/>
  <c r="FH163" i="2"/>
  <c r="FI163" i="2"/>
  <c r="EJ164" i="2"/>
  <c r="EK163" i="2"/>
  <c r="EL163" i="2"/>
  <c r="EM163" i="2"/>
  <c r="EN163" i="2"/>
  <c r="DO164" i="2"/>
  <c r="DP163" i="2"/>
  <c r="DQ163" i="2"/>
  <c r="DR163" i="2"/>
  <c r="DS163" i="2"/>
  <c r="CT164" i="2"/>
  <c r="CU163" i="2"/>
  <c r="CV163" i="2"/>
  <c r="CW163" i="2"/>
  <c r="CX163" i="2"/>
  <c r="BY164" i="2"/>
  <c r="BZ163" i="2"/>
  <c r="CA163" i="2"/>
  <c r="CB163" i="2"/>
  <c r="CC163" i="2"/>
  <c r="N164" i="2"/>
  <c r="O163" i="2"/>
  <c r="P163" i="2"/>
  <c r="Q163" i="2"/>
  <c r="R163" i="2"/>
  <c r="GA163" i="2"/>
  <c r="GB163" i="2"/>
  <c r="GC163" i="2"/>
  <c r="GD163" i="2"/>
  <c r="GV163" i="2"/>
  <c r="GW163" i="2"/>
  <c r="GX163" i="2"/>
  <c r="GY163" i="2"/>
  <c r="AJ163" i="2"/>
  <c r="AK163" i="2"/>
  <c r="AL163" i="2"/>
  <c r="AM163" i="2"/>
  <c r="BE77" i="2"/>
  <c r="BS75" i="2"/>
  <c r="BF76" i="2"/>
  <c r="BG76" i="2"/>
  <c r="BH76" i="2"/>
  <c r="FE165" i="2"/>
  <c r="FF164" i="2"/>
  <c r="FG164" i="2"/>
  <c r="FH164" i="2"/>
  <c r="FI164" i="2"/>
  <c r="EJ165" i="2"/>
  <c r="EK164" i="2"/>
  <c r="EL164" i="2"/>
  <c r="EM164" i="2"/>
  <c r="EN164" i="2"/>
  <c r="DO165" i="2"/>
  <c r="DP164" i="2"/>
  <c r="DQ164" i="2"/>
  <c r="DR164" i="2"/>
  <c r="DS164" i="2"/>
  <c r="CT165" i="2"/>
  <c r="CU164" i="2"/>
  <c r="CV164" i="2"/>
  <c r="CW164" i="2"/>
  <c r="CX164" i="2"/>
  <c r="BY165" i="2"/>
  <c r="BZ164" i="2"/>
  <c r="CA164" i="2"/>
  <c r="CB164" i="2"/>
  <c r="CC164" i="2"/>
  <c r="N165" i="2"/>
  <c r="O164" i="2"/>
  <c r="P164" i="2"/>
  <c r="Q164" i="2"/>
  <c r="R164" i="2"/>
  <c r="GA164" i="2"/>
  <c r="GB164" i="2"/>
  <c r="GC164" i="2"/>
  <c r="GD164" i="2"/>
  <c r="GV164" i="2"/>
  <c r="GW164" i="2"/>
  <c r="GX164" i="2"/>
  <c r="GY164" i="2"/>
  <c r="AJ164" i="2"/>
  <c r="AK164" i="2"/>
  <c r="AL164" i="2"/>
  <c r="AM164" i="2"/>
  <c r="BS76" i="2"/>
  <c r="BE78" i="2"/>
  <c r="BF77" i="2"/>
  <c r="BG77" i="2"/>
  <c r="BH77" i="2"/>
  <c r="FE166" i="2"/>
  <c r="FF165" i="2"/>
  <c r="FG165" i="2"/>
  <c r="FH165" i="2"/>
  <c r="FI165" i="2"/>
  <c r="EJ166" i="2"/>
  <c r="EK165" i="2"/>
  <c r="EL165" i="2"/>
  <c r="EM165" i="2"/>
  <c r="EN165" i="2"/>
  <c r="DO166" i="2"/>
  <c r="DP165" i="2"/>
  <c r="DQ165" i="2"/>
  <c r="DR165" i="2"/>
  <c r="DS165" i="2"/>
  <c r="CT166" i="2"/>
  <c r="CU165" i="2"/>
  <c r="CV165" i="2"/>
  <c r="CW165" i="2"/>
  <c r="CX165" i="2"/>
  <c r="BY166" i="2"/>
  <c r="BZ165" i="2"/>
  <c r="CA165" i="2"/>
  <c r="CB165" i="2"/>
  <c r="CC165" i="2"/>
  <c r="N166" i="2"/>
  <c r="O165" i="2"/>
  <c r="P165" i="2"/>
  <c r="Q165" i="2"/>
  <c r="R165" i="2"/>
  <c r="GA165" i="2"/>
  <c r="GB165" i="2"/>
  <c r="GC165" i="2"/>
  <c r="GD165" i="2"/>
  <c r="GV165" i="2"/>
  <c r="GW165" i="2"/>
  <c r="GX165" i="2"/>
  <c r="GY165" i="2"/>
  <c r="AJ165" i="2"/>
  <c r="AK165" i="2"/>
  <c r="AL165" i="2"/>
  <c r="AM165" i="2"/>
  <c r="BE79" i="2"/>
  <c r="BS77" i="2"/>
  <c r="BF78" i="2"/>
  <c r="BG78" i="2"/>
  <c r="BH78" i="2"/>
  <c r="FE167" i="2"/>
  <c r="FF166" i="2"/>
  <c r="FG166" i="2"/>
  <c r="FH166" i="2"/>
  <c r="FI166" i="2"/>
  <c r="EJ167" i="2"/>
  <c r="EK166" i="2"/>
  <c r="EL166" i="2"/>
  <c r="EM166" i="2"/>
  <c r="EN166" i="2"/>
  <c r="DO167" i="2"/>
  <c r="DP166" i="2"/>
  <c r="DQ166" i="2"/>
  <c r="DR166" i="2"/>
  <c r="DS166" i="2"/>
  <c r="CT167" i="2"/>
  <c r="CU166" i="2"/>
  <c r="CV166" i="2"/>
  <c r="CW166" i="2"/>
  <c r="CX166" i="2"/>
  <c r="BY167" i="2"/>
  <c r="BZ166" i="2"/>
  <c r="CA166" i="2"/>
  <c r="CB166" i="2"/>
  <c r="CC166" i="2"/>
  <c r="N167" i="2"/>
  <c r="O166" i="2"/>
  <c r="P166" i="2"/>
  <c r="Q166" i="2"/>
  <c r="R166" i="2"/>
  <c r="GA166" i="2"/>
  <c r="GB166" i="2"/>
  <c r="GC166" i="2"/>
  <c r="GD166" i="2"/>
  <c r="GV166" i="2"/>
  <c r="GW166" i="2"/>
  <c r="GX166" i="2"/>
  <c r="GY166" i="2"/>
  <c r="AJ166" i="2"/>
  <c r="AK166" i="2"/>
  <c r="AL166" i="2"/>
  <c r="AM166" i="2"/>
  <c r="BS78" i="2"/>
  <c r="BE80" i="2"/>
  <c r="BF79" i="2"/>
  <c r="BG79" i="2"/>
  <c r="BH79" i="2"/>
  <c r="FE168" i="2"/>
  <c r="FF167" i="2"/>
  <c r="FG167" i="2"/>
  <c r="FH167" i="2"/>
  <c r="FI167" i="2"/>
  <c r="EJ168" i="2"/>
  <c r="EK167" i="2"/>
  <c r="EL167" i="2"/>
  <c r="EM167" i="2"/>
  <c r="EN167" i="2"/>
  <c r="DO168" i="2"/>
  <c r="DP167" i="2"/>
  <c r="DQ167" i="2"/>
  <c r="DR167" i="2"/>
  <c r="DS167" i="2"/>
  <c r="CT168" i="2"/>
  <c r="CU167" i="2"/>
  <c r="CV167" i="2"/>
  <c r="CW167" i="2"/>
  <c r="CX167" i="2"/>
  <c r="BY168" i="2"/>
  <c r="BZ167" i="2"/>
  <c r="CA167" i="2"/>
  <c r="CB167" i="2"/>
  <c r="CC167" i="2"/>
  <c r="N168" i="2"/>
  <c r="O167" i="2"/>
  <c r="P167" i="2"/>
  <c r="Q167" i="2"/>
  <c r="R167" i="2"/>
  <c r="GA167" i="2"/>
  <c r="GB167" i="2"/>
  <c r="GC167" i="2"/>
  <c r="GD167" i="2"/>
  <c r="GV167" i="2"/>
  <c r="GW167" i="2"/>
  <c r="GX167" i="2"/>
  <c r="GY167" i="2"/>
  <c r="AJ167" i="2"/>
  <c r="AK167" i="2"/>
  <c r="AL167" i="2"/>
  <c r="AM167" i="2"/>
  <c r="BE81" i="2"/>
  <c r="BS79" i="2"/>
  <c r="BF80" i="2"/>
  <c r="BG80" i="2"/>
  <c r="BH80" i="2"/>
  <c r="FE169" i="2"/>
  <c r="FF168" i="2"/>
  <c r="FG168" i="2"/>
  <c r="FH168" i="2"/>
  <c r="FI168" i="2"/>
  <c r="EJ169" i="2"/>
  <c r="EK168" i="2"/>
  <c r="EL168" i="2"/>
  <c r="EM168" i="2"/>
  <c r="EN168" i="2"/>
  <c r="DO169" i="2"/>
  <c r="DP168" i="2"/>
  <c r="DQ168" i="2"/>
  <c r="DR168" i="2"/>
  <c r="DS168" i="2"/>
  <c r="CT169" i="2"/>
  <c r="CU168" i="2"/>
  <c r="CV168" i="2"/>
  <c r="CW168" i="2"/>
  <c r="CX168" i="2"/>
  <c r="BY169" i="2"/>
  <c r="BZ168" i="2"/>
  <c r="CA168" i="2"/>
  <c r="CB168" i="2"/>
  <c r="CC168" i="2"/>
  <c r="N169" i="2"/>
  <c r="O168" i="2"/>
  <c r="P168" i="2"/>
  <c r="Q168" i="2"/>
  <c r="R168" i="2"/>
  <c r="GA168" i="2"/>
  <c r="GB168" i="2"/>
  <c r="GC168" i="2"/>
  <c r="GD168" i="2"/>
  <c r="GV168" i="2"/>
  <c r="GW168" i="2"/>
  <c r="GX168" i="2"/>
  <c r="GY168" i="2"/>
  <c r="AJ168" i="2"/>
  <c r="AK168" i="2"/>
  <c r="AL168" i="2"/>
  <c r="AM168" i="2"/>
  <c r="BS80" i="2"/>
  <c r="BE82" i="2"/>
  <c r="BF81" i="2"/>
  <c r="BG81" i="2"/>
  <c r="BH81" i="2"/>
  <c r="FE170" i="2"/>
  <c r="FF169" i="2"/>
  <c r="FG169" i="2"/>
  <c r="FH169" i="2"/>
  <c r="FI169" i="2"/>
  <c r="EJ170" i="2"/>
  <c r="EK169" i="2"/>
  <c r="EL169" i="2"/>
  <c r="EM169" i="2"/>
  <c r="EN169" i="2"/>
  <c r="DO170" i="2"/>
  <c r="DP169" i="2"/>
  <c r="DQ169" i="2"/>
  <c r="DR169" i="2"/>
  <c r="DS169" i="2"/>
  <c r="CT170" i="2"/>
  <c r="CU169" i="2"/>
  <c r="CV169" i="2"/>
  <c r="CW169" i="2"/>
  <c r="CX169" i="2"/>
  <c r="BY170" i="2"/>
  <c r="BZ169" i="2"/>
  <c r="CA169" i="2"/>
  <c r="CB169" i="2"/>
  <c r="CC169" i="2"/>
  <c r="N170" i="2"/>
  <c r="O169" i="2"/>
  <c r="P169" i="2"/>
  <c r="Q169" i="2"/>
  <c r="R169" i="2"/>
  <c r="GA169" i="2"/>
  <c r="GB169" i="2"/>
  <c r="GC169" i="2"/>
  <c r="GD169" i="2"/>
  <c r="GV169" i="2"/>
  <c r="GW169" i="2"/>
  <c r="GX169" i="2"/>
  <c r="GY169" i="2"/>
  <c r="AJ169" i="2"/>
  <c r="AK169" i="2"/>
  <c r="AL169" i="2"/>
  <c r="AM169" i="2"/>
  <c r="BE83" i="2"/>
  <c r="BS81" i="2"/>
  <c r="BF82" i="2"/>
  <c r="BG82" i="2"/>
  <c r="BH82" i="2"/>
  <c r="FE171" i="2"/>
  <c r="FF170" i="2"/>
  <c r="FG170" i="2"/>
  <c r="FH170" i="2"/>
  <c r="FI170" i="2"/>
  <c r="EJ171" i="2"/>
  <c r="EK170" i="2"/>
  <c r="EL170" i="2"/>
  <c r="EM170" i="2"/>
  <c r="EN170" i="2"/>
  <c r="DO171" i="2"/>
  <c r="DP170" i="2"/>
  <c r="DQ170" i="2"/>
  <c r="DR170" i="2"/>
  <c r="DS170" i="2"/>
  <c r="CT171" i="2"/>
  <c r="CU170" i="2"/>
  <c r="CV170" i="2"/>
  <c r="CW170" i="2"/>
  <c r="CX170" i="2"/>
  <c r="BY171" i="2"/>
  <c r="BZ170" i="2"/>
  <c r="CA170" i="2"/>
  <c r="CB170" i="2"/>
  <c r="CC170" i="2"/>
  <c r="N171" i="2"/>
  <c r="O170" i="2"/>
  <c r="P170" i="2"/>
  <c r="Q170" i="2"/>
  <c r="R170" i="2"/>
  <c r="GA170" i="2"/>
  <c r="GB170" i="2"/>
  <c r="GC170" i="2"/>
  <c r="GD170" i="2"/>
  <c r="GV170" i="2"/>
  <c r="GW170" i="2"/>
  <c r="GX170" i="2"/>
  <c r="GY170" i="2"/>
  <c r="AJ170" i="2"/>
  <c r="AK170" i="2"/>
  <c r="AL170" i="2"/>
  <c r="AM170" i="2"/>
  <c r="BS82" i="2"/>
  <c r="BE84" i="2"/>
  <c r="BF83" i="2"/>
  <c r="BG83" i="2"/>
  <c r="BH83" i="2"/>
  <c r="FE172" i="2"/>
  <c r="FF171" i="2"/>
  <c r="FG171" i="2"/>
  <c r="FH171" i="2"/>
  <c r="FI171" i="2"/>
  <c r="EJ172" i="2"/>
  <c r="EK171" i="2"/>
  <c r="EL171" i="2"/>
  <c r="EM171" i="2"/>
  <c r="EN171" i="2"/>
  <c r="DO172" i="2"/>
  <c r="DP171" i="2"/>
  <c r="DQ171" i="2"/>
  <c r="DR171" i="2"/>
  <c r="DS171" i="2"/>
  <c r="CT172" i="2"/>
  <c r="CU171" i="2"/>
  <c r="CV171" i="2"/>
  <c r="CW171" i="2"/>
  <c r="CX171" i="2"/>
  <c r="BY172" i="2"/>
  <c r="BZ171" i="2"/>
  <c r="CA171" i="2"/>
  <c r="CB171" i="2"/>
  <c r="CC171" i="2"/>
  <c r="N172" i="2"/>
  <c r="O171" i="2"/>
  <c r="P171" i="2"/>
  <c r="Q171" i="2"/>
  <c r="R171" i="2"/>
  <c r="GA171" i="2"/>
  <c r="GB171" i="2"/>
  <c r="GC171" i="2"/>
  <c r="GD171" i="2"/>
  <c r="GV171" i="2"/>
  <c r="GW171" i="2"/>
  <c r="GX171" i="2"/>
  <c r="GY171" i="2"/>
  <c r="AJ171" i="2"/>
  <c r="AK171" i="2"/>
  <c r="AL171" i="2"/>
  <c r="AM171" i="2"/>
  <c r="BF84" i="2"/>
  <c r="BG84" i="2"/>
  <c r="BH84" i="2"/>
  <c r="BE85" i="2"/>
  <c r="BS83" i="2"/>
  <c r="FE173" i="2"/>
  <c r="FF172" i="2"/>
  <c r="FG172" i="2"/>
  <c r="FH172" i="2"/>
  <c r="FI172" i="2"/>
  <c r="EJ173" i="2"/>
  <c r="EK172" i="2"/>
  <c r="EL172" i="2"/>
  <c r="EM172" i="2"/>
  <c r="EN172" i="2"/>
  <c r="DO173" i="2"/>
  <c r="DP172" i="2"/>
  <c r="DQ172" i="2"/>
  <c r="DR172" i="2"/>
  <c r="DS172" i="2"/>
  <c r="CT173" i="2"/>
  <c r="CU172" i="2"/>
  <c r="CV172" i="2"/>
  <c r="CW172" i="2"/>
  <c r="CX172" i="2"/>
  <c r="BY173" i="2"/>
  <c r="BZ172" i="2"/>
  <c r="CA172" i="2"/>
  <c r="CB172" i="2"/>
  <c r="CC172" i="2"/>
  <c r="N173" i="2"/>
  <c r="O172" i="2"/>
  <c r="P172" i="2"/>
  <c r="Q172" i="2"/>
  <c r="R172" i="2"/>
  <c r="GA172" i="2"/>
  <c r="GB172" i="2"/>
  <c r="GC172" i="2"/>
  <c r="GD172" i="2"/>
  <c r="GV172" i="2"/>
  <c r="GW172" i="2"/>
  <c r="GX172" i="2"/>
  <c r="GY172" i="2"/>
  <c r="AJ172" i="2"/>
  <c r="AK172" i="2"/>
  <c r="AL172" i="2"/>
  <c r="AM172" i="2"/>
  <c r="BF85" i="2"/>
  <c r="BG85" i="2"/>
  <c r="BH85" i="2"/>
  <c r="BS84" i="2"/>
  <c r="BE86" i="2"/>
  <c r="FE174" i="2"/>
  <c r="FF173" i="2"/>
  <c r="FG173" i="2"/>
  <c r="FH173" i="2"/>
  <c r="FI173" i="2"/>
  <c r="EJ174" i="2"/>
  <c r="EK173" i="2"/>
  <c r="EL173" i="2"/>
  <c r="EM173" i="2"/>
  <c r="EN173" i="2"/>
  <c r="DO174" i="2"/>
  <c r="DP173" i="2"/>
  <c r="DQ173" i="2"/>
  <c r="DR173" i="2"/>
  <c r="DS173" i="2"/>
  <c r="CT174" i="2"/>
  <c r="CU173" i="2"/>
  <c r="CV173" i="2"/>
  <c r="CW173" i="2"/>
  <c r="CX173" i="2"/>
  <c r="BY174" i="2"/>
  <c r="BZ173" i="2"/>
  <c r="CA173" i="2"/>
  <c r="CB173" i="2"/>
  <c r="CC173" i="2"/>
  <c r="N174" i="2"/>
  <c r="O173" i="2"/>
  <c r="P173" i="2"/>
  <c r="Q173" i="2"/>
  <c r="R173" i="2"/>
  <c r="GA173" i="2"/>
  <c r="GB173" i="2"/>
  <c r="GC173" i="2"/>
  <c r="GD173" i="2"/>
  <c r="GV173" i="2"/>
  <c r="GW173" i="2"/>
  <c r="GX173" i="2"/>
  <c r="GY173" i="2"/>
  <c r="AJ173" i="2"/>
  <c r="AK173" i="2"/>
  <c r="AL173" i="2"/>
  <c r="AM173" i="2"/>
  <c r="BF86" i="2"/>
  <c r="BG86" i="2"/>
  <c r="BH86" i="2"/>
  <c r="BE87" i="2"/>
  <c r="BS85" i="2"/>
  <c r="FE175" i="2"/>
  <c r="FF174" i="2"/>
  <c r="FG174" i="2"/>
  <c r="FH174" i="2"/>
  <c r="FI174" i="2"/>
  <c r="EJ175" i="2"/>
  <c r="EK174" i="2"/>
  <c r="EL174" i="2"/>
  <c r="EM174" i="2"/>
  <c r="EN174" i="2"/>
  <c r="DO175" i="2"/>
  <c r="DP174" i="2"/>
  <c r="DQ174" i="2"/>
  <c r="DR174" i="2"/>
  <c r="DS174" i="2"/>
  <c r="CT175" i="2"/>
  <c r="CU174" i="2"/>
  <c r="CV174" i="2"/>
  <c r="CW174" i="2"/>
  <c r="CX174" i="2"/>
  <c r="BY175" i="2"/>
  <c r="BZ174" i="2"/>
  <c r="CA174" i="2"/>
  <c r="CB174" i="2"/>
  <c r="CC174" i="2"/>
  <c r="N175" i="2"/>
  <c r="O174" i="2"/>
  <c r="P174" i="2"/>
  <c r="Q174" i="2"/>
  <c r="R174" i="2"/>
  <c r="GA174" i="2"/>
  <c r="GB174" i="2"/>
  <c r="GC174" i="2"/>
  <c r="GD174" i="2"/>
  <c r="GV174" i="2"/>
  <c r="GW174" i="2"/>
  <c r="GX174" i="2"/>
  <c r="GY174" i="2"/>
  <c r="AJ174" i="2"/>
  <c r="AK174" i="2"/>
  <c r="AL174" i="2"/>
  <c r="AM174" i="2"/>
  <c r="BF87" i="2"/>
  <c r="BG87" i="2"/>
  <c r="BH87" i="2"/>
  <c r="BS86" i="2"/>
  <c r="BE88" i="2"/>
  <c r="FE176" i="2"/>
  <c r="FF175" i="2"/>
  <c r="FG175" i="2"/>
  <c r="FH175" i="2"/>
  <c r="FI175" i="2"/>
  <c r="EJ176" i="2"/>
  <c r="EK175" i="2"/>
  <c r="EL175" i="2"/>
  <c r="EM175" i="2"/>
  <c r="EN175" i="2"/>
  <c r="DO176" i="2"/>
  <c r="DP175" i="2"/>
  <c r="DQ175" i="2"/>
  <c r="DR175" i="2"/>
  <c r="DS175" i="2"/>
  <c r="CT176" i="2"/>
  <c r="CU175" i="2"/>
  <c r="CV175" i="2"/>
  <c r="CW175" i="2"/>
  <c r="CX175" i="2"/>
  <c r="BY176" i="2"/>
  <c r="BZ175" i="2"/>
  <c r="CA175" i="2"/>
  <c r="CB175" i="2"/>
  <c r="CC175" i="2"/>
  <c r="N176" i="2"/>
  <c r="O175" i="2"/>
  <c r="P175" i="2"/>
  <c r="Q175" i="2"/>
  <c r="R175" i="2"/>
  <c r="GA175" i="2"/>
  <c r="GB175" i="2"/>
  <c r="GC175" i="2"/>
  <c r="GD175" i="2"/>
  <c r="GV175" i="2"/>
  <c r="GW175" i="2"/>
  <c r="GX175" i="2"/>
  <c r="GY175" i="2"/>
  <c r="AJ175" i="2"/>
  <c r="AK175" i="2"/>
  <c r="AL175" i="2"/>
  <c r="AM175" i="2"/>
  <c r="BF88" i="2"/>
  <c r="BG88" i="2"/>
  <c r="BH88" i="2"/>
  <c r="BE89" i="2"/>
  <c r="BS87" i="2"/>
  <c r="FE177" i="2"/>
  <c r="FF176" i="2"/>
  <c r="FG176" i="2"/>
  <c r="FH176" i="2"/>
  <c r="FI176" i="2"/>
  <c r="EJ177" i="2"/>
  <c r="EK176" i="2"/>
  <c r="EL176" i="2"/>
  <c r="EM176" i="2"/>
  <c r="EN176" i="2"/>
  <c r="DO177" i="2"/>
  <c r="DP176" i="2"/>
  <c r="DQ176" i="2"/>
  <c r="DR176" i="2"/>
  <c r="DS176" i="2"/>
  <c r="CT177" i="2"/>
  <c r="CU176" i="2"/>
  <c r="CV176" i="2"/>
  <c r="CW176" i="2"/>
  <c r="CX176" i="2"/>
  <c r="BY177" i="2"/>
  <c r="BZ176" i="2"/>
  <c r="CA176" i="2"/>
  <c r="CB176" i="2"/>
  <c r="CC176" i="2"/>
  <c r="N177" i="2"/>
  <c r="O176" i="2"/>
  <c r="P176" i="2"/>
  <c r="Q176" i="2"/>
  <c r="R176" i="2"/>
  <c r="GA176" i="2"/>
  <c r="GB176" i="2"/>
  <c r="GC176" i="2"/>
  <c r="GD176" i="2"/>
  <c r="GV176" i="2"/>
  <c r="GW176" i="2"/>
  <c r="GX176" i="2"/>
  <c r="GY176" i="2"/>
  <c r="AJ176" i="2"/>
  <c r="AK176" i="2"/>
  <c r="AL176" i="2"/>
  <c r="AM176" i="2"/>
  <c r="BF89" i="2"/>
  <c r="BG89" i="2"/>
  <c r="BH89" i="2"/>
  <c r="BS88" i="2"/>
  <c r="BE90" i="2"/>
  <c r="FE178" i="2"/>
  <c r="FF177" i="2"/>
  <c r="FG177" i="2"/>
  <c r="FH177" i="2"/>
  <c r="FI177" i="2"/>
  <c r="EJ178" i="2"/>
  <c r="EK177" i="2"/>
  <c r="EL177" i="2"/>
  <c r="EM177" i="2"/>
  <c r="EN177" i="2"/>
  <c r="DO178" i="2"/>
  <c r="DP177" i="2"/>
  <c r="DQ177" i="2"/>
  <c r="DR177" i="2"/>
  <c r="DS177" i="2"/>
  <c r="CT178" i="2"/>
  <c r="CU177" i="2"/>
  <c r="CV177" i="2"/>
  <c r="CW177" i="2"/>
  <c r="CX177" i="2"/>
  <c r="BY178" i="2"/>
  <c r="BZ177" i="2"/>
  <c r="CA177" i="2"/>
  <c r="CB177" i="2"/>
  <c r="CC177" i="2"/>
  <c r="N178" i="2"/>
  <c r="O177" i="2"/>
  <c r="P177" i="2"/>
  <c r="Q177" i="2"/>
  <c r="R177" i="2"/>
  <c r="GA177" i="2"/>
  <c r="GB177" i="2"/>
  <c r="GC177" i="2"/>
  <c r="GD177" i="2"/>
  <c r="GV177" i="2"/>
  <c r="GW177" i="2"/>
  <c r="GX177" i="2"/>
  <c r="GY177" i="2"/>
  <c r="AJ177" i="2"/>
  <c r="AK177" i="2"/>
  <c r="AL177" i="2"/>
  <c r="AM177" i="2"/>
  <c r="BF90" i="2"/>
  <c r="BG90" i="2"/>
  <c r="BH90" i="2"/>
  <c r="BE91" i="2"/>
  <c r="BS89" i="2"/>
  <c r="FE179" i="2"/>
  <c r="FF178" i="2"/>
  <c r="FG178" i="2"/>
  <c r="FH178" i="2"/>
  <c r="FI178" i="2"/>
  <c r="EJ179" i="2"/>
  <c r="EK178" i="2"/>
  <c r="EL178" i="2"/>
  <c r="EM178" i="2"/>
  <c r="EN178" i="2"/>
  <c r="DO179" i="2"/>
  <c r="DP178" i="2"/>
  <c r="DQ178" i="2"/>
  <c r="DR178" i="2"/>
  <c r="DS178" i="2"/>
  <c r="CT179" i="2"/>
  <c r="CU178" i="2"/>
  <c r="CV178" i="2"/>
  <c r="CW178" i="2"/>
  <c r="CX178" i="2"/>
  <c r="BY179" i="2"/>
  <c r="BZ178" i="2"/>
  <c r="CA178" i="2"/>
  <c r="CB178" i="2"/>
  <c r="CC178" i="2"/>
  <c r="N179" i="2"/>
  <c r="O178" i="2"/>
  <c r="P178" i="2"/>
  <c r="Q178" i="2"/>
  <c r="R178" i="2"/>
  <c r="GA178" i="2"/>
  <c r="GB178" i="2"/>
  <c r="GC178" i="2"/>
  <c r="GD178" i="2"/>
  <c r="GV178" i="2"/>
  <c r="GW178" i="2"/>
  <c r="GX178" i="2"/>
  <c r="GY178" i="2"/>
  <c r="AJ178" i="2"/>
  <c r="AK178" i="2"/>
  <c r="AL178" i="2"/>
  <c r="AM178" i="2"/>
  <c r="BF91" i="2"/>
  <c r="BG91" i="2"/>
  <c r="BH91" i="2"/>
  <c r="BS90" i="2"/>
  <c r="BE92" i="2"/>
  <c r="FE180" i="2"/>
  <c r="FF179" i="2"/>
  <c r="FG179" i="2"/>
  <c r="FH179" i="2"/>
  <c r="FI179" i="2"/>
  <c r="EJ180" i="2"/>
  <c r="EK179" i="2"/>
  <c r="EL179" i="2"/>
  <c r="EM179" i="2"/>
  <c r="EN179" i="2"/>
  <c r="DO180" i="2"/>
  <c r="DP179" i="2"/>
  <c r="DQ179" i="2"/>
  <c r="DR179" i="2"/>
  <c r="DS179" i="2"/>
  <c r="CT180" i="2"/>
  <c r="CU179" i="2"/>
  <c r="CV179" i="2"/>
  <c r="CW179" i="2"/>
  <c r="CX179" i="2"/>
  <c r="BY180" i="2"/>
  <c r="BZ179" i="2"/>
  <c r="CA179" i="2"/>
  <c r="CB179" i="2"/>
  <c r="CC179" i="2"/>
  <c r="N180" i="2"/>
  <c r="O179" i="2"/>
  <c r="P179" i="2"/>
  <c r="Q179" i="2"/>
  <c r="R179" i="2"/>
  <c r="GA179" i="2"/>
  <c r="GB179" i="2"/>
  <c r="GC179" i="2"/>
  <c r="GD179" i="2"/>
  <c r="GV179" i="2"/>
  <c r="GW179" i="2"/>
  <c r="GX179" i="2"/>
  <c r="GY179" i="2"/>
  <c r="AJ179" i="2"/>
  <c r="AK179" i="2"/>
  <c r="AL179" i="2"/>
  <c r="AM179" i="2"/>
  <c r="BF92" i="2"/>
  <c r="BG92" i="2"/>
  <c r="BH92" i="2"/>
  <c r="BE93" i="2"/>
  <c r="BS91" i="2"/>
  <c r="FE181" i="2"/>
  <c r="FF180" i="2"/>
  <c r="FG180" i="2"/>
  <c r="FH180" i="2"/>
  <c r="FI180" i="2"/>
  <c r="EJ181" i="2"/>
  <c r="EK180" i="2"/>
  <c r="EL180" i="2"/>
  <c r="EM180" i="2"/>
  <c r="EN180" i="2"/>
  <c r="DO181" i="2"/>
  <c r="DP180" i="2"/>
  <c r="DQ180" i="2"/>
  <c r="DR180" i="2"/>
  <c r="DS180" i="2"/>
  <c r="CT181" i="2"/>
  <c r="CU180" i="2"/>
  <c r="CV180" i="2"/>
  <c r="CW180" i="2"/>
  <c r="CX180" i="2"/>
  <c r="BY181" i="2"/>
  <c r="BZ180" i="2"/>
  <c r="CA180" i="2"/>
  <c r="CB180" i="2"/>
  <c r="CC180" i="2"/>
  <c r="N181" i="2"/>
  <c r="O180" i="2"/>
  <c r="P180" i="2"/>
  <c r="Q180" i="2"/>
  <c r="R180" i="2"/>
  <c r="GA180" i="2"/>
  <c r="GB180" i="2"/>
  <c r="GC180" i="2"/>
  <c r="GD180" i="2"/>
  <c r="GV180" i="2"/>
  <c r="GW180" i="2"/>
  <c r="GX180" i="2"/>
  <c r="GY180" i="2"/>
  <c r="AJ180" i="2"/>
  <c r="AK180" i="2"/>
  <c r="AL180" i="2"/>
  <c r="AM180" i="2"/>
  <c r="BF93" i="2"/>
  <c r="BG93" i="2"/>
  <c r="BH93" i="2"/>
  <c r="BS92" i="2"/>
  <c r="BE94" i="2"/>
  <c r="FE182" i="2"/>
  <c r="FF181" i="2"/>
  <c r="FG181" i="2"/>
  <c r="FH181" i="2"/>
  <c r="FI181" i="2"/>
  <c r="EJ182" i="2"/>
  <c r="EK181" i="2"/>
  <c r="EL181" i="2"/>
  <c r="EM181" i="2"/>
  <c r="EN181" i="2"/>
  <c r="DO182" i="2"/>
  <c r="DP181" i="2"/>
  <c r="DQ181" i="2"/>
  <c r="DR181" i="2"/>
  <c r="DS181" i="2"/>
  <c r="CT182" i="2"/>
  <c r="CU181" i="2"/>
  <c r="CV181" i="2"/>
  <c r="CW181" i="2"/>
  <c r="CX181" i="2"/>
  <c r="BY182" i="2"/>
  <c r="BZ181" i="2"/>
  <c r="CA181" i="2"/>
  <c r="CB181" i="2"/>
  <c r="CC181" i="2"/>
  <c r="N182" i="2"/>
  <c r="O181" i="2"/>
  <c r="P181" i="2"/>
  <c r="Q181" i="2"/>
  <c r="R181" i="2"/>
  <c r="GA181" i="2"/>
  <c r="GB181" i="2"/>
  <c r="GC181" i="2"/>
  <c r="GD181" i="2"/>
  <c r="GV181" i="2"/>
  <c r="GW181" i="2"/>
  <c r="GX181" i="2"/>
  <c r="GY181" i="2"/>
  <c r="AJ181" i="2"/>
  <c r="AK181" i="2"/>
  <c r="AL181" i="2"/>
  <c r="AM181" i="2"/>
  <c r="BF94" i="2"/>
  <c r="BG94" i="2"/>
  <c r="BH94" i="2"/>
  <c r="BE95" i="2"/>
  <c r="BS93" i="2"/>
  <c r="FE183" i="2"/>
  <c r="FF182" i="2"/>
  <c r="FG182" i="2"/>
  <c r="FH182" i="2"/>
  <c r="FI182" i="2"/>
  <c r="EJ183" i="2"/>
  <c r="EK182" i="2"/>
  <c r="EL182" i="2"/>
  <c r="EM182" i="2"/>
  <c r="EN182" i="2"/>
  <c r="DO183" i="2"/>
  <c r="DP182" i="2"/>
  <c r="DQ182" i="2"/>
  <c r="DR182" i="2"/>
  <c r="DS182" i="2"/>
  <c r="CT183" i="2"/>
  <c r="CU182" i="2"/>
  <c r="CV182" i="2"/>
  <c r="CW182" i="2"/>
  <c r="CX182" i="2"/>
  <c r="BY183" i="2"/>
  <c r="BZ182" i="2"/>
  <c r="CA182" i="2"/>
  <c r="CB182" i="2"/>
  <c r="CC182" i="2"/>
  <c r="N183" i="2"/>
  <c r="O182" i="2"/>
  <c r="P182" i="2"/>
  <c r="Q182" i="2"/>
  <c r="R182" i="2"/>
  <c r="GA182" i="2"/>
  <c r="GB182" i="2"/>
  <c r="GC182" i="2"/>
  <c r="GD182" i="2"/>
  <c r="GV182" i="2"/>
  <c r="GW182" i="2"/>
  <c r="GX182" i="2"/>
  <c r="GY182" i="2"/>
  <c r="AJ182" i="2"/>
  <c r="AK182" i="2"/>
  <c r="AL182" i="2"/>
  <c r="AM182" i="2"/>
  <c r="BF95" i="2"/>
  <c r="BG95" i="2"/>
  <c r="BH95" i="2"/>
  <c r="BS94" i="2"/>
  <c r="BE96" i="2"/>
  <c r="FE184" i="2"/>
  <c r="FF183" i="2"/>
  <c r="FG183" i="2"/>
  <c r="FH183" i="2"/>
  <c r="FI183" i="2"/>
  <c r="EJ184" i="2"/>
  <c r="EK183" i="2"/>
  <c r="EL183" i="2"/>
  <c r="EM183" i="2"/>
  <c r="EN183" i="2"/>
  <c r="DO184" i="2"/>
  <c r="DP183" i="2"/>
  <c r="DQ183" i="2"/>
  <c r="DR183" i="2"/>
  <c r="DS183" i="2"/>
  <c r="CT184" i="2"/>
  <c r="CU183" i="2"/>
  <c r="CV183" i="2"/>
  <c r="CW183" i="2"/>
  <c r="CX183" i="2"/>
  <c r="BY184" i="2"/>
  <c r="BZ183" i="2"/>
  <c r="CA183" i="2"/>
  <c r="CB183" i="2"/>
  <c r="CC183" i="2"/>
  <c r="N184" i="2"/>
  <c r="O183" i="2"/>
  <c r="P183" i="2"/>
  <c r="Q183" i="2"/>
  <c r="R183" i="2"/>
  <c r="GA183" i="2"/>
  <c r="GB183" i="2"/>
  <c r="GC183" i="2"/>
  <c r="GD183" i="2"/>
  <c r="GV183" i="2"/>
  <c r="GW183" i="2"/>
  <c r="GX183" i="2"/>
  <c r="GY183" i="2"/>
  <c r="AJ183" i="2"/>
  <c r="AK183" i="2"/>
  <c r="AL183" i="2"/>
  <c r="AM183" i="2"/>
  <c r="BF96" i="2"/>
  <c r="BG96" i="2"/>
  <c r="BH96" i="2"/>
  <c r="BE97" i="2"/>
  <c r="BS95" i="2"/>
  <c r="FE185" i="2"/>
  <c r="FF184" i="2"/>
  <c r="FG184" i="2"/>
  <c r="FH184" i="2"/>
  <c r="FI184" i="2"/>
  <c r="EJ185" i="2"/>
  <c r="EK184" i="2"/>
  <c r="EL184" i="2"/>
  <c r="EM184" i="2"/>
  <c r="EN184" i="2"/>
  <c r="DO185" i="2"/>
  <c r="DP184" i="2"/>
  <c r="DQ184" i="2"/>
  <c r="DR184" i="2"/>
  <c r="DS184" i="2"/>
  <c r="CT185" i="2"/>
  <c r="CU184" i="2"/>
  <c r="CV184" i="2"/>
  <c r="CW184" i="2"/>
  <c r="CX184" i="2"/>
  <c r="BY185" i="2"/>
  <c r="BZ184" i="2"/>
  <c r="CA184" i="2"/>
  <c r="CB184" i="2"/>
  <c r="CC184" i="2"/>
  <c r="N185" i="2"/>
  <c r="O184" i="2"/>
  <c r="P184" i="2"/>
  <c r="Q184" i="2"/>
  <c r="R184" i="2"/>
  <c r="GA184" i="2"/>
  <c r="GB184" i="2"/>
  <c r="GC184" i="2"/>
  <c r="GD184" i="2"/>
  <c r="GV184" i="2"/>
  <c r="GW184" i="2"/>
  <c r="GX184" i="2"/>
  <c r="GY184" i="2"/>
  <c r="AJ184" i="2"/>
  <c r="AK184" i="2"/>
  <c r="AL184" i="2"/>
  <c r="AM184" i="2"/>
  <c r="BF97" i="2"/>
  <c r="BG97" i="2"/>
  <c r="BH97" i="2"/>
  <c r="BS96" i="2"/>
  <c r="BE98" i="2"/>
  <c r="FE186" i="2"/>
  <c r="FF185" i="2"/>
  <c r="FG185" i="2"/>
  <c r="FH185" i="2"/>
  <c r="FI185" i="2"/>
  <c r="EJ186" i="2"/>
  <c r="EK185" i="2"/>
  <c r="EL185" i="2"/>
  <c r="EM185" i="2"/>
  <c r="EN185" i="2"/>
  <c r="DO186" i="2"/>
  <c r="DP185" i="2"/>
  <c r="DQ185" i="2"/>
  <c r="DR185" i="2"/>
  <c r="DS185" i="2"/>
  <c r="CT186" i="2"/>
  <c r="CU185" i="2"/>
  <c r="CV185" i="2"/>
  <c r="CW185" i="2"/>
  <c r="CX185" i="2"/>
  <c r="BY186" i="2"/>
  <c r="BZ185" i="2"/>
  <c r="CA185" i="2"/>
  <c r="CB185" i="2"/>
  <c r="CC185" i="2"/>
  <c r="N186" i="2"/>
  <c r="O185" i="2"/>
  <c r="P185" i="2"/>
  <c r="Q185" i="2"/>
  <c r="R185" i="2"/>
  <c r="GA185" i="2"/>
  <c r="GB185" i="2"/>
  <c r="GC185" i="2"/>
  <c r="GD185" i="2"/>
  <c r="GV185" i="2"/>
  <c r="GW185" i="2"/>
  <c r="GX185" i="2"/>
  <c r="GY185" i="2"/>
  <c r="AJ185" i="2"/>
  <c r="AK185" i="2"/>
  <c r="AL185" i="2"/>
  <c r="AM185" i="2"/>
  <c r="BF98" i="2"/>
  <c r="BG98" i="2"/>
  <c r="BH98" i="2"/>
  <c r="BE99" i="2"/>
  <c r="BS97" i="2"/>
  <c r="FE187" i="2"/>
  <c r="FF186" i="2"/>
  <c r="FG186" i="2"/>
  <c r="FH186" i="2"/>
  <c r="FI186" i="2"/>
  <c r="EJ187" i="2"/>
  <c r="EK186" i="2"/>
  <c r="EL186" i="2"/>
  <c r="EM186" i="2"/>
  <c r="EN186" i="2"/>
  <c r="DO187" i="2"/>
  <c r="DP186" i="2"/>
  <c r="DQ186" i="2"/>
  <c r="DR186" i="2"/>
  <c r="DS186" i="2"/>
  <c r="CT187" i="2"/>
  <c r="CU186" i="2"/>
  <c r="CV186" i="2"/>
  <c r="CW186" i="2"/>
  <c r="CX186" i="2"/>
  <c r="BY187" i="2"/>
  <c r="BZ186" i="2"/>
  <c r="CA186" i="2"/>
  <c r="CB186" i="2"/>
  <c r="CC186" i="2"/>
  <c r="N187" i="2"/>
  <c r="O186" i="2"/>
  <c r="P186" i="2"/>
  <c r="Q186" i="2"/>
  <c r="R186" i="2"/>
  <c r="GA186" i="2"/>
  <c r="GB186" i="2"/>
  <c r="GC186" i="2"/>
  <c r="GD186" i="2"/>
  <c r="GV186" i="2"/>
  <c r="GW186" i="2"/>
  <c r="GX186" i="2"/>
  <c r="GY186" i="2"/>
  <c r="AJ186" i="2"/>
  <c r="AK186" i="2"/>
  <c r="AL186" i="2"/>
  <c r="AM186" i="2"/>
  <c r="BF99" i="2"/>
  <c r="BG99" i="2"/>
  <c r="BH99" i="2"/>
  <c r="BS98" i="2"/>
  <c r="BE100" i="2"/>
  <c r="FE188" i="2"/>
  <c r="FF187" i="2"/>
  <c r="FG187" i="2"/>
  <c r="FH187" i="2"/>
  <c r="FI187" i="2"/>
  <c r="EJ188" i="2"/>
  <c r="EK187" i="2"/>
  <c r="EL187" i="2"/>
  <c r="EM187" i="2"/>
  <c r="EN187" i="2"/>
  <c r="DO188" i="2"/>
  <c r="DP187" i="2"/>
  <c r="DQ187" i="2"/>
  <c r="DR187" i="2"/>
  <c r="DS187" i="2"/>
  <c r="CT188" i="2"/>
  <c r="CU187" i="2"/>
  <c r="CV187" i="2"/>
  <c r="CW187" i="2"/>
  <c r="CX187" i="2"/>
  <c r="BY188" i="2"/>
  <c r="BZ187" i="2"/>
  <c r="CA187" i="2"/>
  <c r="CB187" i="2"/>
  <c r="CC187" i="2"/>
  <c r="N188" i="2"/>
  <c r="O187" i="2"/>
  <c r="P187" i="2"/>
  <c r="Q187" i="2"/>
  <c r="R187" i="2"/>
  <c r="GA187" i="2"/>
  <c r="GB187" i="2"/>
  <c r="GC187" i="2"/>
  <c r="GD187" i="2"/>
  <c r="GV187" i="2"/>
  <c r="GW187" i="2"/>
  <c r="GX187" i="2"/>
  <c r="GY187" i="2"/>
  <c r="AJ187" i="2"/>
  <c r="AK187" i="2"/>
  <c r="AL187" i="2"/>
  <c r="AM187" i="2"/>
  <c r="BF100" i="2"/>
  <c r="BG100" i="2"/>
  <c r="BH100" i="2"/>
  <c r="BE101" i="2"/>
  <c r="BS99" i="2"/>
  <c r="FE189" i="2"/>
  <c r="FF188" i="2"/>
  <c r="FG188" i="2"/>
  <c r="FH188" i="2"/>
  <c r="FI188" i="2"/>
  <c r="EJ189" i="2"/>
  <c r="EK188" i="2"/>
  <c r="EL188" i="2"/>
  <c r="EM188" i="2"/>
  <c r="EN188" i="2"/>
  <c r="DO189" i="2"/>
  <c r="DP188" i="2"/>
  <c r="DQ188" i="2"/>
  <c r="DR188" i="2"/>
  <c r="DS188" i="2"/>
  <c r="CT189" i="2"/>
  <c r="CU188" i="2"/>
  <c r="CV188" i="2"/>
  <c r="CW188" i="2"/>
  <c r="CX188" i="2"/>
  <c r="BY189" i="2"/>
  <c r="BZ188" i="2"/>
  <c r="CA188" i="2"/>
  <c r="CB188" i="2"/>
  <c r="CC188" i="2"/>
  <c r="N189" i="2"/>
  <c r="O188" i="2"/>
  <c r="P188" i="2"/>
  <c r="Q188" i="2"/>
  <c r="R188" i="2"/>
  <c r="GA188" i="2"/>
  <c r="GB188" i="2"/>
  <c r="GC188" i="2"/>
  <c r="GD188" i="2"/>
  <c r="GV188" i="2"/>
  <c r="GW188" i="2"/>
  <c r="GX188" i="2"/>
  <c r="GY188" i="2"/>
  <c r="AJ188" i="2"/>
  <c r="AK188" i="2"/>
  <c r="AL188" i="2"/>
  <c r="AM188" i="2"/>
  <c r="BF101" i="2"/>
  <c r="BG101" i="2"/>
  <c r="BH101" i="2"/>
  <c r="BS100" i="2"/>
  <c r="BE102" i="2"/>
  <c r="FE190" i="2"/>
  <c r="FF189" i="2"/>
  <c r="FG189" i="2"/>
  <c r="FH189" i="2"/>
  <c r="FI189" i="2"/>
  <c r="EJ190" i="2"/>
  <c r="EK189" i="2"/>
  <c r="EL189" i="2"/>
  <c r="EM189" i="2"/>
  <c r="EN189" i="2"/>
  <c r="DO190" i="2"/>
  <c r="DP189" i="2"/>
  <c r="DQ189" i="2"/>
  <c r="DR189" i="2"/>
  <c r="DS189" i="2"/>
  <c r="CT190" i="2"/>
  <c r="CU189" i="2"/>
  <c r="CV189" i="2"/>
  <c r="CW189" i="2"/>
  <c r="CX189" i="2"/>
  <c r="BY190" i="2"/>
  <c r="BZ189" i="2"/>
  <c r="CA189" i="2"/>
  <c r="CB189" i="2"/>
  <c r="CC189" i="2"/>
  <c r="N190" i="2"/>
  <c r="O189" i="2"/>
  <c r="P189" i="2"/>
  <c r="Q189" i="2"/>
  <c r="R189" i="2"/>
  <c r="GA189" i="2"/>
  <c r="GB189" i="2"/>
  <c r="GC189" i="2"/>
  <c r="GD189" i="2"/>
  <c r="GV189" i="2"/>
  <c r="GW189" i="2"/>
  <c r="GX189" i="2"/>
  <c r="GY189" i="2"/>
  <c r="AJ189" i="2"/>
  <c r="AK189" i="2"/>
  <c r="AL189" i="2"/>
  <c r="AM189" i="2"/>
  <c r="BF102" i="2"/>
  <c r="BG102" i="2"/>
  <c r="BH102" i="2"/>
  <c r="BE103" i="2"/>
  <c r="BS101" i="2"/>
  <c r="FE191" i="2"/>
  <c r="FF190" i="2"/>
  <c r="FG190" i="2"/>
  <c r="FH190" i="2"/>
  <c r="FI190" i="2"/>
  <c r="EJ191" i="2"/>
  <c r="EK190" i="2"/>
  <c r="EL190" i="2"/>
  <c r="EM190" i="2"/>
  <c r="EN190" i="2"/>
  <c r="DO191" i="2"/>
  <c r="DP190" i="2"/>
  <c r="DQ190" i="2"/>
  <c r="DR190" i="2"/>
  <c r="DS190" i="2"/>
  <c r="CT191" i="2"/>
  <c r="CU190" i="2"/>
  <c r="CV190" i="2"/>
  <c r="CW190" i="2"/>
  <c r="CX190" i="2"/>
  <c r="BY191" i="2"/>
  <c r="BZ190" i="2"/>
  <c r="CA190" i="2"/>
  <c r="CB190" i="2"/>
  <c r="CC190" i="2"/>
  <c r="N191" i="2"/>
  <c r="O190" i="2"/>
  <c r="P190" i="2"/>
  <c r="Q190" i="2"/>
  <c r="R190" i="2"/>
  <c r="GA190" i="2"/>
  <c r="GB190" i="2"/>
  <c r="GC190" i="2"/>
  <c r="GD190" i="2"/>
  <c r="GV190" i="2"/>
  <c r="GW190" i="2"/>
  <c r="GX190" i="2"/>
  <c r="GY190" i="2"/>
  <c r="AJ190" i="2"/>
  <c r="AK190" i="2"/>
  <c r="AL190" i="2"/>
  <c r="AM190" i="2"/>
  <c r="BF103" i="2"/>
  <c r="BG103" i="2"/>
  <c r="BH103" i="2"/>
  <c r="BS102" i="2"/>
  <c r="BE104" i="2"/>
  <c r="BI47" i="2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/>
  <c r="E8" i="4"/>
  <c r="F8" i="4"/>
  <c r="G8" i="4"/>
  <c r="L8" i="4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/>
  <c r="FH191" i="2"/>
  <c r="FI191" i="2"/>
  <c r="EJ192" i="2"/>
  <c r="EK191" i="2"/>
  <c r="EL191" i="2"/>
  <c r="EM191" i="2"/>
  <c r="EN191" i="2"/>
  <c r="DO192" i="2"/>
  <c r="DP191" i="2"/>
  <c r="DQ191" i="2"/>
  <c r="DR191" i="2"/>
  <c r="DS191" i="2"/>
  <c r="CT192" i="2"/>
  <c r="CU191" i="2"/>
  <c r="CV191" i="2"/>
  <c r="CW191" i="2"/>
  <c r="CX191" i="2"/>
  <c r="BY192" i="2"/>
  <c r="BZ191" i="2"/>
  <c r="CA191" i="2"/>
  <c r="CB191" i="2"/>
  <c r="CC191" i="2"/>
  <c r="N192" i="2"/>
  <c r="O191" i="2"/>
  <c r="P191" i="2"/>
  <c r="Q191" i="2"/>
  <c r="R191" i="2"/>
  <c r="GA191" i="2"/>
  <c r="GB191" i="2"/>
  <c r="GC191" i="2"/>
  <c r="GD191" i="2"/>
  <c r="GV191" i="2"/>
  <c r="GW191" i="2"/>
  <c r="GX191" i="2"/>
  <c r="GY191" i="2"/>
  <c r="AJ191" i="2"/>
  <c r="AK191" i="2"/>
  <c r="AL191" i="2"/>
  <c r="AM191" i="2"/>
  <c r="BF104" i="2"/>
  <c r="BG104" i="2"/>
  <c r="BH104" i="2"/>
  <c r="BE105" i="2"/>
  <c r="BS103" i="2"/>
  <c r="FE193" i="2"/>
  <c r="FF192" i="2"/>
  <c r="FG192" i="2"/>
  <c r="FH192" i="2"/>
  <c r="FI192" i="2"/>
  <c r="EJ193" i="2"/>
  <c r="EK192" i="2"/>
  <c r="EL192" i="2"/>
  <c r="EM192" i="2"/>
  <c r="EN192" i="2"/>
  <c r="DO193" i="2"/>
  <c r="DP192" i="2"/>
  <c r="DQ192" i="2"/>
  <c r="DR192" i="2"/>
  <c r="DS192" i="2"/>
  <c r="CT193" i="2"/>
  <c r="CU192" i="2"/>
  <c r="CV192" i="2"/>
  <c r="CW192" i="2"/>
  <c r="CX192" i="2"/>
  <c r="BY193" i="2"/>
  <c r="BZ192" i="2"/>
  <c r="CA192" i="2"/>
  <c r="CB192" i="2"/>
  <c r="CC192" i="2"/>
  <c r="N193" i="2"/>
  <c r="O192" i="2"/>
  <c r="P192" i="2"/>
  <c r="Q192" i="2"/>
  <c r="R192" i="2"/>
  <c r="GA192" i="2"/>
  <c r="GB192" i="2"/>
  <c r="GC192" i="2"/>
  <c r="GD192" i="2"/>
  <c r="GV192" i="2"/>
  <c r="GW192" i="2"/>
  <c r="GX192" i="2"/>
  <c r="GY192" i="2"/>
  <c r="AJ192" i="2"/>
  <c r="AK192" i="2"/>
  <c r="AL192" i="2"/>
  <c r="AM192" i="2"/>
  <c r="BF105" i="2"/>
  <c r="BG105" i="2"/>
  <c r="BH105" i="2"/>
  <c r="BS104" i="2"/>
  <c r="BE106" i="2"/>
  <c r="FE194" i="2"/>
  <c r="FF193" i="2"/>
  <c r="FG193" i="2"/>
  <c r="FH193" i="2"/>
  <c r="FI193" i="2"/>
  <c r="EJ194" i="2"/>
  <c r="EK193" i="2"/>
  <c r="EL193" i="2"/>
  <c r="EM193" i="2"/>
  <c r="EN193" i="2"/>
  <c r="DO194" i="2"/>
  <c r="DP193" i="2"/>
  <c r="DQ193" i="2"/>
  <c r="DR193" i="2"/>
  <c r="DS193" i="2"/>
  <c r="CT194" i="2"/>
  <c r="CU193" i="2"/>
  <c r="CV193" i="2"/>
  <c r="CW193" i="2"/>
  <c r="CX193" i="2"/>
  <c r="BY194" i="2"/>
  <c r="BZ193" i="2"/>
  <c r="CA193" i="2"/>
  <c r="CB193" i="2"/>
  <c r="CC193" i="2"/>
  <c r="N194" i="2"/>
  <c r="O193" i="2"/>
  <c r="P193" i="2"/>
  <c r="Q193" i="2"/>
  <c r="R193" i="2"/>
  <c r="GA193" i="2"/>
  <c r="GB193" i="2"/>
  <c r="GC193" i="2"/>
  <c r="GD193" i="2"/>
  <c r="GV193" i="2"/>
  <c r="GW193" i="2"/>
  <c r="GX193" i="2"/>
  <c r="GY193" i="2"/>
  <c r="AJ193" i="2"/>
  <c r="AK193" i="2"/>
  <c r="AL193" i="2"/>
  <c r="AM193" i="2"/>
  <c r="BF106" i="2"/>
  <c r="BG106" i="2"/>
  <c r="BH106" i="2"/>
  <c r="BE107" i="2"/>
  <c r="BS105" i="2"/>
  <c r="FE195" i="2"/>
  <c r="FF194" i="2"/>
  <c r="FG194" i="2"/>
  <c r="FH194" i="2"/>
  <c r="FI194" i="2"/>
  <c r="EJ195" i="2"/>
  <c r="EK194" i="2"/>
  <c r="EL194" i="2"/>
  <c r="EM194" i="2"/>
  <c r="EN194" i="2"/>
  <c r="DO195" i="2"/>
  <c r="DP194" i="2"/>
  <c r="DQ194" i="2"/>
  <c r="DR194" i="2"/>
  <c r="DS194" i="2"/>
  <c r="CT195" i="2"/>
  <c r="CU194" i="2"/>
  <c r="CV194" i="2"/>
  <c r="CW194" i="2"/>
  <c r="CX194" i="2"/>
  <c r="BY195" i="2"/>
  <c r="BZ194" i="2"/>
  <c r="CA194" i="2"/>
  <c r="CB194" i="2"/>
  <c r="CC194" i="2"/>
  <c r="N195" i="2"/>
  <c r="O194" i="2"/>
  <c r="P194" i="2"/>
  <c r="Q194" i="2"/>
  <c r="R194" i="2"/>
  <c r="GA194" i="2"/>
  <c r="GB194" i="2"/>
  <c r="GC194" i="2"/>
  <c r="GD194" i="2"/>
  <c r="GV194" i="2"/>
  <c r="GW194" i="2"/>
  <c r="GX194" i="2"/>
  <c r="GY194" i="2"/>
  <c r="AJ194" i="2"/>
  <c r="AK194" i="2"/>
  <c r="AL194" i="2"/>
  <c r="AM194" i="2"/>
  <c r="BF107" i="2"/>
  <c r="BG107" i="2"/>
  <c r="BH107" i="2"/>
  <c r="BS106" i="2"/>
  <c r="BE108" i="2"/>
  <c r="FE196" i="2"/>
  <c r="FF195" i="2"/>
  <c r="FG195" i="2"/>
  <c r="FH195" i="2"/>
  <c r="FI195" i="2"/>
  <c r="EJ196" i="2"/>
  <c r="EK195" i="2"/>
  <c r="EL195" i="2"/>
  <c r="EM195" i="2"/>
  <c r="EN195" i="2"/>
  <c r="DO196" i="2"/>
  <c r="DP195" i="2"/>
  <c r="DQ195" i="2"/>
  <c r="DR195" i="2"/>
  <c r="DS195" i="2"/>
  <c r="CT196" i="2"/>
  <c r="CU195" i="2"/>
  <c r="CV195" i="2"/>
  <c r="CW195" i="2"/>
  <c r="CX195" i="2"/>
  <c r="BY196" i="2"/>
  <c r="BZ195" i="2"/>
  <c r="CA195" i="2"/>
  <c r="CB195" i="2"/>
  <c r="CC195" i="2"/>
  <c r="N196" i="2"/>
  <c r="O195" i="2"/>
  <c r="P195" i="2"/>
  <c r="Q195" i="2"/>
  <c r="R195" i="2"/>
  <c r="GA195" i="2"/>
  <c r="GB195" i="2"/>
  <c r="GC195" i="2"/>
  <c r="GD195" i="2"/>
  <c r="GV195" i="2"/>
  <c r="GW195" i="2"/>
  <c r="GX195" i="2"/>
  <c r="GY195" i="2"/>
  <c r="AJ195" i="2"/>
  <c r="AK195" i="2"/>
  <c r="AL195" i="2"/>
  <c r="AM195" i="2"/>
  <c r="BF108" i="2"/>
  <c r="BG108" i="2"/>
  <c r="BH108" i="2"/>
  <c r="BE109" i="2"/>
  <c r="BS107" i="2"/>
  <c r="FE197" i="2"/>
  <c r="FF196" i="2"/>
  <c r="FG196" i="2"/>
  <c r="FH196" i="2"/>
  <c r="FI196" i="2"/>
  <c r="EJ197" i="2"/>
  <c r="EK196" i="2"/>
  <c r="EL196" i="2"/>
  <c r="EM196" i="2"/>
  <c r="EN196" i="2"/>
  <c r="DO197" i="2"/>
  <c r="DP196" i="2"/>
  <c r="DQ196" i="2"/>
  <c r="DR196" i="2"/>
  <c r="DS196" i="2"/>
  <c r="CT197" i="2"/>
  <c r="CU196" i="2"/>
  <c r="CV196" i="2"/>
  <c r="CW196" i="2"/>
  <c r="CX196" i="2"/>
  <c r="BY197" i="2"/>
  <c r="BZ196" i="2"/>
  <c r="CA196" i="2"/>
  <c r="CB196" i="2"/>
  <c r="CC196" i="2"/>
  <c r="N197" i="2"/>
  <c r="O196" i="2"/>
  <c r="P196" i="2"/>
  <c r="Q196" i="2"/>
  <c r="R196" i="2"/>
  <c r="GA196" i="2"/>
  <c r="GB196" i="2"/>
  <c r="GC196" i="2"/>
  <c r="GD196" i="2"/>
  <c r="GV196" i="2"/>
  <c r="GW196" i="2"/>
  <c r="GX196" i="2"/>
  <c r="GY196" i="2"/>
  <c r="AJ196" i="2"/>
  <c r="AK196" i="2"/>
  <c r="AL196" i="2"/>
  <c r="AM196" i="2"/>
  <c r="BF109" i="2"/>
  <c r="BG109" i="2"/>
  <c r="BH109" i="2"/>
  <c r="BS108" i="2"/>
  <c r="BE110" i="2"/>
  <c r="FE198" i="2"/>
  <c r="FF197" i="2"/>
  <c r="FG197" i="2"/>
  <c r="FH197" i="2"/>
  <c r="FI197" i="2"/>
  <c r="EJ198" i="2"/>
  <c r="EK197" i="2"/>
  <c r="EL197" i="2"/>
  <c r="EM197" i="2"/>
  <c r="EN197" i="2"/>
  <c r="DO198" i="2"/>
  <c r="DP197" i="2"/>
  <c r="DQ197" i="2"/>
  <c r="DR197" i="2"/>
  <c r="DS197" i="2"/>
  <c r="CT198" i="2"/>
  <c r="CU197" i="2"/>
  <c r="CV197" i="2"/>
  <c r="CW197" i="2"/>
  <c r="CX197" i="2"/>
  <c r="BY198" i="2"/>
  <c r="BZ197" i="2"/>
  <c r="CA197" i="2"/>
  <c r="CB197" i="2"/>
  <c r="CC197" i="2"/>
  <c r="N198" i="2"/>
  <c r="O197" i="2"/>
  <c r="P197" i="2"/>
  <c r="Q197" i="2"/>
  <c r="R197" i="2"/>
  <c r="GA197" i="2"/>
  <c r="GB197" i="2"/>
  <c r="GC197" i="2"/>
  <c r="GD197" i="2"/>
  <c r="GV197" i="2"/>
  <c r="GW197" i="2"/>
  <c r="GX197" i="2"/>
  <c r="GY197" i="2"/>
  <c r="AJ197" i="2"/>
  <c r="AK197" i="2"/>
  <c r="AL197" i="2"/>
  <c r="AM197" i="2"/>
  <c r="BF110" i="2"/>
  <c r="BG110" i="2"/>
  <c r="BH110" i="2"/>
  <c r="BE111" i="2"/>
  <c r="BS109" i="2"/>
  <c r="FE199" i="2"/>
  <c r="FF198" i="2"/>
  <c r="FG198" i="2"/>
  <c r="FH198" i="2"/>
  <c r="FI198" i="2"/>
  <c r="EJ199" i="2"/>
  <c r="EK198" i="2"/>
  <c r="EL198" i="2"/>
  <c r="EM198" i="2"/>
  <c r="EN198" i="2"/>
  <c r="DO199" i="2"/>
  <c r="DP198" i="2"/>
  <c r="DQ198" i="2"/>
  <c r="DR198" i="2"/>
  <c r="DS198" i="2"/>
  <c r="CT199" i="2"/>
  <c r="CU198" i="2"/>
  <c r="CV198" i="2"/>
  <c r="CW198" i="2"/>
  <c r="CX198" i="2"/>
  <c r="BY199" i="2"/>
  <c r="BZ198" i="2"/>
  <c r="CA198" i="2"/>
  <c r="CB198" i="2"/>
  <c r="CC198" i="2"/>
  <c r="N199" i="2"/>
  <c r="O198" i="2"/>
  <c r="P198" i="2"/>
  <c r="Q198" i="2"/>
  <c r="R198" i="2"/>
  <c r="GA198" i="2"/>
  <c r="GB198" i="2"/>
  <c r="GC198" i="2"/>
  <c r="GD198" i="2"/>
  <c r="GV198" i="2"/>
  <c r="GW198" i="2"/>
  <c r="GX198" i="2"/>
  <c r="GY198" i="2"/>
  <c r="AJ198" i="2"/>
  <c r="AK198" i="2"/>
  <c r="AL198" i="2"/>
  <c r="AM198" i="2"/>
  <c r="BF111" i="2"/>
  <c r="BG111" i="2"/>
  <c r="BH111" i="2"/>
  <c r="BS110" i="2"/>
  <c r="BE112" i="2"/>
  <c r="FE200" i="2"/>
  <c r="FF199" i="2"/>
  <c r="FG199" i="2"/>
  <c r="FH199" i="2"/>
  <c r="FI199" i="2"/>
  <c r="EJ200" i="2"/>
  <c r="EK199" i="2"/>
  <c r="EL199" i="2"/>
  <c r="EM199" i="2"/>
  <c r="EN199" i="2"/>
  <c r="DO200" i="2"/>
  <c r="DP199" i="2"/>
  <c r="DQ199" i="2"/>
  <c r="DR199" i="2"/>
  <c r="DS199" i="2"/>
  <c r="CT200" i="2"/>
  <c r="CU199" i="2"/>
  <c r="CV199" i="2"/>
  <c r="CW199" i="2"/>
  <c r="CX199" i="2"/>
  <c r="BY200" i="2"/>
  <c r="BZ199" i="2"/>
  <c r="CA199" i="2"/>
  <c r="CB199" i="2"/>
  <c r="CC199" i="2"/>
  <c r="N200" i="2"/>
  <c r="O199" i="2"/>
  <c r="P199" i="2"/>
  <c r="Q199" i="2"/>
  <c r="R199" i="2"/>
  <c r="GA199" i="2"/>
  <c r="GB199" i="2"/>
  <c r="GC199" i="2"/>
  <c r="GD199" i="2"/>
  <c r="GV199" i="2"/>
  <c r="GW199" i="2"/>
  <c r="GX199" i="2"/>
  <c r="GY199" i="2"/>
  <c r="AJ199" i="2"/>
  <c r="AK199" i="2"/>
  <c r="AL199" i="2"/>
  <c r="AM199" i="2"/>
  <c r="BF112" i="2"/>
  <c r="BG112" i="2"/>
  <c r="BH112" i="2"/>
  <c r="BE113" i="2"/>
  <c r="BS111" i="2"/>
  <c r="FE201" i="2"/>
  <c r="FF200" i="2"/>
  <c r="FG200" i="2"/>
  <c r="FH200" i="2"/>
  <c r="FI200" i="2"/>
  <c r="EJ201" i="2"/>
  <c r="EK200" i="2"/>
  <c r="EL200" i="2"/>
  <c r="EM200" i="2"/>
  <c r="EN200" i="2"/>
  <c r="DO201" i="2"/>
  <c r="DP200" i="2"/>
  <c r="DQ200" i="2"/>
  <c r="DR200" i="2"/>
  <c r="DS200" i="2"/>
  <c r="CT201" i="2"/>
  <c r="CU200" i="2"/>
  <c r="CV200" i="2"/>
  <c r="CW200" i="2"/>
  <c r="CX200" i="2"/>
  <c r="BY201" i="2"/>
  <c r="BZ200" i="2"/>
  <c r="CA200" i="2"/>
  <c r="CB200" i="2"/>
  <c r="CC200" i="2"/>
  <c r="N201" i="2"/>
  <c r="O200" i="2"/>
  <c r="P200" i="2"/>
  <c r="Q200" i="2"/>
  <c r="R200" i="2"/>
  <c r="GA200" i="2"/>
  <c r="GB200" i="2"/>
  <c r="GC200" i="2"/>
  <c r="GD200" i="2"/>
  <c r="GV200" i="2"/>
  <c r="GW200" i="2"/>
  <c r="GX200" i="2"/>
  <c r="GY200" i="2"/>
  <c r="AJ200" i="2"/>
  <c r="AK200" i="2"/>
  <c r="AL200" i="2"/>
  <c r="AM200" i="2"/>
  <c r="BF113" i="2"/>
  <c r="BG113" i="2"/>
  <c r="BH113" i="2"/>
  <c r="BS112" i="2"/>
  <c r="BE114" i="2"/>
  <c r="FE202" i="2"/>
  <c r="FF201" i="2"/>
  <c r="FG201" i="2"/>
  <c r="FH201" i="2"/>
  <c r="FI201" i="2"/>
  <c r="EJ202" i="2"/>
  <c r="EK201" i="2"/>
  <c r="EL201" i="2"/>
  <c r="EM201" i="2"/>
  <c r="EN201" i="2"/>
  <c r="DO202" i="2"/>
  <c r="DP201" i="2"/>
  <c r="DQ201" i="2"/>
  <c r="DR201" i="2"/>
  <c r="DS201" i="2"/>
  <c r="CT202" i="2"/>
  <c r="CU201" i="2"/>
  <c r="CV201" i="2"/>
  <c r="CW201" i="2"/>
  <c r="CX201" i="2"/>
  <c r="BY202" i="2"/>
  <c r="BZ201" i="2"/>
  <c r="CA201" i="2"/>
  <c r="CB201" i="2"/>
  <c r="CC201" i="2"/>
  <c r="N202" i="2"/>
  <c r="O201" i="2"/>
  <c r="P201" i="2"/>
  <c r="Q201" i="2"/>
  <c r="R201" i="2"/>
  <c r="GA201" i="2"/>
  <c r="GB201" i="2"/>
  <c r="GC201" i="2"/>
  <c r="GD201" i="2"/>
  <c r="GV201" i="2"/>
  <c r="GW201" i="2"/>
  <c r="GX201" i="2"/>
  <c r="GY201" i="2"/>
  <c r="AJ201" i="2"/>
  <c r="AK201" i="2"/>
  <c r="AL201" i="2"/>
  <c r="AM201" i="2"/>
  <c r="BF114" i="2"/>
  <c r="BG114" i="2"/>
  <c r="BH114" i="2"/>
  <c r="BE115" i="2"/>
  <c r="BS113" i="2"/>
  <c r="FE203" i="2"/>
  <c r="FF203" i="2"/>
  <c r="FG203" i="2"/>
  <c r="FH203" i="2"/>
  <c r="FI203" i="2"/>
  <c r="FF202" i="2"/>
  <c r="FG202" i="2"/>
  <c r="FH202" i="2"/>
  <c r="FI202" i="2"/>
  <c r="EJ203" i="2"/>
  <c r="EK203" i="2"/>
  <c r="EL203" i="2"/>
  <c r="EM203" i="2"/>
  <c r="EN203" i="2"/>
  <c r="EK202" i="2"/>
  <c r="EL202" i="2"/>
  <c r="EM202" i="2"/>
  <c r="EN202" i="2"/>
  <c r="DO203" i="2"/>
  <c r="DP203" i="2"/>
  <c r="DQ203" i="2"/>
  <c r="DR203" i="2"/>
  <c r="DS203" i="2"/>
  <c r="DP202" i="2"/>
  <c r="DQ202" i="2"/>
  <c r="DR202" i="2"/>
  <c r="DS202" i="2"/>
  <c r="CT203" i="2"/>
  <c r="CU203" i="2"/>
  <c r="CV203" i="2"/>
  <c r="CW203" i="2"/>
  <c r="CX203" i="2"/>
  <c r="CU202" i="2"/>
  <c r="CV202" i="2"/>
  <c r="CW202" i="2"/>
  <c r="CX202" i="2"/>
  <c r="BY203" i="2"/>
  <c r="BZ203" i="2"/>
  <c r="CA203" i="2"/>
  <c r="CB203" i="2"/>
  <c r="CC203" i="2"/>
  <c r="BZ202" i="2"/>
  <c r="CA202" i="2"/>
  <c r="CB202" i="2"/>
  <c r="CC202" i="2"/>
  <c r="N203" i="2"/>
  <c r="O203" i="2"/>
  <c r="P203" i="2"/>
  <c r="Q203" i="2"/>
  <c r="R203" i="2"/>
  <c r="O202" i="2"/>
  <c r="P202" i="2"/>
  <c r="Q202" i="2"/>
  <c r="R202" i="2"/>
  <c r="GA202" i="2"/>
  <c r="GB202" i="2"/>
  <c r="GC202" i="2"/>
  <c r="GD202" i="2"/>
  <c r="GA203" i="2"/>
  <c r="GB203" i="2"/>
  <c r="GC203" i="2"/>
  <c r="GD203" i="2"/>
  <c r="GV203" i="2"/>
  <c r="GW203" i="2"/>
  <c r="GX203" i="2"/>
  <c r="GY203" i="2"/>
  <c r="GV202" i="2"/>
  <c r="GW202" i="2"/>
  <c r="GX202" i="2"/>
  <c r="GY202" i="2"/>
  <c r="AJ202" i="2"/>
  <c r="AK202" i="2"/>
  <c r="AL202" i="2"/>
  <c r="AM202" i="2"/>
  <c r="AJ203" i="2"/>
  <c r="AK203" i="2"/>
  <c r="AL203" i="2"/>
  <c r="AM203" i="2"/>
  <c r="BF115" i="2"/>
  <c r="BG115" i="2"/>
  <c r="BH115" i="2"/>
  <c r="BS114" i="2"/>
  <c r="BE116" i="2"/>
  <c r="BF116" i="2"/>
  <c r="BG116" i="2"/>
  <c r="BH116" i="2"/>
  <c r="BE117" i="2"/>
  <c r="BS115" i="2"/>
  <c r="BF117" i="2"/>
  <c r="BG117" i="2"/>
  <c r="BH117" i="2"/>
  <c r="BS116" i="2"/>
  <c r="BE118" i="2"/>
  <c r="BF118" i="2"/>
  <c r="BG118" i="2"/>
  <c r="BH118" i="2"/>
  <c r="BE119" i="2"/>
  <c r="BS117" i="2"/>
  <c r="BF119" i="2"/>
  <c r="BG119" i="2"/>
  <c r="BH119" i="2"/>
  <c r="BS118" i="2"/>
  <c r="BE120" i="2"/>
  <c r="BF120" i="2"/>
  <c r="BG120" i="2"/>
  <c r="BH120" i="2"/>
  <c r="BE121" i="2"/>
  <c r="BS119" i="2"/>
  <c r="BF121" i="2"/>
  <c r="BG121" i="2"/>
  <c r="BH121" i="2"/>
  <c r="BS120" i="2"/>
  <c r="BE122" i="2"/>
  <c r="BF122" i="2"/>
  <c r="BG122" i="2"/>
  <c r="BH122" i="2"/>
  <c r="BE123" i="2"/>
  <c r="BS121" i="2"/>
  <c r="BF123" i="2"/>
  <c r="BG123" i="2"/>
  <c r="BH123" i="2"/>
  <c r="BS122" i="2"/>
  <c r="BE124" i="2"/>
  <c r="BF124" i="2"/>
  <c r="BG124" i="2"/>
  <c r="BH124" i="2"/>
  <c r="BS123" i="2"/>
  <c r="BE125" i="2"/>
  <c r="BF125" i="2"/>
  <c r="BG125" i="2"/>
  <c r="BH125" i="2"/>
  <c r="BE126" i="2"/>
  <c r="BS124" i="2"/>
  <c r="BF126" i="2"/>
  <c r="BG126" i="2"/>
  <c r="BH126" i="2"/>
  <c r="BE127" i="2"/>
  <c r="BS125" i="2"/>
  <c r="BF127" i="2"/>
  <c r="BG127" i="2"/>
  <c r="BH127" i="2"/>
  <c r="BS126" i="2"/>
  <c r="BE128" i="2"/>
  <c r="BF128" i="2"/>
  <c r="BG128" i="2"/>
  <c r="BH128" i="2"/>
  <c r="BS127" i="2"/>
  <c r="BE129" i="2"/>
  <c r="BF129" i="2"/>
  <c r="BG129" i="2"/>
  <c r="BH129" i="2"/>
  <c r="BE130" i="2"/>
  <c r="BS128" i="2"/>
  <c r="BF130" i="2"/>
  <c r="BG130" i="2"/>
  <c r="BH130" i="2"/>
  <c r="BE131" i="2"/>
  <c r="BS129" i="2"/>
  <c r="BF131" i="2"/>
  <c r="BG131" i="2"/>
  <c r="BH131" i="2"/>
  <c r="BS130" i="2"/>
  <c r="BE132" i="2"/>
  <c r="BF132" i="2"/>
  <c r="BG132" i="2"/>
  <c r="BH132" i="2"/>
  <c r="BS131" i="2"/>
  <c r="BE133" i="2"/>
  <c r="BF133" i="2"/>
  <c r="BG133" i="2"/>
  <c r="BH133" i="2"/>
  <c r="BE134" i="2"/>
  <c r="BS132" i="2"/>
  <c r="BF134" i="2"/>
  <c r="BG134" i="2"/>
  <c r="BH134" i="2"/>
  <c r="BE135" i="2"/>
  <c r="BS133" i="2"/>
  <c r="BF135" i="2"/>
  <c r="BG135" i="2"/>
  <c r="BH135" i="2"/>
  <c r="BS134" i="2"/>
  <c r="BE136" i="2"/>
  <c r="BF136" i="2"/>
  <c r="BG136" i="2"/>
  <c r="BH136" i="2"/>
  <c r="BS135" i="2"/>
  <c r="BE137" i="2"/>
  <c r="BF137" i="2"/>
  <c r="BG137" i="2"/>
  <c r="BH137" i="2"/>
  <c r="BE138" i="2"/>
  <c r="BS136" i="2"/>
  <c r="BS137" i="2"/>
  <c r="BF138" i="2"/>
  <c r="BG138" i="2"/>
  <c r="BH138" i="2"/>
  <c r="BE139" i="2"/>
  <c r="BF139" i="2"/>
  <c r="BG139" i="2"/>
  <c r="BH139" i="2"/>
  <c r="BE140" i="2"/>
  <c r="BS138" i="2"/>
  <c r="BF140" i="2"/>
  <c r="BG140" i="2"/>
  <c r="BH140" i="2"/>
  <c r="BE141" i="2"/>
  <c r="BS139" i="2"/>
  <c r="BF141" i="2"/>
  <c r="BG141" i="2"/>
  <c r="BH141" i="2"/>
  <c r="BS140" i="2"/>
  <c r="BE142" i="2"/>
  <c r="BF142" i="2"/>
  <c r="BG142" i="2"/>
  <c r="BH142" i="2"/>
  <c r="BS141" i="2"/>
  <c r="BE143" i="2"/>
  <c r="BF143" i="2"/>
  <c r="BG143" i="2"/>
  <c r="BH143" i="2"/>
  <c r="BE144" i="2"/>
  <c r="BS142" i="2"/>
  <c r="BF144" i="2"/>
  <c r="BG144" i="2"/>
  <c r="BH144" i="2"/>
  <c r="BE145" i="2"/>
  <c r="BS143" i="2"/>
  <c r="BF145" i="2"/>
  <c r="BG145" i="2"/>
  <c r="BH145" i="2"/>
  <c r="BS144" i="2"/>
  <c r="BE146" i="2"/>
  <c r="BF146" i="2"/>
  <c r="BG146" i="2"/>
  <c r="BH146" i="2"/>
  <c r="BS145" i="2"/>
  <c r="BE147" i="2"/>
  <c r="BF147" i="2"/>
  <c r="BG147" i="2"/>
  <c r="BH147" i="2"/>
  <c r="BE148" i="2"/>
  <c r="BS146" i="2"/>
  <c r="BF148" i="2"/>
  <c r="BG148" i="2"/>
  <c r="BH148" i="2"/>
  <c r="BE149" i="2"/>
  <c r="BS147" i="2"/>
  <c r="BF149" i="2"/>
  <c r="BG149" i="2"/>
  <c r="BH149" i="2"/>
  <c r="BS148" i="2"/>
  <c r="BE150" i="2"/>
  <c r="BF150" i="2"/>
  <c r="BG150" i="2"/>
  <c r="BH150" i="2"/>
  <c r="BS149" i="2"/>
  <c r="BE151" i="2"/>
  <c r="BF151" i="2"/>
  <c r="BG151" i="2"/>
  <c r="BH151" i="2"/>
  <c r="BE152" i="2"/>
  <c r="BE153" i="2"/>
  <c r="BS150" i="2"/>
  <c r="BF152" i="2"/>
  <c r="BG152" i="2"/>
  <c r="BH152" i="2"/>
  <c r="BF153" i="2"/>
  <c r="BG153" i="2"/>
  <c r="BH153" i="2"/>
  <c r="BS151" i="2"/>
  <c r="BS152" i="2"/>
  <c r="BS153" i="2"/>
  <c r="P4" i="2"/>
  <c r="Q4" i="2"/>
  <c r="R4" i="2"/>
  <c r="S3" i="2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/>
  <c r="BS156" i="2"/>
  <c r="BS157" i="2"/>
  <c r="D6" i="4"/>
  <c r="BS158" i="2"/>
  <c r="BS159" i="2"/>
  <c r="C6" i="4"/>
  <c r="E6" i="4"/>
  <c r="F6" i="4"/>
  <c r="BS160" i="2"/>
  <c r="G6" i="4"/>
  <c r="L6" i="4"/>
  <c r="F16" i="4"/>
  <c r="BS161" i="2"/>
  <c r="G16" i="4"/>
  <c r="L16" i="4"/>
  <c r="BS162" i="2"/>
  <c r="BS163" i="2"/>
  <c r="BS164" i="2"/>
  <c r="BS165" i="2"/>
  <c r="BS166" i="2"/>
  <c r="BS167" i="2"/>
  <c r="BS168" i="2"/>
  <c r="BS169" i="2"/>
  <c r="BS170" i="2"/>
  <c r="BS171" i="2"/>
  <c r="BS172" i="2"/>
  <c r="BS173" i="2"/>
  <c r="BS174" i="2"/>
  <c r="BS175" i="2"/>
  <c r="BS176" i="2"/>
  <c r="BS177" i="2"/>
  <c r="BS178" i="2"/>
  <c r="BS179" i="2"/>
  <c r="BS180" i="2"/>
  <c r="BS181" i="2"/>
  <c r="BS182" i="2"/>
  <c r="BS183" i="2"/>
  <c r="BS184" i="2"/>
  <c r="BS185" i="2"/>
  <c r="BS186" i="2"/>
  <c r="BS187" i="2"/>
  <c r="BS188" i="2"/>
  <c r="BS189" i="2"/>
  <c r="BS190" i="2"/>
  <c r="BS191" i="2"/>
  <c r="BS192" i="2"/>
  <c r="BS193" i="2"/>
  <c r="BS194" i="2"/>
  <c r="BS195" i="2"/>
  <c r="BS196" i="2"/>
  <c r="BS197" i="2"/>
  <c r="BS198" i="2"/>
  <c r="BS199" i="2"/>
  <c r="BS200" i="2"/>
  <c r="BS201" i="2"/>
  <c r="BS202" i="2"/>
  <c r="BS203" i="2"/>
</calcChain>
</file>

<file path=xl/sharedStrings.xml><?xml version="1.0" encoding="utf-8"?>
<sst xmlns="http://schemas.openxmlformats.org/spreadsheetml/2006/main" count="1183" uniqueCount="332">
  <si>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</si>
  <si>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</si>
  <si>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</si>
  <si>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</si>
  <si>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</si>
  <si>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</si>
  <si>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</si>
  <si>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</si>
  <si>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</si>
  <si>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</si>
  <si>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</si>
  <si>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</si>
  <si>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</si>
  <si>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</si>
  <si>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</si>
  <si>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</si>
  <si>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</si>
  <si>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</si>
  <si>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</si>
  <si>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</si>
  <si>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</si>
  <si>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</si>
  <si>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</si>
  <si>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</si>
  <si>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</si>
  <si>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</si>
  <si>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</si>
  <si>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</si>
  <si>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</si>
  <si>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</si>
  <si>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</si>
  <si>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</si>
  <si>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</si>
  <si>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</si>
  <si>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</si>
  <si>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</si>
  <si>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</si>
  <si>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</si>
  <si>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</si>
  <si>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</si>
  <si>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</si>
  <si>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</si>
  <si>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</si>
  <si>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</si>
  <si>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</si>
  <si>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</si>
  <si>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</si>
  <si>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</si>
  <si>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</si>
  <si>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</si>
  <si>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</si>
  <si>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</si>
  <si>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</si>
  <si>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</si>
  <si>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</si>
  <si>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</si>
  <si>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</si>
  <si>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</si>
  <si>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</si>
  <si>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</si>
  <si>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</si>
  <si>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</si>
  <si>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</si>
  <si>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</si>
  <si>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</si>
  <si>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</si>
  <si>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</si>
  <si>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</si>
  <si>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</si>
  <si>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</si>
  <si>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</si>
  <si>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</si>
  <si>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</si>
  <si>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</si>
  <si>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</si>
  <si>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</si>
  <si>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</si>
  <si>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</si>
  <si>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</si>
  <si>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</si>
  <si>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</si>
  <si>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</si>
  <si>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</si>
  <si>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</si>
  <si>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</si>
  <si>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</si>
  <si>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</si>
  <si>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</si>
  <si>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</si>
  <si>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</si>
  <si>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</si>
  <si>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</si>
  <si>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</si>
  <si>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</si>
  <si>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</si>
  <si>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</si>
  <si>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</si>
  <si>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</si>
  <si>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</si>
  <si>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</si>
  <si>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</si>
  <si>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</si>
  <si>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</si>
  <si>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</si>
  <si>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</si>
  <si>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</si>
  <si>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</si>
  <si>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</si>
  <si>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</si>
  <si>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</si>
  <si>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</si>
  <si>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</si>
  <si>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</si>
  <si>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</si>
  <si>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</si>
  <si>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</si>
  <si>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</si>
  <si>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</si>
  <si>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</si>
  <si>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</si>
  <si>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</si>
  <si>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</si>
  <si>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</si>
  <si>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</si>
  <si>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</si>
  <si>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</si>
  <si>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</si>
  <si>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</si>
  <si>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</si>
  <si>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</si>
  <si>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</si>
  <si>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</si>
  <si>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</si>
  <si>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</si>
  <si>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</si>
  <si>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</si>
  <si>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</si>
  <si>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</si>
  <si>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</si>
  <si>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</si>
  <si>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</si>
  <si>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</si>
  <si>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</si>
  <si>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</si>
  <si>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</si>
  <si>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</si>
  <si>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</si>
  <si>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</si>
  <si>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</si>
  <si>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</si>
  <si>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</si>
  <si>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</si>
  <si>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</si>
  <si>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</si>
  <si>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</si>
  <si>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</si>
  <si>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</si>
  <si>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</si>
  <si>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</si>
  <si>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</si>
  <si>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</si>
  <si>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</si>
  <si>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</si>
  <si>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</si>
  <si>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</si>
  <si>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</si>
  <si>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</si>
  <si>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</si>
  <si>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</si>
  <si>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</si>
  <si>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</si>
  <si>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</si>
  <si>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</si>
  <si>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</si>
  <si>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</si>
  <si>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</si>
  <si>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</si>
  <si>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</si>
  <si>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</si>
  <si>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</si>
  <si>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</si>
  <si>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</si>
  <si>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</si>
  <si>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</si>
  <si>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</si>
  <si>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</si>
  <si>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</si>
  <si>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</si>
  <si>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</si>
  <si>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</si>
  <si>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</si>
  <si>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</si>
  <si>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</si>
  <si>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</si>
  <si>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</si>
  <si>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</si>
  <si>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</si>
  <si>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</si>
  <si>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</si>
  <si>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</si>
  <si>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</si>
  <si>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</si>
  <si>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</si>
  <si>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</si>
  <si>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</si>
  <si>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</si>
  <si>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</si>
  <si>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</si>
  <si>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</si>
  <si>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</si>
  <si>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</si>
  <si>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</si>
  <si>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</si>
  <si>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</si>
  <si>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</si>
  <si>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</si>
  <si>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</si>
  <si>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</si>
  <si>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</si>
  <si>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</si>
  <si>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</si>
  <si>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</si>
  <si>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</si>
  <si>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</si>
  <si>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</si>
  <si>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</si>
  <si>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</si>
  <si>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</si>
  <si>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</si>
  <si>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</si>
  <si>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</si>
  <si>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</si>
  <si>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</si>
  <si>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</si>
  <si>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</si>
  <si>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</si>
  <si>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</si>
  <si>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</si>
  <si>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</si>
  <si>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</si>
  <si>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</si>
  <si>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</si>
  <si>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</si>
  <si>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</si>
  <si>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</si>
  <si>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</si>
  <si>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</si>
  <si>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</si>
  <si>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</si>
  <si>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</si>
  <si>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</si>
  <si>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</si>
  <si>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</si>
  <si>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</si>
  <si>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</si>
  <si>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</si>
  <si>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</si>
  <si>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</si>
  <si>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</si>
  <si>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</si>
  <si>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</si>
  <si>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</si>
  <si>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</si>
  <si>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</si>
  <si>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</si>
  <si>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</si>
  <si>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</si>
  <si>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</si>
  <si>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</si>
  <si>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</si>
  <si>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</si>
  <si>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</si>
  <si>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</si>
  <si>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</si>
  <si>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</si>
  <si>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</si>
  <si>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</si>
  <si>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</si>
  <si>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</si>
  <si>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</si>
  <si>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</si>
  <si>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</si>
  <si>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</si>
  <si>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</si>
  <si>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</si>
  <si>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</si>
  <si>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</si>
  <si>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</si>
  <si>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</si>
  <si>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</si>
  <si>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</si>
  <si>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</si>
  <si>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</si>
  <si>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</si>
  <si>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</si>
  <si>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</si>
  <si>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</si>
  <si>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</si>
  <si>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</si>
  <si>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</si>
  <si>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</si>
  <si>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</si>
  <si>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</si>
  <si>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</si>
  <si>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</si>
  <si>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</si>
  <si>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</si>
  <si>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</si>
  <si>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</si>
  <si>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</si>
  <si>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</si>
  <si>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</si>
  <si>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</si>
  <si>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</si>
  <si>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</si>
  <si>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</si>
  <si>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</si>
  <si>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</si>
  <si>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</si>
  <si>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</si>
  <si>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</si>
  <si>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</si>
  <si>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</si>
  <si>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</si>
  <si>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enclos</t>
  </si>
  <si>
    <t>dégagement+traitement</t>
  </si>
  <si>
    <t>plant° érable</t>
  </si>
  <si>
    <t>potets placeaux</t>
  </si>
  <si>
    <t>plant° ch.rouge+ER.S.</t>
  </si>
  <si>
    <t>plant° pin</t>
  </si>
  <si>
    <t>plant° chataignier</t>
  </si>
  <si>
    <t>maitrise d'œuvre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</si>
</sst>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1" xfId="1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168" fontId="0" fillId="0" borderId="0" xfId="0" applyNumberForma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2.7937677090506927</c:v>
                </c:pt>
                <c:pt idx="2">
                  <c:v>3.494630676602434</c:v>
                </c:pt>
                <c:pt idx="3">
                  <c:v>4.3719965840625639</c:v>
                </c:pt>
                <c:pt idx="4">
                  <c:v>5.4704766677833838</c:v>
                </c:pt>
                <c:pt idx="5">
                  <c:v>6.8459958247924684</c:v>
                </c:pt>
                <c:pt idx="6">
                  <c:v>8.5686708048285141</c:v>
                </c:pt>
                <c:pt idx="7">
                  <c:v>10.726422722638716</c:v>
                </c:pt>
                <c:pt idx="8">
                  <c:v>13.429511733043208</c:v>
                </c:pt>
                <c:pt idx="9">
                  <c:v>16.81622987742189</c:v>
                </c:pt>
                <c:pt idx="10">
                  <c:v>21.060048653888444</c:v>
                </c:pt>
                <c:pt idx="11">
                  <c:v>26.378593971397137</c:v>
                </c:pt>
                <c:pt idx="12">
                  <c:v>33.044916829290678</c:v>
                </c:pt>
                <c:pt idx="13">
                  <c:v>41.401648361600742</c:v>
                </c:pt>
                <c:pt idx="14">
                  <c:v>51.87877914465313</c:v>
                </c:pt>
                <c:pt idx="15">
                  <c:v>65.015992870184718</c:v>
                </c:pt>
                <c:pt idx="16">
                  <c:v>81.490723678847203</c:v>
                </c:pt>
                <c:pt idx="17">
                  <c:v>102.15340727004774</c:v>
                </c:pt>
                <c:pt idx="18">
                  <c:v>128.07177425900235</c:v>
                </c:pt>
                <c:pt idx="19">
                  <c:v>160.58651015726517</c:v>
                </c:pt>
                <c:pt idx="20">
                  <c:v>201.38120500067484</c:v>
                </c:pt>
                <c:pt idx="21">
                  <c:v>160.8744598001081</c:v>
                </c:pt>
                <c:pt idx="22">
                  <c:v>180.96513721023075</c:v>
                </c:pt>
                <c:pt idx="23">
                  <c:v>201.00358266422018</c:v>
                </c:pt>
                <c:pt idx="24">
                  <c:v>220.99573745004466</c:v>
                </c:pt>
                <c:pt idx="25">
                  <c:v>240.94637860003544</c:v>
                </c:pt>
                <c:pt idx="26">
                  <c:v>201.38120500067475</c:v>
                </c:pt>
                <c:pt idx="27">
                  <c:v>220.24209728386404</c:v>
                </c:pt>
                <c:pt idx="28">
                  <c:v>239.06590436046736</c:v>
                </c:pt>
                <c:pt idx="29">
                  <c:v>257.85595699105767</c:v>
                </c:pt>
                <c:pt idx="30">
                  <c:v>276.61506059958816</c:v>
                </c:pt>
                <c:pt idx="31">
                  <c:v>235.6801991417741</c:v>
                </c:pt>
                <c:pt idx="32">
                  <c:v>252.97362594481319</c:v>
                </c:pt>
                <c:pt idx="33">
                  <c:v>270.24028170556272</c:v>
                </c:pt>
                <c:pt idx="34">
                  <c:v>287.48211750444796</c:v>
                </c:pt>
                <c:pt idx="35">
                  <c:v>304.70083122716056</c:v>
                </c:pt>
                <c:pt idx="36">
                  <c:v>263.86211541012477</c:v>
                </c:pt>
                <c:pt idx="37">
                  <c:v>279.23900597474034</c:v>
                </c:pt>
                <c:pt idx="38">
                  <c:v>294.59690838804539</c:v>
                </c:pt>
                <c:pt idx="39">
                  <c:v>309.93695192564923</c:v>
                </c:pt>
                <c:pt idx="40">
                  <c:v>325.26014493454295</c:v>
                </c:pt>
                <c:pt idx="41">
                  <c:v>287.107546598586</c:v>
                </c:pt>
                <c:pt idx="42">
                  <c:v>301.33369868276117</c:v>
                </c:pt>
                <c:pt idx="43">
                  <c:v>315.5449029690518</c:v>
                </c:pt>
                <c:pt idx="44">
                  <c:v>329.74192753151533</c:v>
                </c:pt>
                <c:pt idx="45">
                  <c:v>343.92546889640693</c:v>
                </c:pt>
                <c:pt idx="46">
                  <c:v>307.6931428899108</c:v>
                </c:pt>
                <c:pt idx="47">
                  <c:v>320.02967142824974</c:v>
                </c:pt>
                <c:pt idx="48">
                  <c:v>332.35567865620197</c:v>
                </c:pt>
                <c:pt idx="49">
                  <c:v>344.67160985755453</c:v>
                </c:pt>
                <c:pt idx="50">
                  <c:v>356.97787588797092</c:v>
                </c:pt>
                <c:pt idx="51">
                  <c:v>323.76591506204585</c:v>
                </c:pt>
                <c:pt idx="52">
                  <c:v>335.34226803283201</c:v>
                </c:pt>
                <c:pt idx="53">
                  <c:v>346.90982014061501</c:v>
                </c:pt>
                <c:pt idx="54">
                  <c:v>358.46890629665069</c:v>
                </c:pt>
                <c:pt idx="55">
                  <c:v>370.01983804377818</c:v>
                </c:pt>
                <c:pt idx="56">
                  <c:v>340.56739298972877</c:v>
                </c:pt>
                <c:pt idx="57">
                  <c:v>350.266541780946</c:v>
                </c:pt>
                <c:pt idx="58">
                  <c:v>359.95980096859495</c:v>
                </c:pt>
                <c:pt idx="59">
                  <c:v>369.64735159591118</c:v>
                </c:pt>
                <c:pt idx="60">
                  <c:v>379.32936443758189</c:v>
                </c:pt>
                <c:pt idx="61">
                  <c:v>352.50396372745234</c:v>
                </c:pt>
                <c:pt idx="62">
                  <c:v>361.07788328211944</c:v>
                </c:pt>
                <c:pt idx="63">
                  <c:v>369.64735159591118</c:v>
                </c:pt>
                <c:pt idx="64">
                  <c:v>378.21248648031298</c:v>
                </c:pt>
                <c:pt idx="65">
                  <c:v>386.77339997206644</c:v>
                </c:pt>
                <c:pt idx="66">
                  <c:v>362.56854195764731</c:v>
                </c:pt>
                <c:pt idx="67">
                  <c:v>370.01983804377795</c:v>
                </c:pt>
                <c:pt idx="68">
                  <c:v>377.46786129485963</c:v>
                </c:pt>
                <c:pt idx="69">
                  <c:v>384.91268544829768</c:v>
                </c:pt>
                <c:pt idx="70">
                  <c:v>392.35438115419657</c:v>
                </c:pt>
                <c:pt idx="71">
                  <c:v>371.13724833655573</c:v>
                </c:pt>
                <c:pt idx="72">
                  <c:v>377.84017788163356</c:v>
                </c:pt>
                <c:pt idx="73">
                  <c:v>384.54051911648162</c:v>
                </c:pt>
                <c:pt idx="74">
                  <c:v>391.23832354179768</c:v>
                </c:pt>
                <c:pt idx="75">
                  <c:v>397.9336407495843</c:v>
                </c:pt>
                <c:pt idx="76">
                  <c:v>379.32936443758177</c:v>
                </c:pt>
                <c:pt idx="77">
                  <c:v>384.91268544829762</c:v>
                </c:pt>
                <c:pt idx="78">
                  <c:v>390.49424676672407</c:v>
                </c:pt>
                <c:pt idx="79">
                  <c:v>396.07407711953414</c:v>
                </c:pt>
                <c:pt idx="80">
                  <c:v>401.65220435716293</c:v>
                </c:pt>
                <c:pt idx="81">
                  <c:v>386.02913755516988</c:v>
                </c:pt>
                <c:pt idx="82">
                  <c:v>390.86628899650458</c:v>
                </c:pt>
                <c:pt idx="83">
                  <c:v>395.7021417186657</c:v>
                </c:pt>
                <c:pt idx="84">
                  <c:v>400.53671385046977</c:v>
                </c:pt>
                <c:pt idx="85">
                  <c:v>405.37002304691168</c:v>
                </c:pt>
                <c:pt idx="86">
                  <c:v>391.23832354179763</c:v>
                </c:pt>
                <c:pt idx="87">
                  <c:v>395.7021417186657</c:v>
                </c:pt>
                <c:pt idx="88">
                  <c:v>400.16486874659608</c:v>
                </c:pt>
                <c:pt idx="89">
                  <c:v>404.62651852552455</c:v>
                </c:pt>
                <c:pt idx="90">
                  <c:v>409.08710462349262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86.110329829925192</c:v>
                </c:pt>
                <c:pt idx="12">
                  <c:v>98.704796319163691</c:v>
                </c:pt>
                <c:pt idx="13">
                  <c:v>111.25932230264037</c:v>
                </c:pt>
                <c:pt idx="14">
                  <c:v>123.77905784317947</c:v>
                </c:pt>
                <c:pt idx="15">
                  <c:v>136.26802255378678</c:v>
                </c:pt>
                <c:pt idx="16">
                  <c:v>150.64430700221425</c:v>
                </c:pt>
                <c:pt idx="17">
                  <c:v>110.61638527930707</c:v>
                </c:pt>
                <c:pt idx="18">
                  <c:v>123.45843862619598</c:v>
                </c:pt>
                <c:pt idx="19">
                  <c:v>136.26802255378678</c:v>
                </c:pt>
                <c:pt idx="20">
                  <c:v>149.0486227432686</c:v>
                </c:pt>
                <c:pt idx="21">
                  <c:v>161.80307694345504</c:v>
                </c:pt>
                <c:pt idx="22">
                  <c:v>174.53373816678013</c:v>
                </c:pt>
                <c:pt idx="23">
                  <c:v>187.24258760716546</c:v>
                </c:pt>
                <c:pt idx="24">
                  <c:v>199.9313152055561</c:v>
                </c:pt>
                <c:pt idx="25">
                  <c:v>212.60137864165844</c:v>
                </c:pt>
                <c:pt idx="26">
                  <c:v>158.93547642720694</c:v>
                </c:pt>
                <c:pt idx="27">
                  <c:v>170.39875516780378</c:v>
                </c:pt>
                <c:pt idx="28">
                  <c:v>181.84387743661708</c:v>
                </c:pt>
                <c:pt idx="29">
                  <c:v>193.27214793812973</c:v>
                </c:pt>
                <c:pt idx="30">
                  <c:v>204.68470429512658</c:v>
                </c:pt>
                <c:pt idx="31">
                  <c:v>216.08254677277884</c:v>
                </c:pt>
                <c:pt idx="32">
                  <c:v>227.46656139213107</c:v>
                </c:pt>
                <c:pt idx="33">
                  <c:v>238.83753816737973</c:v>
                </c:pt>
                <c:pt idx="34">
                  <c:v>250.19618568369205</c:v>
                </c:pt>
                <c:pt idx="35">
                  <c:v>261.5431428861238</c:v>
                </c:pt>
                <c:pt idx="36">
                  <c:v>272.56424935870967</c:v>
                </c:pt>
                <c:pt idx="37">
                  <c:v>283.57533816627671</c:v>
                </c:pt>
                <c:pt idx="38">
                  <c:v>294.57685332640864</c:v>
                </c:pt>
                <c:pt idx="39">
                  <c:v>305.56920296431099</c:v>
                </c:pt>
                <c:pt idx="40">
                  <c:v>316.55276342878955</c:v>
                </c:pt>
                <c:pt idx="41">
                  <c:v>327.21442210944372</c:v>
                </c:pt>
                <c:pt idx="42">
                  <c:v>337.86841152292521</c:v>
                </c:pt>
                <c:pt idx="43">
                  <c:v>348.51500770260935</c:v>
                </c:pt>
                <c:pt idx="44">
                  <c:v>359.15446843311429</c:v>
                </c:pt>
                <c:pt idx="45">
                  <c:v>369.787034973218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1.9027625333787848</c:v>
                </c:pt>
                <c:pt idx="2">
                  <c:v>2.3344741345749918</c:v>
                </c:pt>
                <c:pt idx="3">
                  <c:v>2.8645149000345267</c:v>
                </c:pt>
                <c:pt idx="4">
                  <c:v>3.5153625765662295</c:v>
                </c:pt>
                <c:pt idx="5">
                  <c:v>4.3146507835864822</c:v>
                </c:pt>
                <c:pt idx="6">
                  <c:v>5.2963553964521255</c:v>
                </c:pt>
                <c:pt idx="7">
                  <c:v>6.5022547183660953</c:v>
                </c:pt>
                <c:pt idx="8">
                  <c:v>7.9837267940278549</c:v>
                </c:pt>
                <c:pt idx="9">
                  <c:v>9.8039619136364866</c:v>
                </c:pt>
                <c:pt idx="10">
                  <c:v>12.040686467621816</c:v>
                </c:pt>
                <c:pt idx="11">
                  <c:v>14.789516636387651</c:v>
                </c:pt>
                <c:pt idx="12">
                  <c:v>18.168087916922143</c:v>
                </c:pt>
                <c:pt idx="13">
                  <c:v>22.321140410006929</c:v>
                </c:pt>
                <c:pt idx="14">
                  <c:v>27.42678161127364</c:v>
                </c:pt>
                <c:pt idx="15">
                  <c:v>33.704200008653665</c:v>
                </c:pt>
                <c:pt idx="16">
                  <c:v>41.423166360383227</c:v>
                </c:pt>
                <c:pt idx="17">
                  <c:v>50.91573791531308</c:v>
                </c:pt>
                <c:pt idx="18">
                  <c:v>62.590677499897197</c:v>
                </c:pt>
                <c:pt idx="19">
                  <c:v>76.951218601821182</c:v>
                </c:pt>
                <c:pt idx="20">
                  <c:v>94.616954594965264</c:v>
                </c:pt>
                <c:pt idx="21">
                  <c:v>116.35081157253938</c:v>
                </c:pt>
                <c:pt idx="22">
                  <c:v>143.09228790376088</c:v>
                </c:pt>
                <c:pt idx="23">
                  <c:v>137.8784585019167</c:v>
                </c:pt>
                <c:pt idx="24">
                  <c:v>153.50647811881331</c:v>
                </c:pt>
                <c:pt idx="25">
                  <c:v>169.09664015835338</c:v>
                </c:pt>
                <c:pt idx="26">
                  <c:v>160.0067319394324</c:v>
                </c:pt>
                <c:pt idx="27">
                  <c:v>172.98874990477893</c:v>
                </c:pt>
                <c:pt idx="28">
                  <c:v>185.9478634358592</c:v>
                </c:pt>
                <c:pt idx="29">
                  <c:v>198.88589463565651</c:v>
                </c:pt>
                <c:pt idx="30">
                  <c:v>211.80440891545263</c:v>
                </c:pt>
                <c:pt idx="31">
                  <c:v>184.91193253803269</c:v>
                </c:pt>
                <c:pt idx="32">
                  <c:v>201.98806367652801</c:v>
                </c:pt>
                <c:pt idx="33">
                  <c:v>219.03076565248196</c:v>
                </c:pt>
                <c:pt idx="34">
                  <c:v>236.04300605613699</c:v>
                </c:pt>
                <c:pt idx="35">
                  <c:v>253.0272894565154</c:v>
                </c:pt>
                <c:pt idx="36">
                  <c:v>218.77277702212461</c:v>
                </c:pt>
                <c:pt idx="37">
                  <c:v>237.33064408253642</c:v>
                </c:pt>
                <c:pt idx="38">
                  <c:v>255.85544021473845</c:v>
                </c:pt>
                <c:pt idx="39">
                  <c:v>274.34989649044331</c:v>
                </c:pt>
                <c:pt idx="40">
                  <c:v>292.81634557312492</c:v>
                </c:pt>
                <c:pt idx="41">
                  <c:v>261.50962832933971</c:v>
                </c:pt>
                <c:pt idx="42">
                  <c:v>282.81703405493198</c:v>
                </c:pt>
                <c:pt idx="43">
                  <c:v>304.08848473578593</c:v>
                </c:pt>
                <c:pt idx="44">
                  <c:v>325.32684808209279</c:v>
                </c:pt>
                <c:pt idx="45">
                  <c:v>346.53458683392802</c:v>
                </c:pt>
                <c:pt idx="46">
                  <c:v>301.01520311808821</c:v>
                </c:pt>
                <c:pt idx="47">
                  <c:v>323.28114705504527</c:v>
                </c:pt>
                <c:pt idx="48">
                  <c:v>345.51319650540682</c:v>
                </c:pt>
                <c:pt idx="49">
                  <c:v>367.7138377526897</c:v>
                </c:pt>
                <c:pt idx="50">
                  <c:v>389.88523246274627</c:v>
                </c:pt>
                <c:pt idx="51">
                  <c:v>340.78839978947002</c:v>
                </c:pt>
                <c:pt idx="52">
                  <c:v>359.29645830338865</c:v>
                </c:pt>
                <c:pt idx="53">
                  <c:v>377.78366605701348</c:v>
                </c:pt>
                <c:pt idx="54">
                  <c:v>396.2511865543492</c:v>
                </c:pt>
                <c:pt idx="55">
                  <c:v>414.70006603563183</c:v>
                </c:pt>
                <c:pt idx="56">
                  <c:v>433.13125009429888</c:v>
                </c:pt>
                <c:pt idx="57">
                  <c:v>451.54559731804261</c:v>
                </c:pt>
                <c:pt idx="58">
                  <c:v>469.94389058892403</c:v>
                </c:pt>
                <c:pt idx="59">
                  <c:v>394.02335674191113</c:v>
                </c:pt>
                <c:pt idx="60">
                  <c:v>417.24333014580742</c:v>
                </c:pt>
                <c:pt idx="61">
                  <c:v>440.43546056187193</c:v>
                </c:pt>
                <c:pt idx="62">
                  <c:v>463.60141904065881</c:v>
                </c:pt>
                <c:pt idx="63">
                  <c:v>486.74269613269007</c:v>
                </c:pt>
                <c:pt idx="64">
                  <c:v>509.86062921362287</c:v>
                </c:pt>
                <c:pt idx="65">
                  <c:v>532.95642459676935</c:v>
                </c:pt>
                <c:pt idx="66">
                  <c:v>556.03117561453917</c:v>
                </c:pt>
                <c:pt idx="67">
                  <c:v>494.5039947032879</c:v>
                </c:pt>
                <c:pt idx="68">
                  <c:v>515.24103765857421</c:v>
                </c:pt>
                <c:pt idx="69">
                  <c:v>535.96047213768099</c:v>
                </c:pt>
                <c:pt idx="70">
                  <c:v>556.66307407148986</c:v>
                </c:pt>
                <c:pt idx="71">
                  <c:v>577.34955701911838</c:v>
                </c:pt>
                <c:pt idx="72">
                  <c:v>598.02057928186184</c:v>
                </c:pt>
                <c:pt idx="73">
                  <c:v>618.67674998301311</c:v>
                </c:pt>
                <c:pt idx="74">
                  <c:v>639.31863429406837</c:v>
                </c:pt>
                <c:pt idx="75">
                  <c:v>605.5909456624297</c:v>
                </c:pt>
                <c:pt idx="76">
                  <c:v>618.51912409554745</c:v>
                </c:pt>
                <c:pt idx="77">
                  <c:v>631.44170400699352</c:v>
                </c:pt>
                <c:pt idx="78">
                  <c:v>644.35881606732414</c:v>
                </c:pt>
                <c:pt idx="79">
                  <c:v>657.27058528336488</c:v>
                </c:pt>
                <c:pt idx="80">
                  <c:v>670.17713135245776</c:v>
                </c:pt>
                <c:pt idx="81">
                  <c:v>683.07856898801435</c:v>
                </c:pt>
                <c:pt idx="82">
                  <c:v>695.97500821921165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9" sqref="E9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9" t="s">
        <v>190</v>
      </c>
      <c r="D1" s="299"/>
      <c r="E1" s="29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6" t="s">
        <v>231</v>
      </c>
      <c r="B5" s="306"/>
      <c r="C5" s="26">
        <v>13.75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13</v>
      </c>
      <c r="C9" s="35">
        <v>0.44</v>
      </c>
      <c r="D9" s="36">
        <f t="shared" ref="D9:D18" si="0">C9*$C$5</f>
        <v>6.05</v>
      </c>
      <c r="E9" s="37">
        <v>90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8</v>
      </c>
      <c r="C10" s="35">
        <v>0.21</v>
      </c>
      <c r="D10" s="36">
        <f t="shared" si="0"/>
        <v>2.8874999999999997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35</v>
      </c>
      <c r="C11" s="35">
        <v>0.21</v>
      </c>
      <c r="D11" s="36">
        <f t="shared" si="0"/>
        <v>2.8874999999999997</v>
      </c>
      <c r="E11" s="37">
        <v>82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22</v>
      </c>
      <c r="C12" s="35">
        <v>0.14000000000000001</v>
      </c>
      <c r="D12" s="36">
        <f t="shared" si="0"/>
        <v>1.9250000000000003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13.75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20</v>
      </c>
      <c r="B36" s="63">
        <v>104</v>
      </c>
      <c r="C36" s="63">
        <v>1</v>
      </c>
      <c r="D36" s="63">
        <v>32</v>
      </c>
      <c r="E36" s="292"/>
      <c r="F36" s="292"/>
      <c r="G36" s="292"/>
      <c r="H36" s="292">
        <v>1</v>
      </c>
      <c r="I36" s="52">
        <f>IFERROR(B36/A36,"")</f>
        <v>5.2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25</v>
      </c>
      <c r="B37" s="63">
        <v>125</v>
      </c>
      <c r="C37" s="63">
        <v>2</v>
      </c>
      <c r="D37" s="63">
        <v>31</v>
      </c>
      <c r="E37" s="292"/>
      <c r="F37" s="292"/>
      <c r="G37" s="292"/>
      <c r="H37" s="292">
        <v>1</v>
      </c>
      <c r="I37" s="56">
        <f t="shared" ref="I37:I55" si="1">IF(A37&lt;&gt;0,(B37-(B36-D36))/(A37-A36),"")</f>
        <v>10.6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30</v>
      </c>
      <c r="B38" s="63">
        <v>144</v>
      </c>
      <c r="C38" s="63">
        <v>3</v>
      </c>
      <c r="D38" s="63">
        <v>31</v>
      </c>
      <c r="E38" s="292"/>
      <c r="F38" s="292"/>
      <c r="G38" s="292"/>
      <c r="H38" s="292">
        <v>1</v>
      </c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35</v>
      </c>
      <c r="B39" s="63">
        <v>159</v>
      </c>
      <c r="C39" s="63">
        <v>4</v>
      </c>
      <c r="D39" s="63">
        <v>30</v>
      </c>
      <c r="E39" s="292">
        <v>0.25</v>
      </c>
      <c r="F39" s="292"/>
      <c r="G39" s="292"/>
      <c r="H39" s="292">
        <v>0.75</v>
      </c>
      <c r="I39" s="52">
        <f t="shared" si="1"/>
        <v>9.1999999999999993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40</v>
      </c>
      <c r="B40" s="63">
        <v>170</v>
      </c>
      <c r="C40" s="63">
        <v>5</v>
      </c>
      <c r="D40" s="63">
        <v>28</v>
      </c>
      <c r="E40" s="292">
        <v>0.3</v>
      </c>
      <c r="F40" s="292"/>
      <c r="G40" s="292"/>
      <c r="H40" s="292">
        <v>0.7</v>
      </c>
      <c r="I40" s="52">
        <f t="shared" si="1"/>
        <v>8.1999999999999993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45</v>
      </c>
      <c r="B41" s="63">
        <v>180</v>
      </c>
      <c r="C41" s="63">
        <v>6</v>
      </c>
      <c r="D41" s="63">
        <v>26</v>
      </c>
      <c r="E41" s="292">
        <v>0.35</v>
      </c>
      <c r="F41" s="292"/>
      <c r="G41" s="292"/>
      <c r="H41" s="292">
        <v>0.65</v>
      </c>
      <c r="I41" s="56">
        <f t="shared" si="1"/>
        <v>7.6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50</v>
      </c>
      <c r="B42" s="63">
        <v>187</v>
      </c>
      <c r="C42" s="63">
        <v>7</v>
      </c>
      <c r="D42" s="63">
        <v>24</v>
      </c>
      <c r="E42" s="292">
        <v>0.4</v>
      </c>
      <c r="F42" s="292"/>
      <c r="G42" s="292"/>
      <c r="H42" s="292">
        <v>0.6</v>
      </c>
      <c r="I42" s="56">
        <f t="shared" si="1"/>
        <v>6.6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3">
        <v>55</v>
      </c>
      <c r="B43" s="63">
        <v>194</v>
      </c>
      <c r="C43" s="63">
        <v>8</v>
      </c>
      <c r="D43" s="63">
        <v>21</v>
      </c>
      <c r="E43" s="292">
        <v>0.45</v>
      </c>
      <c r="F43" s="292"/>
      <c r="G43" s="292"/>
      <c r="H43" s="292">
        <v>0.55000000000000004</v>
      </c>
      <c r="I43" s="52">
        <f t="shared" si="1"/>
        <v>6.2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3">
        <v>60</v>
      </c>
      <c r="B44" s="63">
        <v>199</v>
      </c>
      <c r="C44" s="63">
        <v>9</v>
      </c>
      <c r="D44" s="63">
        <v>19</v>
      </c>
      <c r="E44" s="292">
        <v>0.5</v>
      </c>
      <c r="F44" s="292"/>
      <c r="G44" s="292"/>
      <c r="H44" s="292">
        <v>0.5</v>
      </c>
      <c r="I44" s="52">
        <f t="shared" si="1"/>
        <v>5.2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3">
        <v>65</v>
      </c>
      <c r="B45" s="63">
        <v>203</v>
      </c>
      <c r="C45" s="63">
        <v>10</v>
      </c>
      <c r="D45" s="63">
        <v>17</v>
      </c>
      <c r="E45" s="292">
        <v>0.55000000000000004</v>
      </c>
      <c r="F45" s="292"/>
      <c r="G45" s="292"/>
      <c r="H45" s="292">
        <v>0.45</v>
      </c>
      <c r="I45" s="52">
        <f t="shared" si="1"/>
        <v>4.5999999999999996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3">
        <v>70</v>
      </c>
      <c r="B46" s="63">
        <v>206</v>
      </c>
      <c r="C46" s="63">
        <v>11</v>
      </c>
      <c r="D46" s="63">
        <v>15</v>
      </c>
      <c r="E46" s="292">
        <v>0.55000000000000004</v>
      </c>
      <c r="F46" s="292"/>
      <c r="G46" s="292"/>
      <c r="H46" s="292">
        <v>0.45</v>
      </c>
      <c r="I46" s="52">
        <f t="shared" si="1"/>
        <v>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3">
        <v>75</v>
      </c>
      <c r="B47" s="63">
        <v>209</v>
      </c>
      <c r="C47" s="63">
        <v>12</v>
      </c>
      <c r="D47" s="63">
        <v>13</v>
      </c>
      <c r="E47" s="292">
        <v>0.6</v>
      </c>
      <c r="F47" s="292"/>
      <c r="G47" s="292"/>
      <c r="H47" s="292">
        <v>0.4</v>
      </c>
      <c r="I47" s="52">
        <f t="shared" si="1"/>
        <v>3.6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3">
        <v>80</v>
      </c>
      <c r="B48" s="63">
        <v>211</v>
      </c>
      <c r="C48" s="63">
        <v>13</v>
      </c>
      <c r="D48" s="63">
        <v>11</v>
      </c>
      <c r="E48" s="292">
        <v>0.6</v>
      </c>
      <c r="F48" s="292"/>
      <c r="G48" s="292"/>
      <c r="H48" s="292">
        <v>0.4</v>
      </c>
      <c r="I48" s="52">
        <f t="shared" si="1"/>
        <v>3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3">
        <v>85</v>
      </c>
      <c r="B49" s="63">
        <v>213</v>
      </c>
      <c r="C49" s="63">
        <v>14</v>
      </c>
      <c r="D49" s="63">
        <v>10</v>
      </c>
      <c r="E49" s="292">
        <v>0.6</v>
      </c>
      <c r="F49" s="292"/>
      <c r="G49" s="292"/>
      <c r="H49" s="292">
        <v>0.4</v>
      </c>
      <c r="I49" s="52">
        <f t="shared" si="1"/>
        <v>2.6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3">
        <v>90</v>
      </c>
      <c r="B50" s="53">
        <v>215</v>
      </c>
      <c r="C50" s="63">
        <v>15</v>
      </c>
      <c r="D50" s="53">
        <v>215</v>
      </c>
      <c r="E50" s="292">
        <v>0.7</v>
      </c>
      <c r="F50" s="292"/>
      <c r="G50" s="292"/>
      <c r="H50" s="292">
        <v>0.3</v>
      </c>
      <c r="I50" s="52">
        <f t="shared" si="1"/>
        <v>2.4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Châtaignier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10</v>
      </c>
      <c r="B62" s="63">
        <v>115</v>
      </c>
      <c r="C62" s="63">
        <v>1</v>
      </c>
      <c r="D62" s="63">
        <v>71</v>
      </c>
      <c r="E62" s="54"/>
      <c r="F62" s="54"/>
      <c r="G62" s="54"/>
      <c r="H62" s="54"/>
      <c r="I62" s="56">
        <f>IFERROR(B62/A62,"")</f>
        <v>11.5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15</v>
      </c>
      <c r="B63" s="63">
        <v>83</v>
      </c>
      <c r="C63" s="63"/>
      <c r="D63" s="63"/>
      <c r="E63" s="54"/>
      <c r="F63" s="54"/>
      <c r="G63" s="54"/>
      <c r="H63" s="54"/>
      <c r="I63" s="52">
        <f>IF(A63&lt;&gt;0,(B63-(B62-D62))/(A63-A62),"")</f>
        <v>7.8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16</v>
      </c>
      <c r="B64" s="63">
        <v>92</v>
      </c>
      <c r="C64" s="63">
        <v>2</v>
      </c>
      <c r="D64" s="63">
        <v>33</v>
      </c>
      <c r="E64" s="54"/>
      <c r="F64" s="54"/>
      <c r="G64" s="54"/>
      <c r="H64" s="54"/>
      <c r="I64" s="52">
        <f>IF(A64&lt;&gt;0,(B64-(B63-D63))/(A64-A63),"")</f>
        <v>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20</v>
      </c>
      <c r="B65" s="63">
        <v>91</v>
      </c>
      <c r="C65" s="63"/>
      <c r="D65" s="63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25</v>
      </c>
      <c r="B66" s="63">
        <v>131</v>
      </c>
      <c r="C66" s="63">
        <v>3</v>
      </c>
      <c r="D66" s="63">
        <v>41</v>
      </c>
      <c r="E66" s="54"/>
      <c r="F66" s="54">
        <v>0.4</v>
      </c>
      <c r="G66" s="54"/>
      <c r="H66" s="54">
        <v>0.6</v>
      </c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30</v>
      </c>
      <c r="B67" s="63">
        <v>126</v>
      </c>
      <c r="C67" s="63"/>
      <c r="D67" s="63"/>
      <c r="E67" s="54"/>
      <c r="F67" s="54"/>
      <c r="G67" s="54"/>
      <c r="H67" s="54"/>
      <c r="I67" s="52">
        <f t="shared" si="2"/>
        <v>7.2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35</v>
      </c>
      <c r="B68" s="63">
        <v>162</v>
      </c>
      <c r="C68" s="63"/>
      <c r="D68" s="63"/>
      <c r="E68" s="54"/>
      <c r="F68" s="54"/>
      <c r="G68" s="54"/>
      <c r="H68" s="54"/>
      <c r="I68" s="52">
        <f t="shared" si="2"/>
        <v>7.2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40</v>
      </c>
      <c r="B69" s="53">
        <v>197</v>
      </c>
      <c r="C69" s="53"/>
      <c r="D69" s="53"/>
      <c r="E69" s="54"/>
      <c r="F69" s="54"/>
      <c r="G69" s="54"/>
      <c r="H69" s="54"/>
      <c r="I69" s="52">
        <f t="shared" si="2"/>
        <v>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45</v>
      </c>
      <c r="B70" s="53">
        <v>231</v>
      </c>
      <c r="C70" s="53">
        <v>4</v>
      </c>
      <c r="D70" s="53">
        <v>231</v>
      </c>
      <c r="E70" s="54">
        <v>0.3</v>
      </c>
      <c r="F70" s="54">
        <v>0.35</v>
      </c>
      <c r="G70" s="54"/>
      <c r="H70" s="54">
        <v>0.35</v>
      </c>
      <c r="I70" s="52">
        <f t="shared" si="2"/>
        <v>6.8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22</v>
      </c>
      <c r="B88" s="63">
        <v>107</v>
      </c>
      <c r="C88" s="63">
        <v>1</v>
      </c>
      <c r="D88" s="63">
        <v>16</v>
      </c>
      <c r="E88" s="54"/>
      <c r="F88" s="54"/>
      <c r="G88" s="54">
        <v>1</v>
      </c>
      <c r="H88" s="93"/>
      <c r="I88" s="56">
        <f>IFERROR(B88/A88,"")</f>
        <v>4.8636363636363633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25</v>
      </c>
      <c r="B89" s="63">
        <v>127</v>
      </c>
      <c r="C89" s="63">
        <v>2</v>
      </c>
      <c r="D89" s="63">
        <v>17</v>
      </c>
      <c r="E89" s="54">
        <v>0.15</v>
      </c>
      <c r="F89" s="54"/>
      <c r="G89" s="54">
        <v>0.85</v>
      </c>
      <c r="H89" s="93"/>
      <c r="I89" s="56">
        <f t="shared" ref="I89:I107" si="3">IF(A89&lt;&gt;0,(B89-(B88-D88))/(A89-A88),"")</f>
        <v>12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30</v>
      </c>
      <c r="B90" s="63">
        <v>160</v>
      </c>
      <c r="C90" s="63">
        <v>3</v>
      </c>
      <c r="D90" s="63">
        <v>34</v>
      </c>
      <c r="E90" s="93">
        <v>0.25</v>
      </c>
      <c r="F90" s="93"/>
      <c r="G90" s="93">
        <v>0.75</v>
      </c>
      <c r="H90" s="93"/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35</v>
      </c>
      <c r="B91" s="63">
        <v>192</v>
      </c>
      <c r="C91" s="63">
        <v>4</v>
      </c>
      <c r="D91" s="63">
        <v>41</v>
      </c>
      <c r="E91" s="93">
        <v>0.3</v>
      </c>
      <c r="F91" s="93"/>
      <c r="G91" s="93">
        <v>0.7</v>
      </c>
      <c r="H91" s="93"/>
      <c r="I91" s="56">
        <f t="shared" si="3"/>
        <v>13.2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40</v>
      </c>
      <c r="B92" s="63">
        <v>223</v>
      </c>
      <c r="C92" s="63">
        <v>5</v>
      </c>
      <c r="D92" s="63">
        <v>41</v>
      </c>
      <c r="E92" s="93">
        <v>0.4</v>
      </c>
      <c r="F92" s="93"/>
      <c r="G92" s="93">
        <v>0.6</v>
      </c>
      <c r="H92" s="93"/>
      <c r="I92" s="56">
        <f t="shared" si="3"/>
        <v>14.4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45</v>
      </c>
      <c r="B93" s="63">
        <v>265</v>
      </c>
      <c r="C93" s="63">
        <v>6</v>
      </c>
      <c r="D93" s="63">
        <v>53</v>
      </c>
      <c r="E93" s="93">
        <v>0.4</v>
      </c>
      <c r="F93" s="93"/>
      <c r="G93" s="93">
        <v>0.6</v>
      </c>
      <c r="H93" s="93"/>
      <c r="I93" s="56">
        <f t="shared" si="3"/>
        <v>16.600000000000001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50</v>
      </c>
      <c r="B94" s="63">
        <v>299</v>
      </c>
      <c r="C94" s="63">
        <v>7</v>
      </c>
      <c r="D94" s="63">
        <v>53</v>
      </c>
      <c r="E94" s="93">
        <v>0.45</v>
      </c>
      <c r="F94" s="93"/>
      <c r="G94" s="93">
        <v>0.55000000000000004</v>
      </c>
      <c r="H94" s="93"/>
      <c r="I94" s="56">
        <f t="shared" si="3"/>
        <v>17.399999999999999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>
        <v>58</v>
      </c>
      <c r="B95" s="63">
        <v>362</v>
      </c>
      <c r="C95" s="63">
        <v>8</v>
      </c>
      <c r="D95" s="63">
        <v>78</v>
      </c>
      <c r="E95" s="93">
        <v>0.5</v>
      </c>
      <c r="F95" s="93"/>
      <c r="G95" s="93">
        <v>0.5</v>
      </c>
      <c r="H95" s="93"/>
      <c r="I95" s="56">
        <f t="shared" si="3"/>
        <v>14.5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>
        <v>66</v>
      </c>
      <c r="B96" s="63">
        <v>430</v>
      </c>
      <c r="C96" s="63">
        <v>9</v>
      </c>
      <c r="D96" s="63">
        <v>65</v>
      </c>
      <c r="E96" s="93">
        <v>0.6</v>
      </c>
      <c r="F96" s="93"/>
      <c r="G96" s="93">
        <v>0.4</v>
      </c>
      <c r="H96" s="93"/>
      <c r="I96" s="56">
        <f t="shared" si="3"/>
        <v>18.25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>
        <v>74</v>
      </c>
      <c r="B97" s="63">
        <v>496</v>
      </c>
      <c r="C97" s="63">
        <v>10</v>
      </c>
      <c r="D97" s="63">
        <v>37</v>
      </c>
      <c r="E97" s="93">
        <v>0.7</v>
      </c>
      <c r="F97" s="93"/>
      <c r="G97" s="93">
        <v>0.3</v>
      </c>
      <c r="H97" s="93"/>
      <c r="I97" s="56">
        <f t="shared" si="3"/>
        <v>16.375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>
        <v>82</v>
      </c>
      <c r="B98" s="63">
        <v>541</v>
      </c>
      <c r="C98" s="63">
        <v>11</v>
      </c>
      <c r="D98" s="63">
        <v>541</v>
      </c>
      <c r="E98" s="93">
        <v>0.7</v>
      </c>
      <c r="F98" s="93"/>
      <c r="G98" s="93">
        <v>0.3</v>
      </c>
      <c r="H98" s="93"/>
      <c r="I98" s="56">
        <f t="shared" si="3"/>
        <v>10.25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Erable plane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15</v>
      </c>
      <c r="B114" s="63">
        <v>37</v>
      </c>
      <c r="C114" s="53">
        <v>1</v>
      </c>
      <c r="D114" s="63">
        <v>15</v>
      </c>
      <c r="E114" s="292"/>
      <c r="F114" s="54"/>
      <c r="G114" s="54"/>
      <c r="H114" s="292">
        <v>1</v>
      </c>
      <c r="I114" s="56">
        <f>IFERROR(B114/A114,"")</f>
        <v>2.4666666666666668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20</v>
      </c>
      <c r="B115" s="63">
        <v>80</v>
      </c>
      <c r="C115" s="53">
        <v>2</v>
      </c>
      <c r="D115" s="63">
        <v>28</v>
      </c>
      <c r="E115" s="292"/>
      <c r="F115" s="54"/>
      <c r="G115" s="54"/>
      <c r="H115" s="292">
        <v>1</v>
      </c>
      <c r="I115" s="56">
        <f t="shared" ref="I115:I133" si="4">IF(A115&lt;&gt;0,(B115-(B114-D114))/(A115-A114),"")</f>
        <v>11.6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25</v>
      </c>
      <c r="B116" s="63">
        <v>115</v>
      </c>
      <c r="C116" s="53">
        <v>3</v>
      </c>
      <c r="D116" s="63">
        <v>28</v>
      </c>
      <c r="E116" s="292"/>
      <c r="F116" s="54"/>
      <c r="G116" s="54"/>
      <c r="H116" s="292">
        <v>1</v>
      </c>
      <c r="I116" s="56">
        <f t="shared" si="4"/>
        <v>12.6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30</v>
      </c>
      <c r="B117" s="63">
        <v>146</v>
      </c>
      <c r="C117" s="53">
        <v>4</v>
      </c>
      <c r="D117" s="63">
        <v>28</v>
      </c>
      <c r="E117" s="292">
        <v>0.25</v>
      </c>
      <c r="F117" s="54"/>
      <c r="G117" s="54"/>
      <c r="H117" s="292">
        <v>0.75</v>
      </c>
      <c r="I117" s="56">
        <f t="shared" si="4"/>
        <v>11.8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35</v>
      </c>
      <c r="B118" s="63">
        <v>172</v>
      </c>
      <c r="C118" s="53">
        <v>5</v>
      </c>
      <c r="D118" s="63">
        <v>28</v>
      </c>
      <c r="E118" s="292">
        <v>0.25</v>
      </c>
      <c r="F118" s="54"/>
      <c r="G118" s="54"/>
      <c r="H118" s="292">
        <v>0.75</v>
      </c>
      <c r="I118" s="56">
        <f t="shared" si="4"/>
        <v>10.8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40</v>
      </c>
      <c r="B119" s="63">
        <v>192</v>
      </c>
      <c r="C119" s="53">
        <v>6</v>
      </c>
      <c r="D119" s="63">
        <v>28</v>
      </c>
      <c r="E119" s="292">
        <v>0.3</v>
      </c>
      <c r="F119" s="54"/>
      <c r="G119" s="54"/>
      <c r="H119" s="292">
        <v>0.7</v>
      </c>
      <c r="I119" s="56">
        <f t="shared" si="4"/>
        <v>9.6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>
        <v>45</v>
      </c>
      <c r="B120" s="63">
        <v>205</v>
      </c>
      <c r="C120" s="63">
        <v>7</v>
      </c>
      <c r="D120" s="63">
        <v>22</v>
      </c>
      <c r="E120" s="293">
        <v>0.3</v>
      </c>
      <c r="F120" s="93"/>
      <c r="G120" s="93"/>
      <c r="H120" s="293">
        <v>0.7</v>
      </c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>
        <v>50</v>
      </c>
      <c r="B121" s="63">
        <v>219</v>
      </c>
      <c r="C121" s="63">
        <v>8</v>
      </c>
      <c r="D121" s="63">
        <v>17</v>
      </c>
      <c r="E121" s="293">
        <v>0.35</v>
      </c>
      <c r="F121" s="93"/>
      <c r="G121" s="93"/>
      <c r="H121" s="293">
        <v>0.65</v>
      </c>
      <c r="I121" s="56">
        <f t="shared" si="4"/>
        <v>7.2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>
        <v>55</v>
      </c>
      <c r="B122" s="63">
        <v>232</v>
      </c>
      <c r="C122" s="63">
        <v>9</v>
      </c>
      <c r="D122" s="63">
        <v>13</v>
      </c>
      <c r="E122" s="293">
        <v>0.4</v>
      </c>
      <c r="F122" s="93"/>
      <c r="G122" s="93"/>
      <c r="H122" s="293">
        <v>0.6</v>
      </c>
      <c r="I122" s="56">
        <f t="shared" si="4"/>
        <v>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>
        <v>60</v>
      </c>
      <c r="B123" s="63">
        <v>245</v>
      </c>
      <c r="C123" s="63">
        <v>10</v>
      </c>
      <c r="D123" s="63">
        <v>12</v>
      </c>
      <c r="E123" s="293">
        <v>0.4</v>
      </c>
      <c r="F123" s="93"/>
      <c r="G123" s="93"/>
      <c r="H123" s="293">
        <v>0.6</v>
      </c>
      <c r="I123" s="56">
        <f t="shared" si="4"/>
        <v>5.2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>
        <v>65</v>
      </c>
      <c r="B124" s="63">
        <v>255</v>
      </c>
      <c r="C124" s="63">
        <v>11</v>
      </c>
      <c r="D124" s="63">
        <v>11</v>
      </c>
      <c r="E124" s="293">
        <v>0.55000000000000004</v>
      </c>
      <c r="F124" s="93"/>
      <c r="G124" s="93"/>
      <c r="H124" s="293">
        <v>0.45</v>
      </c>
      <c r="I124" s="56">
        <f t="shared" si="4"/>
        <v>4.4000000000000004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>
        <v>70</v>
      </c>
      <c r="B125" s="63">
        <v>263</v>
      </c>
      <c r="C125" s="63">
        <v>12</v>
      </c>
      <c r="D125" s="63">
        <v>10</v>
      </c>
      <c r="E125" s="293">
        <v>0.6</v>
      </c>
      <c r="F125" s="93"/>
      <c r="G125" s="93"/>
      <c r="H125" s="293">
        <v>0.4</v>
      </c>
      <c r="I125" s="56">
        <f t="shared" si="4"/>
        <v>3.8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>
        <v>75</v>
      </c>
      <c r="B126" s="63">
        <v>270</v>
      </c>
      <c r="C126" s="63">
        <v>13</v>
      </c>
      <c r="D126" s="63">
        <v>9</v>
      </c>
      <c r="E126" s="68">
        <v>0.6</v>
      </c>
      <c r="F126" s="68"/>
      <c r="G126" s="68"/>
      <c r="H126" s="68">
        <v>0.4</v>
      </c>
      <c r="I126" s="56">
        <f t="shared" si="4"/>
        <v>3.4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>
        <v>80</v>
      </c>
      <c r="B127" s="63">
        <v>275</v>
      </c>
      <c r="C127" s="63">
        <v>14</v>
      </c>
      <c r="D127" s="63">
        <v>275</v>
      </c>
      <c r="E127" s="68">
        <v>0.7</v>
      </c>
      <c r="F127" s="68"/>
      <c r="G127" s="68"/>
      <c r="H127" s="68">
        <v>0.3</v>
      </c>
      <c r="I127" s="56">
        <f t="shared" si="4"/>
        <v>2.8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5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Chêne rouge d'Amérique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Châtaignier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>Pin laricio</v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>Erable plane</v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185.38515609787885</v>
      </c>
      <c r="T3" s="62">
        <f>IF('Données projet'!E9&gt;30,$R$33-$H$33,LOOKUP('Données projet'!$E$9,$A$3:$A$203,R3:R203)-LOOKUP('Données projet'!$E$9,$A$3:$A$203,$H$3:$H$203))</f>
        <v>220.75864164059101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131.52184605700751</v>
      </c>
      <c r="AO3" s="62">
        <f>IF('Données projet'!E10&gt;30,$AM$33-$H$33,LOOKUP('Données projet'!$E$10,$A$3:$A$203,AM3:AM203)-LOOKUP('Données projet'!$E$10,$A$3:$A$203,$H$3:$H$203))</f>
        <v>148.8282853361294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220.56831852257903</v>
      </c>
      <c r="BJ3" s="62">
        <f>IF('Données projet'!E11&gt;30,$BH$33-$H$33,LOOKUP('Données projet'!$E$11,$A$3:$A$203,BH3:BH203)-LOOKUP('Données projet'!$E$11,$A$3:$A$203,$H$3:$H$203))</f>
        <v>155.94798995645544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195.9403725111606</v>
      </c>
      <c r="CE3" s="62">
        <f>IF('Données projet'!E12&gt;30,$CC$33-$H$33,LOOKUP('Données projet'!$E$12,$A$3:$A$203,CC3:CC203)-LOOKUP('Données projet'!$E$12,$A$3:$A$203,$H$3:$H$203))</f>
        <v>200.0549064053539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0.81120000000000003</v>
      </c>
      <c r="D4" s="12">
        <f>IFERROR(EXP(-1.0587+0.8836*LN(C4)+0.284),0)</f>
        <v>0.38305180611771755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9.2187858717858902</v>
      </c>
      <c r="H4" s="70">
        <f t="shared" ref="H4:H67" si="1">(B4+E4+F4)*44/12+(C4+D4)*0.475*44/12</f>
        <v>295.41332189565503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5.2</v>
      </c>
      <c r="N4" s="14">
        <f>IF('Données projet'!$A$36&gt;35,N3+M4-V3,IF(A4&lt;'Données projet'!$A$36,$K$205^A4,IF(A4='Données projet'!$A$36,'Données projet'!$B$36,N3+M4-V3)))</f>
        <v>1.2613966317002558</v>
      </c>
      <c r="O4" s="14">
        <f>N4*VLOOKUP('Données projet'!$B$9,Paramètres!$A$1:$I$89,3,0)*VLOOKUP('Données projet'!$B$9,Paramètres!$A$1:$I$89,5,0)</f>
        <v>1.1019560974533436</v>
      </c>
      <c r="P4" s="14">
        <f>EXP(-1.0587+0.8836*LN(O4)+0.284)</f>
        <v>0.5021210560685857</v>
      </c>
      <c r="Q4" s="22">
        <f t="shared" ref="Q4:Q34" si="2">(O4+P4)*0.475*44/12</f>
        <v>2.7937677090506927</v>
      </c>
      <c r="R4" s="62">
        <f t="shared" si="0"/>
        <v>296.12710104238403</v>
      </c>
      <c r="S4" s="62">
        <f ca="1">AVERAGE(OFFSET($R$3,0,0,'Données projet'!$E$9+1,1))-AVERAGE(OFFSET($H$3,0,0,'Données projet'!$E$9+1,1))</f>
        <v>185.38515609787885</v>
      </c>
      <c r="T4" s="62">
        <f>$T$3</f>
        <v>220.75864164059101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11.5</v>
      </c>
      <c r="AI4" s="14">
        <f>IF('Données projet'!$A$62&gt;35,AI3+AH4-AQ3,IF(A4&lt;'Données projet'!$A$62,$AF$205^A4,IF(A4='Données projet'!$A$62,'Données projet'!$B$62,AI3+AH4-AQ3)))</f>
        <v>1.6071994829923506</v>
      </c>
      <c r="AJ4" s="14">
        <f>AI4*VLOOKUP('Données projet'!$B$10,Paramètres!$A$1:$I$89,3,0)*VLOOKUP('Données projet'!$B$10,Paramètres!$A$1:$I$89,5,0)</f>
        <v>1.1783986609299915</v>
      </c>
      <c r="AK4" s="14">
        <f>EXP(-1.0587+0.8836*LN(AJ4)+0.284)</f>
        <v>0.53277751568396181</v>
      </c>
      <c r="AL4" s="22">
        <f t="shared" ref="AL4:AL67" si="4">(AJ4+AK4)*0.475*44/12</f>
        <v>2.9802985076026349</v>
      </c>
      <c r="AM4" s="62">
        <f t="shared" ref="AM4:AM67" si="5">AL4+(AD4+AE4)*44/12</f>
        <v>296.31363184093595</v>
      </c>
      <c r="AN4" s="62">
        <f ca="1">AVERAGE(OFFSET($AM$3,0,0,'Données projet'!$E$10+1,1))-AVERAGE(OFFSET($H$3,0,0,'Données projet'!$E$10+1,1))</f>
        <v>131.52184605700751</v>
      </c>
      <c r="AO4" s="62">
        <f>$AO$3</f>
        <v>148.8282853361294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4.8636363636363633</v>
      </c>
      <c r="BD4" s="13">
        <f>IF('Données projet'!$A$88&gt;35,BD3+BC4-BL3,IF(A4&lt;'Données projet'!$A$88,$BA$205^A4,IF(A4='Données projet'!$A$88,'Données projet'!$B$88,BD3+BC4-BL3)))</f>
        <v>1.2366440639531338</v>
      </c>
      <c r="BE4" s="14">
        <f>BD4*VLOOKUP('Données projet'!$B$11,Paramètres!$A$1:$I$89,3,0)*VLOOKUP('Données projet'!$B$11,Paramètres!$A$1:$I$89,5,0)</f>
        <v>0.73951315024397413</v>
      </c>
      <c r="BF4" s="14">
        <f>EXP(-1.0587+0.8836*LN(BE4)+0.284)</f>
        <v>0.35298208423188321</v>
      </c>
      <c r="BG4" s="22">
        <f t="shared" ref="BG4:BG67" si="7">(BE4+BF4)*0.475*44/12</f>
        <v>1.9027625333787848</v>
      </c>
      <c r="BH4" s="62">
        <f t="shared" ref="BH4:BH67" si="8">BG4+(AY4+AZ4)*44/12</f>
        <v>295.23609586671211</v>
      </c>
      <c r="BI4" s="62">
        <f ca="1">AVERAGE(OFFSET($BH$3,0,0,'Données projet'!$E$11+1,1))-AVERAGE(OFFSET($H$3,0,0,'Données projet'!$E$11+1,1))</f>
        <v>220.56831852257903</v>
      </c>
      <c r="BJ4" s="62">
        <f>$BJ$3</f>
        <v>155.94798995645544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2.4666666666666668</v>
      </c>
      <c r="BY4" s="13">
        <f>IF('Données projet'!$A$114&gt;35,BY3+BX4-CG3,IF(A4&lt;'Données projet'!$A$114,$BV$205^A4,IF(A4='Données projet'!$A$114,'Données projet'!$B$114,BY3+BX4-CG3)))</f>
        <v>1.2721747796233518</v>
      </c>
      <c r="BZ4" s="14">
        <f>BY4*VLOOKUP('Données projet'!$B$12,Paramètres!$A$1:$I$89,3,0)*VLOOKUP('Données projet'!$B$12,Paramètres!$A$1:$I$89,5,0)</f>
        <v>1.0121422546683387</v>
      </c>
      <c r="CA4" s="14">
        <f>EXP(-1.0587+0.8836*LN(BZ4)+0.284)</f>
        <v>0.46578286063395047</v>
      </c>
      <c r="CB4" s="22">
        <f t="shared" ref="CB4:CB67" si="10">(BZ4+CA4)*0.475*44/12</f>
        <v>2.574052909151487</v>
      </c>
      <c r="CC4" s="62">
        <f t="shared" ref="CC4:CC67" si="11">CB4+(BT4+BU4)*44/12</f>
        <v>295.90738624248479</v>
      </c>
      <c r="CD4" s="62">
        <f ca="1">AVERAGE(OFFSET($CC$3,0,0,'Données projet'!$E$12+1,1))-AVERAGE(OFFSET($H$3,0,0,'Données projet'!$E$12+1,1))</f>
        <v>195.9403725111606</v>
      </c>
      <c r="CE4" s="62">
        <f>$CE$3</f>
        <v>200.0549064053539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1.6224000000000001</v>
      </c>
      <c r="D5" s="12">
        <f t="shared" ref="D5:D68" si="32">IFERROR(EXP(-1.0587+0.8836*LN(C5)+0.284),0)</f>
        <v>0.70672038512206192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17.979174902696617</v>
      </c>
      <c r="H5" s="70">
        <f t="shared" si="1"/>
        <v>297.38988467075421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5.2</v>
      </c>
      <c r="N5" s="14">
        <f>IF('Données projet'!$A$36&gt;35,N4+M5-V4,IF(A5&lt;'Données projet'!$A$36,$K$205^A5,IF(A5='Données projet'!$A$36,'Données projet'!$B$36,N4+M5-V4)))</f>
        <v>1.5911214624647509</v>
      </c>
      <c r="O5" s="14">
        <f>N5*VLOOKUP('Données projet'!$B$9,Paramètres!$A$1:$I$89,3,0)*VLOOKUP('Données projet'!$B$9,Paramètres!$A$1:$I$89,5,0)</f>
        <v>1.3900037096092066</v>
      </c>
      <c r="P5" s="14">
        <f t="shared" ref="P5:P68" si="33">EXP(-1.0587+0.8836*LN(O5)+0.284)</f>
        <v>0.61648280327257376</v>
      </c>
      <c r="Q5" s="22">
        <f t="shared" si="2"/>
        <v>3.494630676602434</v>
      </c>
      <c r="R5" s="62">
        <f t="shared" si="0"/>
        <v>296.82796400993573</v>
      </c>
      <c r="S5" s="62">
        <f ca="1">AVERAGE(OFFSET($R$3,0,0,'Données projet'!$E$9+1,1))-AVERAGE(OFFSET($H$3,0,0,'Données projet'!$E$9+1,1))</f>
        <v>185.38515609787885</v>
      </c>
      <c r="T5" s="62">
        <f t="shared" ref="T5:T68" si="34">$T$3</f>
        <v>220.75864164059101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11.5</v>
      </c>
      <c r="AI5" s="14">
        <f>IF('Données projet'!$A$62&gt;35,AI4+AH5-AQ4,IF(A5&lt;'Données projet'!$A$62,$AF$205^A5,IF(A5='Données projet'!$A$62,'Données projet'!$B$62,AI4+AH5-AQ4)))</f>
        <v>2.5830901781308793</v>
      </c>
      <c r="AJ5" s="14">
        <f>AI5*VLOOKUP('Données projet'!$B$10,Paramètres!$A$1:$I$89,3,0)*VLOOKUP('Données projet'!$B$10,Paramètres!$A$1:$I$89,5,0)</f>
        <v>1.8939217186055606</v>
      </c>
      <c r="AK5" s="14">
        <f t="shared" ref="AK5:AK68" si="35">EXP(-1.0587+0.8836*LN(AJ5)+0.284)</f>
        <v>0.81026886193479808</v>
      </c>
      <c r="AL5" s="22">
        <f t="shared" si="4"/>
        <v>4.709798594441124</v>
      </c>
      <c r="AM5" s="62">
        <f t="shared" si="5"/>
        <v>298.04313192777443</v>
      </c>
      <c r="AN5" s="62">
        <f ca="1">AVERAGE(OFFSET($AM$3,0,0,'Données projet'!$E$10+1,1))-AVERAGE(OFFSET($H$3,0,0,'Données projet'!$E$10+1,1))</f>
        <v>131.52184605700751</v>
      </c>
      <c r="AO5" s="62">
        <f t="shared" ref="AO5:AO68" si="36">$AO$3</f>
        <v>148.8282853361294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4.8636363636363633</v>
      </c>
      <c r="BD5" s="13">
        <f>IF('Données projet'!$A$88&gt;35,BD4+BC5-BL4,IF(A5&lt;'Données projet'!$A$88,$BA$205^A5,IF(A5='Données projet'!$A$88,'Données projet'!$B$88,BD4+BC5-BL4)))</f>
        <v>1.5292885409105224</v>
      </c>
      <c r="BE5" s="14">
        <f>BD5*VLOOKUP('Données projet'!$B$11,Paramètres!$A$1:$I$89,3,0)*VLOOKUP('Données projet'!$B$11,Paramètres!$A$1:$I$89,5,0)</f>
        <v>0.91451454746449234</v>
      </c>
      <c r="BF5" s="14">
        <f t="shared" ref="BF5:BF68" si="37">EXP(-1.0587+0.8836*LN(BE5)+0.284)</f>
        <v>0.42585337669339779</v>
      </c>
      <c r="BG5" s="22">
        <f t="shared" si="7"/>
        <v>2.3344741345749918</v>
      </c>
      <c r="BH5" s="62">
        <f t="shared" si="8"/>
        <v>295.66780746790829</v>
      </c>
      <c r="BI5" s="62">
        <f ca="1">AVERAGE(OFFSET($BH$3,0,0,'Données projet'!$E$11+1,1))-AVERAGE(OFFSET($H$3,0,0,'Données projet'!$E$11+1,1))</f>
        <v>220.56831852257903</v>
      </c>
      <c r="BJ5" s="62">
        <f t="shared" ref="BJ5:BJ68" si="38">$BJ$3</f>
        <v>155.94798995645544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2.4666666666666668</v>
      </c>
      <c r="BY5" s="13">
        <f>IF('Données projet'!$A$114&gt;35,BY4+BX5-CG4,IF(A5&lt;'Données projet'!$A$114,$BV$205^A5,IF(A5='Données projet'!$A$114,'Données projet'!$B$114,BY4+BX5-CG4)))</f>
        <v>1.6184286699097237</v>
      </c>
      <c r="BZ5" s="14">
        <f>BY5*VLOOKUP('Données projet'!$B$12,Paramètres!$A$1:$I$89,3,0)*VLOOKUP('Données projet'!$B$12,Paramètres!$A$1:$I$89,5,0)</f>
        <v>1.2876218497801761</v>
      </c>
      <c r="CA5" s="14">
        <f t="shared" ref="CA5:CA68" si="39">EXP(-1.0587+0.8836*LN(BZ5)+0.284)</f>
        <v>0.57618379541883336</v>
      </c>
      <c r="CB5" s="22">
        <f t="shared" si="10"/>
        <v>3.2461281653882743</v>
      </c>
      <c r="CC5" s="62">
        <f t="shared" si="11"/>
        <v>296.57946149872157</v>
      </c>
      <c r="CD5" s="62">
        <f ca="1">AVERAGE(OFFSET($CC$3,0,0,'Données projet'!$E$12+1,1))-AVERAGE(OFFSET($H$3,0,0,'Données projet'!$E$12+1,1))</f>
        <v>195.9403725111606</v>
      </c>
      <c r="CE5" s="62">
        <f t="shared" ref="CE5:CE68" si="40">$CE$3</f>
        <v>200.0549064053539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2.4336000000000002</v>
      </c>
      <c r="D6" s="12">
        <f t="shared" si="32"/>
        <v>1.0112111626203175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26.591524764086667</v>
      </c>
      <c r="H6" s="70">
        <f t="shared" si="1"/>
        <v>299.33304610823035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5.2</v>
      </c>
      <c r="N6" s="14">
        <f>IF('Données projet'!$A$36&gt;35,N5+M6-V5,IF(A6&lt;'Données projet'!$A$36,$K$205^A6,IF(A6='Données projet'!$A$36,'Données projet'!$B$36,N5+M6-V5)))</f>
        <v>2.0070352533790219</v>
      </c>
      <c r="O6" s="14">
        <f>N6*VLOOKUP('Données projet'!$B$9,Paramètres!$A$1:$I$89,3,0)*VLOOKUP('Données projet'!$B$9,Paramètres!$A$1:$I$89,5,0)</f>
        <v>1.7533459973519137</v>
      </c>
      <c r="P6" s="14">
        <f t="shared" si="33"/>
        <v>0.75689127579405635</v>
      </c>
      <c r="Q6" s="22">
        <f t="shared" si="2"/>
        <v>4.3719965840625639</v>
      </c>
      <c r="R6" s="62">
        <f t="shared" si="0"/>
        <v>297.70532991739589</v>
      </c>
      <c r="S6" s="62">
        <f ca="1">AVERAGE(OFFSET($R$3,0,0,'Données projet'!$E$9+1,1))-AVERAGE(OFFSET($H$3,0,0,'Données projet'!$E$9+1,1))</f>
        <v>185.38515609787885</v>
      </c>
      <c r="T6" s="62">
        <f t="shared" si="34"/>
        <v>220.75864164059101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11.5</v>
      </c>
      <c r="AI6" s="14">
        <f>IF('Données projet'!$A$62&gt;35,AI5+AH6-AQ5,IF(A6&lt;'Données projet'!$A$62,$AF$205^A6,IF(A6='Données projet'!$A$62,'Données projet'!$B$62,AI5+AH6-AQ5)))</f>
        <v>4.1515411988145683</v>
      </c>
      <c r="AJ6" s="14">
        <f>AI6*VLOOKUP('Données projet'!$B$10,Paramètres!$A$1:$I$89,3,0)*VLOOKUP('Données projet'!$B$10,Paramètres!$A$1:$I$89,5,0)</f>
        <v>3.0439100069708416</v>
      </c>
      <c r="AK6" s="14">
        <f t="shared" si="35"/>
        <v>1.2322885431422059</v>
      </c>
      <c r="AL6" s="22">
        <f t="shared" si="4"/>
        <v>7.447712474780225</v>
      </c>
      <c r="AM6" s="62">
        <f t="shared" si="5"/>
        <v>300.78104580811356</v>
      </c>
      <c r="AN6" s="62">
        <f ca="1">AVERAGE(OFFSET($AM$3,0,0,'Données projet'!$E$10+1,1))-AVERAGE(OFFSET($H$3,0,0,'Données projet'!$E$10+1,1))</f>
        <v>131.52184605700751</v>
      </c>
      <c r="AO6" s="62">
        <f t="shared" si="36"/>
        <v>148.8282853361294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4.8636363636363633</v>
      </c>
      <c r="BD6" s="13">
        <f>IF('Données projet'!$A$88&gt;35,BD5+BC6-BL5,IF(A6&lt;'Données projet'!$A$88,$BA$205^A6,IF(A6='Données projet'!$A$88,'Données projet'!$B$88,BD5+BC6-BL5)))</f>
        <v>1.8911855961885466</v>
      </c>
      <c r="BE6" s="14">
        <f>BD6*VLOOKUP('Données projet'!$B$11,Paramètres!$A$1:$I$89,3,0)*VLOOKUP('Données projet'!$B$11,Paramètres!$A$1:$I$89,5,0)</f>
        <v>1.130928986520751</v>
      </c>
      <c r="BF6" s="14">
        <f t="shared" si="37"/>
        <v>0.5137685637383077</v>
      </c>
      <c r="BG6" s="22">
        <f t="shared" si="7"/>
        <v>2.8645149000345267</v>
      </c>
      <c r="BH6" s="62">
        <f t="shared" si="8"/>
        <v>296.19784823336784</v>
      </c>
      <c r="BI6" s="62">
        <f ca="1">AVERAGE(OFFSET($BH$3,0,0,'Données projet'!$E$11+1,1))-AVERAGE(OFFSET($H$3,0,0,'Données projet'!$E$11+1,1))</f>
        <v>220.56831852257903</v>
      </c>
      <c r="BJ6" s="62">
        <f t="shared" si="38"/>
        <v>155.94798995645544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2.4666666666666668</v>
      </c>
      <c r="BY6" s="13">
        <f>IF('Données projet'!$A$114&gt;35,BY5+BX6-CG5,IF(A6&lt;'Données projet'!$A$114,$BV$205^A6,IF(A6='Données projet'!$A$114,'Données projet'!$B$114,BY5+BX6-CG5)))</f>
        <v>2.0589241364785171</v>
      </c>
      <c r="BZ6" s="14">
        <f>BY6*VLOOKUP('Données projet'!$B$12,Paramètres!$A$1:$I$89,3,0)*VLOOKUP('Données projet'!$B$12,Paramètres!$A$1:$I$89,5,0)</f>
        <v>1.6380800429823084</v>
      </c>
      <c r="CA6" s="14">
        <f t="shared" si="39"/>
        <v>0.71275221602487127</v>
      </c>
      <c r="CB6" s="22">
        <f t="shared" si="10"/>
        <v>4.0943661844375043</v>
      </c>
      <c r="CC6" s="62">
        <f t="shared" si="11"/>
        <v>297.4276995177708</v>
      </c>
      <c r="CD6" s="62">
        <f ca="1">AVERAGE(OFFSET($CC$3,0,0,'Données projet'!$E$12+1,1))-AVERAGE(OFFSET($H$3,0,0,'Données projet'!$E$12+1,1))</f>
        <v>195.9403725111606</v>
      </c>
      <c r="CE6" s="62">
        <f t="shared" si="40"/>
        <v>200.0549064053539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3.2448000000000001</v>
      </c>
      <c r="D7" s="12">
        <f t="shared" si="32"/>
        <v>1.303880297052002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35.112619836892648</v>
      </c>
      <c r="H7" s="70">
        <f t="shared" si="1"/>
        <v>301.25561818403224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5.2</v>
      </c>
      <c r="N7" s="14">
        <f>IF('Données projet'!$A$36&gt;35,N6+M7-V6,IF(A7&lt;'Données projet'!$A$36,$K$205^A7,IF(A7='Données projet'!$A$36,'Données projet'!$B$36,N6+M7-V6)))</f>
        <v>2.5316675083159677</v>
      </c>
      <c r="O7" s="14">
        <f>N7*VLOOKUP('Données projet'!$B$9,Paramètres!$A$1:$I$89,3,0)*VLOOKUP('Données projet'!$B$9,Paramètres!$A$1:$I$89,5,0)</f>
        <v>2.2116647352648298</v>
      </c>
      <c r="P7" s="14">
        <f t="shared" si="33"/>
        <v>0.92927880604620439</v>
      </c>
      <c r="Q7" s="22">
        <f t="shared" si="2"/>
        <v>5.4704766677833838</v>
      </c>
      <c r="R7" s="62">
        <f t="shared" si="0"/>
        <v>298.80381000111669</v>
      </c>
      <c r="S7" s="62">
        <f ca="1">AVERAGE(OFFSET($R$3,0,0,'Données projet'!$E$9+1,1))-AVERAGE(OFFSET($H$3,0,0,'Données projet'!$E$9+1,1))</f>
        <v>185.38515609787885</v>
      </c>
      <c r="T7" s="62">
        <f t="shared" si="34"/>
        <v>220.75864164059101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11.5</v>
      </c>
      <c r="AI7" s="14">
        <f>IF('Données projet'!$A$62&gt;35,AI6+AH7-AQ6,IF(A7&lt;'Données projet'!$A$62,$AF$205^A7,IF(A7='Données projet'!$A$62,'Données projet'!$B$62,AI6+AH7-AQ6)))</f>
        <v>6.6723548683562175</v>
      </c>
      <c r="AJ7" s="14">
        <f>AI7*VLOOKUP('Données projet'!$B$10,Paramètres!$A$1:$I$89,3,0)*VLOOKUP('Données projet'!$B$10,Paramètres!$A$1:$I$89,5,0)</f>
        <v>4.8921705894787788</v>
      </c>
      <c r="AK7" s="14">
        <f t="shared" si="35"/>
        <v>1.8741125629997808</v>
      </c>
      <c r="AL7" s="22">
        <f t="shared" si="4"/>
        <v>11.784609823900155</v>
      </c>
      <c r="AM7" s="62">
        <f t="shared" si="5"/>
        <v>305.11794315723347</v>
      </c>
      <c r="AN7" s="62">
        <f ca="1">AVERAGE(OFFSET($AM$3,0,0,'Données projet'!$E$10+1,1))-AVERAGE(OFFSET($H$3,0,0,'Données projet'!$E$10+1,1))</f>
        <v>131.52184605700751</v>
      </c>
      <c r="AO7" s="62">
        <f t="shared" si="36"/>
        <v>148.8282853361294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4.8636363636363633</v>
      </c>
      <c r="BD7" s="13">
        <f>IF('Données projet'!$A$88&gt;35,BD6+BC7-BL6,IF(A7&lt;'Données projet'!$A$88,$BA$205^A7,IF(A7='Données projet'!$A$88,'Données projet'!$B$88,BD6+BC7-BL6)))</f>
        <v>2.3387234413602345</v>
      </c>
      <c r="BE7" s="14">
        <f>BD7*VLOOKUP('Données projet'!$B$11,Paramètres!$A$1:$I$89,3,0)*VLOOKUP('Données projet'!$B$11,Paramètres!$A$1:$I$89,5,0)</f>
        <v>1.3985566179334201</v>
      </c>
      <c r="BF7" s="14">
        <f t="shared" si="37"/>
        <v>0.6198333781811618</v>
      </c>
      <c r="BG7" s="22">
        <f t="shared" si="7"/>
        <v>3.5153625765662295</v>
      </c>
      <c r="BH7" s="62">
        <f t="shared" si="8"/>
        <v>296.84869590989956</v>
      </c>
      <c r="BI7" s="62">
        <f ca="1">AVERAGE(OFFSET($BH$3,0,0,'Données projet'!$E$11+1,1))-AVERAGE(OFFSET($H$3,0,0,'Données projet'!$E$11+1,1))</f>
        <v>220.56831852257903</v>
      </c>
      <c r="BJ7" s="62">
        <f t="shared" si="38"/>
        <v>155.94798995645544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2.4666666666666668</v>
      </c>
      <c r="BY7" s="13">
        <f>IF('Données projet'!$A$114&gt;35,BY6+BX7-CG6,IF(A7&lt;'Données projet'!$A$114,$BV$205^A7,IF(A7='Données projet'!$A$114,'Données projet'!$B$114,BY6+BX7-CG6)))</f>
        <v>2.6193113595857573</v>
      </c>
      <c r="BZ7" s="14">
        <f>BY7*VLOOKUP('Données projet'!$B$12,Paramètres!$A$1:$I$89,3,0)*VLOOKUP('Données projet'!$B$12,Paramètres!$A$1:$I$89,5,0)</f>
        <v>2.0839241176864287</v>
      </c>
      <c r="CA7" s="14">
        <f t="shared" si="39"/>
        <v>0.88169040068036508</v>
      </c>
      <c r="CB7" s="22">
        <f t="shared" si="10"/>
        <v>5.1651119528221656</v>
      </c>
      <c r="CC7" s="62">
        <f t="shared" si="11"/>
        <v>298.49844528615546</v>
      </c>
      <c r="CD7" s="62">
        <f ca="1">AVERAGE(OFFSET($CC$3,0,0,'Données projet'!$E$12+1,1))-AVERAGE(OFFSET($H$3,0,0,'Données projet'!$E$12+1,1))</f>
        <v>195.9403725111606</v>
      </c>
      <c r="CE7" s="62">
        <f t="shared" si="40"/>
        <v>200.0549064053539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4.056</v>
      </c>
      <c r="D8" s="12">
        <f t="shared" si="32"/>
        <v>1.588061840572724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43.56819666407015</v>
      </c>
      <c r="H8" s="70">
        <f t="shared" si="1"/>
        <v>303.16340770566416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5.2</v>
      </c>
      <c r="N8" s="14">
        <f>IF('Données projet'!$A$36&gt;35,N7+M8-V7,IF(A8&lt;'Données projet'!$A$36,$K$205^A8,IF(A8='Données projet'!$A$36,'Données projet'!$B$36,N7+M8-V7)))</f>
        <v>3.1934368675747411</v>
      </c>
      <c r="O8" s="14">
        <f>N8*VLOOKUP('Données projet'!$B$9,Paramètres!$A$1:$I$89,3,0)*VLOOKUP('Données projet'!$B$9,Paramètres!$A$1:$I$89,5,0)</f>
        <v>2.7897864475132943</v>
      </c>
      <c r="P8" s="14">
        <f t="shared" si="33"/>
        <v>1.1409288585876447</v>
      </c>
      <c r="Q8" s="22">
        <f t="shared" si="2"/>
        <v>6.8459958247924684</v>
      </c>
      <c r="R8" s="62">
        <f t="shared" si="0"/>
        <v>300.17932915812577</v>
      </c>
      <c r="S8" s="62">
        <f ca="1">AVERAGE(OFFSET($R$3,0,0,'Données projet'!$E$9+1,1))-AVERAGE(OFFSET($H$3,0,0,'Données projet'!$E$9+1,1))</f>
        <v>185.38515609787885</v>
      </c>
      <c r="T8" s="62">
        <f t="shared" si="34"/>
        <v>220.75864164059101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11.5</v>
      </c>
      <c r="AI8" s="14">
        <f>IF('Données projet'!$A$62&gt;35,AI7+AH8-AQ7,IF(A8&lt;'Données projet'!$A$62,$AF$205^A8,IF(A8='Données projet'!$A$62,'Données projet'!$B$62,AI7+AH8-AQ7)))</f>
        <v>10.723805294763606</v>
      </c>
      <c r="AJ8" s="14">
        <f>AI8*VLOOKUP('Données projet'!$B$10,Paramètres!$A$1:$I$89,3,0)*VLOOKUP('Données projet'!$B$10,Paramètres!$A$1:$I$89,5,0)</f>
        <v>7.8626940421206752</v>
      </c>
      <c r="AK8" s="14">
        <f t="shared" si="35"/>
        <v>2.8502236090239195</v>
      </c>
      <c r="AL8" s="22">
        <f t="shared" si="4"/>
        <v>18.658331575743503</v>
      </c>
      <c r="AM8" s="62">
        <f t="shared" si="5"/>
        <v>311.9916649090768</v>
      </c>
      <c r="AN8" s="62">
        <f ca="1">AVERAGE(OFFSET($AM$3,0,0,'Données projet'!$E$10+1,1))-AVERAGE(OFFSET($H$3,0,0,'Données projet'!$E$10+1,1))</f>
        <v>131.52184605700751</v>
      </c>
      <c r="AO8" s="62">
        <f t="shared" si="36"/>
        <v>148.8282853361294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4.8636363636363633</v>
      </c>
      <c r="BD8" s="13">
        <f>IF('Données projet'!$A$88&gt;35,BD7+BC8-BL7,IF(A8&lt;'Données projet'!$A$88,$BA$205^A8,IF(A8='Données projet'!$A$88,'Données projet'!$B$88,BD7+BC8-BL7)))</f>
        <v>2.8921684609861789</v>
      </c>
      <c r="BE8" s="14">
        <f>BD8*VLOOKUP('Données projet'!$B$11,Paramètres!$A$1:$I$89,3,0)*VLOOKUP('Données projet'!$B$11,Paramètres!$A$1:$I$89,5,0)</f>
        <v>1.7295167396697351</v>
      </c>
      <c r="BF8" s="14">
        <f t="shared" si="37"/>
        <v>0.74779471502106798</v>
      </c>
      <c r="BG8" s="22">
        <f t="shared" si="7"/>
        <v>4.3146507835864822</v>
      </c>
      <c r="BH8" s="62">
        <f t="shared" si="8"/>
        <v>297.64798411691982</v>
      </c>
      <c r="BI8" s="62">
        <f ca="1">AVERAGE(OFFSET($BH$3,0,0,'Données projet'!$E$11+1,1))-AVERAGE(OFFSET($H$3,0,0,'Données projet'!$E$11+1,1))</f>
        <v>220.56831852257903</v>
      </c>
      <c r="BJ8" s="62">
        <f t="shared" si="38"/>
        <v>155.94798995645544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2.4666666666666668</v>
      </c>
      <c r="BY8" s="13">
        <f>IF('Données projet'!$A$114&gt;35,BY7+BX8-CG7,IF(A8&lt;'Données projet'!$A$114,$BV$205^A8,IF(A8='Données projet'!$A$114,'Données projet'!$B$114,BY7+BX8-CG7)))</f>
        <v>3.332221851645953</v>
      </c>
      <c r="BZ8" s="14">
        <f>BY8*VLOOKUP('Données projet'!$B$12,Paramètres!$A$1:$I$89,3,0)*VLOOKUP('Données projet'!$B$12,Paramètres!$A$1:$I$89,5,0)</f>
        <v>2.6511157051695204</v>
      </c>
      <c r="CA8" s="14">
        <f t="shared" si="39"/>
        <v>1.0906707059957799</v>
      </c>
      <c r="CB8" s="22">
        <f t="shared" si="10"/>
        <v>6.5169446661128978</v>
      </c>
      <c r="CC8" s="62">
        <f t="shared" si="11"/>
        <v>299.85027799944623</v>
      </c>
      <c r="CD8" s="62">
        <f ca="1">AVERAGE(OFFSET($CC$3,0,0,'Données projet'!$E$12+1,1))-AVERAGE(OFFSET($H$3,0,0,'Données projet'!$E$12+1,1))</f>
        <v>195.9403725111606</v>
      </c>
      <c r="CE8" s="62">
        <f t="shared" si="40"/>
        <v>200.0549064053539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4.8672000000000004</v>
      </c>
      <c r="D9" s="12">
        <f t="shared" si="32"/>
        <v>1.8656576757326089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51.972936444251722</v>
      </c>
      <c r="H9" s="70">
        <f t="shared" si="1"/>
        <v>305.05972711856759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5.2</v>
      </c>
      <c r="N9" s="14">
        <f>IF('Données projet'!$A$36&gt;35,N8+M9-V8,IF(A9&lt;'Données projet'!$A$36,$K$205^A9,IF(A9='Données projet'!$A$36,'Données projet'!$B$36,N8+M9-V8)))</f>
        <v>4.0281905083061949</v>
      </c>
      <c r="O9" s="14">
        <f>N9*VLOOKUP('Données projet'!$B$9,Paramètres!$A$1:$I$89,3,0)*VLOOKUP('Données projet'!$B$9,Paramètres!$A$1:$I$89,5,0)</f>
        <v>3.5190272280562924</v>
      </c>
      <c r="P9" s="14">
        <f t="shared" si="33"/>
        <v>1.4007837603619935</v>
      </c>
      <c r="Q9" s="22">
        <f t="shared" si="2"/>
        <v>8.5686708048285141</v>
      </c>
      <c r="R9" s="62">
        <f t="shared" si="0"/>
        <v>301.90200413816183</v>
      </c>
      <c r="S9" s="62">
        <f ca="1">AVERAGE(OFFSET($R$3,0,0,'Données projet'!$E$9+1,1))-AVERAGE(OFFSET($H$3,0,0,'Données projet'!$E$9+1,1))</f>
        <v>185.38515609787885</v>
      </c>
      <c r="T9" s="62">
        <f t="shared" si="34"/>
        <v>220.75864164059101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11.5</v>
      </c>
      <c r="AI9" s="14">
        <f>IF('Données projet'!$A$62&gt;35,AI8+AH9-AQ8,IF(A9&lt;'Données projet'!$A$62,$AF$205^A9,IF(A9='Données projet'!$A$62,'Données projet'!$B$62,AI8+AH9-AQ8)))</f>
        <v>17.235294325454703</v>
      </c>
      <c r="AJ9" s="14">
        <f>AI9*VLOOKUP('Données projet'!$B$10,Paramètres!$A$1:$I$89,3,0)*VLOOKUP('Données projet'!$B$10,Paramètres!$A$1:$I$89,5,0)</f>
        <v>12.636917799423388</v>
      </c>
      <c r="AK9" s="14">
        <f t="shared" si="35"/>
        <v>4.3347314253281013</v>
      </c>
      <c r="AL9" s="22">
        <f t="shared" si="4"/>
        <v>29.558955733108835</v>
      </c>
      <c r="AM9" s="62">
        <f t="shared" si="5"/>
        <v>322.89228906644217</v>
      </c>
      <c r="AN9" s="62">
        <f ca="1">AVERAGE(OFFSET($AM$3,0,0,'Données projet'!$E$10+1,1))-AVERAGE(OFFSET($H$3,0,0,'Données projet'!$E$10+1,1))</f>
        <v>131.52184605700751</v>
      </c>
      <c r="AO9" s="62">
        <f t="shared" si="36"/>
        <v>148.8282853361294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4.8636363636363633</v>
      </c>
      <c r="BD9" s="13">
        <f>IF('Données projet'!$A$88&gt;35,BD8+BC9-BL8,IF(A9&lt;'Données projet'!$A$88,$BA$205^A9,IF(A9='Données projet'!$A$88,'Données projet'!$B$88,BD8+BC9-BL8)))</f>
        <v>3.5765829592310285</v>
      </c>
      <c r="BE9" s="14">
        <f>BD9*VLOOKUP('Données projet'!$B$11,Paramètres!$A$1:$I$89,3,0)*VLOOKUP('Données projet'!$B$11,Paramètres!$A$1:$I$89,5,0)</f>
        <v>2.1387966096201549</v>
      </c>
      <c r="BF9" s="14">
        <f t="shared" si="37"/>
        <v>0.90217299599829037</v>
      </c>
      <c r="BG9" s="22">
        <f t="shared" si="7"/>
        <v>5.2963553964521255</v>
      </c>
      <c r="BH9" s="62">
        <f t="shared" si="8"/>
        <v>298.62968872978541</v>
      </c>
      <c r="BI9" s="62">
        <f ca="1">AVERAGE(OFFSET($BH$3,0,0,'Données projet'!$E$11+1,1))-AVERAGE(OFFSET($H$3,0,0,'Données projet'!$E$11+1,1))</f>
        <v>220.56831852257903</v>
      </c>
      <c r="BJ9" s="62">
        <f t="shared" si="38"/>
        <v>155.94798995645544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2.4666666666666668</v>
      </c>
      <c r="BY9" s="13">
        <f>IF('Données projet'!$A$114&gt;35,BY8+BX9-CG8,IF(A9&lt;'Données projet'!$A$114,$BV$205^A9,IF(A9='Données projet'!$A$114,'Données projet'!$B$114,BY8+BX9-CG8)))</f>
        <v>4.2391685997738069</v>
      </c>
      <c r="BZ9" s="14">
        <f>BY9*VLOOKUP('Données projet'!$B$12,Paramètres!$A$1:$I$89,3,0)*VLOOKUP('Données projet'!$B$12,Paramètres!$A$1:$I$89,5,0)</f>
        <v>3.3726825379800407</v>
      </c>
      <c r="CA9" s="14">
        <f t="shared" si="39"/>
        <v>1.3491840083541735</v>
      </c>
      <c r="CB9" s="22">
        <f t="shared" si="10"/>
        <v>8.2239175681987557</v>
      </c>
      <c r="CC9" s="62">
        <f t="shared" si="11"/>
        <v>301.55725090153209</v>
      </c>
      <c r="CD9" s="62">
        <f ca="1">AVERAGE(OFFSET($CC$3,0,0,'Données projet'!$E$12+1,1))-AVERAGE(OFFSET($H$3,0,0,'Données projet'!$E$12+1,1))</f>
        <v>195.9403725111606</v>
      </c>
      <c r="CE9" s="62">
        <f t="shared" si="40"/>
        <v>200.0549064053539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5.6784000000000008</v>
      </c>
      <c r="D10" s="12">
        <f t="shared" si="32"/>
        <v>2.1378938726743604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60.336303578538924</v>
      </c>
      <c r="H10" s="70">
        <f t="shared" si="1"/>
        <v>306.94671182824118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5.2</v>
      </c>
      <c r="N10" s="14">
        <f>IF('Données projet'!$A$36&gt;35,N9+M10-V9,IF(A10&lt;'Données projet'!$A$36,$K$205^A10,IF(A10='Données projet'!$A$36,'Données projet'!$B$36,N9+M10-V9)))</f>
        <v>5.0811459390243749</v>
      </c>
      <c r="O10" s="14">
        <f>N10*VLOOKUP('Données projet'!$B$9,Paramètres!$A$1:$I$89,3,0)*VLOOKUP('Données projet'!$B$9,Paramètres!$A$1:$I$89,5,0)</f>
        <v>4.4388890923316948</v>
      </c>
      <c r="P10" s="14">
        <f t="shared" si="33"/>
        <v>1.7198225187527358</v>
      </c>
      <c r="Q10" s="22">
        <f t="shared" si="2"/>
        <v>10.726422722638716</v>
      </c>
      <c r="R10" s="62">
        <f t="shared" si="0"/>
        <v>304.059756055972</v>
      </c>
      <c r="S10" s="62">
        <f ca="1">AVERAGE(OFFSET($R$3,0,0,'Données projet'!$E$9+1,1))-AVERAGE(OFFSET($H$3,0,0,'Données projet'!$E$9+1,1))</f>
        <v>185.38515609787885</v>
      </c>
      <c r="T10" s="62">
        <f t="shared" si="34"/>
        <v>220.75864164059101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11.5</v>
      </c>
      <c r="AI10" s="14">
        <f>IF('Données projet'!$A$62&gt;35,AI9+AH10-AQ9,IF(A10&lt;'Données projet'!$A$62,$AF$205^A10,IF(A10='Données projet'!$A$62,'Données projet'!$B$62,AI9+AH10-AQ9)))</f>
        <v>27.700556129091794</v>
      </c>
      <c r="AJ10" s="14">
        <f>AI10*VLOOKUP('Données projet'!$B$10,Paramètres!$A$1:$I$89,3,0)*VLOOKUP('Données projet'!$B$10,Paramètres!$A$1:$I$89,5,0)</f>
        <v>20.310047753850103</v>
      </c>
      <c r="AK10" s="14">
        <f t="shared" si="35"/>
        <v>6.5924289133797958</v>
      </c>
      <c r="AL10" s="22">
        <f t="shared" si="4"/>
        <v>46.855146862092077</v>
      </c>
      <c r="AM10" s="62">
        <f t="shared" si="5"/>
        <v>340.18848019542537</v>
      </c>
      <c r="AN10" s="62">
        <f ca="1">AVERAGE(OFFSET($AM$3,0,0,'Données projet'!$E$10+1,1))-AVERAGE(OFFSET($H$3,0,0,'Données projet'!$E$10+1,1))</f>
        <v>131.52184605700751</v>
      </c>
      <c r="AO10" s="62">
        <f t="shared" si="36"/>
        <v>148.8282853361294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4.8636363636363633</v>
      </c>
      <c r="BD10" s="13">
        <f>IF('Données projet'!$A$88&gt;35,BD9+BC10-BL9,IF(A10&lt;'Données projet'!$A$88,$BA$205^A10,IF(A10='Données projet'!$A$88,'Données projet'!$B$88,BD9+BC10-BL9)))</f>
        <v>4.4229600857689846</v>
      </c>
      <c r="BE10" s="14">
        <f>BD10*VLOOKUP('Données projet'!$B$11,Paramètres!$A$1:$I$89,3,0)*VLOOKUP('Données projet'!$B$11,Paramètres!$A$1:$I$89,5,0)</f>
        <v>2.6449301312898532</v>
      </c>
      <c r="BF10" s="14">
        <f t="shared" si="37"/>
        <v>1.088421860116517</v>
      </c>
      <c r="BG10" s="22">
        <f t="shared" si="7"/>
        <v>6.5022547183660953</v>
      </c>
      <c r="BH10" s="62">
        <f t="shared" si="8"/>
        <v>299.8355880516994</v>
      </c>
      <c r="BI10" s="62">
        <f ca="1">AVERAGE(OFFSET($BH$3,0,0,'Données projet'!$E$11+1,1))-AVERAGE(OFFSET($H$3,0,0,'Données projet'!$E$11+1,1))</f>
        <v>220.56831852257903</v>
      </c>
      <c r="BJ10" s="62">
        <f t="shared" si="38"/>
        <v>155.94798995645544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2.4666666666666668</v>
      </c>
      <c r="BY10" s="13">
        <f>IF('Données projet'!$A$114&gt;35,BY9+BX10-CG9,IF(A10&lt;'Données projet'!$A$114,$BV$205^A10,IF(A10='Données projet'!$A$114,'Données projet'!$B$114,BY9+BX10-CG9)))</f>
        <v>5.3929633792034757</v>
      </c>
      <c r="BZ10" s="14">
        <f>BY10*VLOOKUP('Données projet'!$B$12,Paramètres!$A$1:$I$89,3,0)*VLOOKUP('Données projet'!$B$12,Paramètres!$A$1:$I$89,5,0)</f>
        <v>4.2906416644942853</v>
      </c>
      <c r="CA10" s="14">
        <f t="shared" si="39"/>
        <v>1.6689707336887791</v>
      </c>
      <c r="CB10" s="22">
        <f t="shared" si="10"/>
        <v>10.379658260168837</v>
      </c>
      <c r="CC10" s="62">
        <f t="shared" si="11"/>
        <v>303.71299159350212</v>
      </c>
      <c r="CD10" s="62">
        <f ca="1">AVERAGE(OFFSET($CC$3,0,0,'Données projet'!$E$12+1,1))-AVERAGE(OFFSET($H$3,0,0,'Données projet'!$E$12+1,1))</f>
        <v>195.9403725111606</v>
      </c>
      <c r="CE10" s="62">
        <f t="shared" si="40"/>
        <v>200.0549064053539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6.4896000000000011</v>
      </c>
      <c r="D11" s="12">
        <f t="shared" si="32"/>
        <v>2.4056244376575933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68.664890395953364</v>
      </c>
      <c r="H11" s="70">
        <f t="shared" si="1"/>
        <v>308.82584922892028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5.2</v>
      </c>
      <c r="N11" s="14">
        <f>IF('Données projet'!$A$36&gt;35,N10+M11-V10,IF(A11&lt;'Données projet'!$A$36,$K$205^A11,IF(A11='Données projet'!$A$36,'Données projet'!$B$36,N10+M11-V10)))</f>
        <v>6.40934037266278</v>
      </c>
      <c r="O11" s="14">
        <f>N11*VLOOKUP('Données projet'!$B$9,Paramètres!$A$1:$I$89,3,0)*VLOOKUP('Données projet'!$B$9,Paramètres!$A$1:$I$89,5,0)</f>
        <v>5.5991997495582053</v>
      </c>
      <c r="P11" s="14">
        <f t="shared" si="33"/>
        <v>2.1115246904666036</v>
      </c>
      <c r="Q11" s="22">
        <f t="shared" si="2"/>
        <v>13.429511733043208</v>
      </c>
      <c r="R11" s="62">
        <f t="shared" si="0"/>
        <v>306.76284506637654</v>
      </c>
      <c r="S11" s="62">
        <f ca="1">AVERAGE(OFFSET($R$3,0,0,'Données projet'!$E$9+1,1))-AVERAGE(OFFSET($H$3,0,0,'Données projet'!$E$9+1,1))</f>
        <v>185.38515609787885</v>
      </c>
      <c r="T11" s="62">
        <f t="shared" si="34"/>
        <v>220.75864164059101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11.5</v>
      </c>
      <c r="AI11" s="14">
        <f>IF('Données projet'!$A$62&gt;35,AI10+AH11-AQ10,IF(A11&lt;'Données projet'!$A$62,$AF$205^A11,IF(A11='Données projet'!$A$62,'Données projet'!$B$62,AI10+AH11-AQ10)))</f>
        <v>44.520319489276915</v>
      </c>
      <c r="AJ11" s="14">
        <f>AI11*VLOOKUP('Données projet'!$B$10,Paramètres!$A$1:$I$89,3,0)*VLOOKUP('Données projet'!$B$10,Paramètres!$A$1:$I$89,5,0)</f>
        <v>32.642298249537831</v>
      </c>
      <c r="AK11" s="14">
        <f t="shared" si="35"/>
        <v>10.026023463420534</v>
      </c>
      <c r="AL11" s="22">
        <f t="shared" si="4"/>
        <v>74.31399365006915</v>
      </c>
      <c r="AM11" s="62">
        <f t="shared" si="5"/>
        <v>367.64732698340248</v>
      </c>
      <c r="AN11" s="62">
        <f ca="1">AVERAGE(OFFSET($AM$3,0,0,'Données projet'!$E$10+1,1))-AVERAGE(OFFSET($H$3,0,0,'Données projet'!$E$10+1,1))</f>
        <v>131.52184605700751</v>
      </c>
      <c r="AO11" s="62">
        <f t="shared" si="36"/>
        <v>148.8282853361294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4.8636363636363633</v>
      </c>
      <c r="BD11" s="13">
        <f>IF('Données projet'!$A$88&gt;35,BD10+BC11-BL10,IF(A11&lt;'Données projet'!$A$88,$BA$205^A11,IF(A11='Données projet'!$A$88,'Données projet'!$B$88,BD10+BC11-BL10)))</f>
        <v>5.4696273351678579</v>
      </c>
      <c r="BE11" s="14">
        <f>BD11*VLOOKUP('Données projet'!$B$11,Paramètres!$A$1:$I$89,3,0)*VLOOKUP('Données projet'!$B$11,Paramètres!$A$1:$I$89,5,0)</f>
        <v>3.2708371464303791</v>
      </c>
      <c r="BF11" s="14">
        <f t="shared" si="37"/>
        <v>1.3131208214325043</v>
      </c>
      <c r="BG11" s="22">
        <f t="shared" si="7"/>
        <v>7.9837267940278549</v>
      </c>
      <c r="BH11" s="62">
        <f t="shared" si="8"/>
        <v>301.31706012736117</v>
      </c>
      <c r="BI11" s="62">
        <f ca="1">AVERAGE(OFFSET($BH$3,0,0,'Données projet'!$E$11+1,1))-AVERAGE(OFFSET($H$3,0,0,'Données projet'!$E$11+1,1))</f>
        <v>220.56831852257903</v>
      </c>
      <c r="BJ11" s="62">
        <f t="shared" si="38"/>
        <v>155.94798995645544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2.4666666666666668</v>
      </c>
      <c r="BY11" s="13">
        <f>IF('Données projet'!$A$114&gt;35,BY10+BX11-CG10,IF(A11&lt;'Données projet'!$A$114,$BV$205^A11,IF(A11='Données projet'!$A$114,'Données projet'!$B$114,BY10+BX11-CG10)))</f>
        <v>6.8607919984549888</v>
      </c>
      <c r="BZ11" s="14">
        <f>BY11*VLOOKUP('Données projet'!$B$12,Paramètres!$A$1:$I$89,3,0)*VLOOKUP('Données projet'!$B$12,Paramètres!$A$1:$I$89,5,0)</f>
        <v>5.4584461139707896</v>
      </c>
      <c r="CA11" s="14">
        <f t="shared" si="39"/>
        <v>2.0645540509389519</v>
      </c>
      <c r="CB11" s="22">
        <f t="shared" si="10"/>
        <v>13.102558620551131</v>
      </c>
      <c r="CC11" s="62">
        <f t="shared" si="11"/>
        <v>306.43589195388444</v>
      </c>
      <c r="CD11" s="62">
        <f ca="1">AVERAGE(OFFSET($CC$3,0,0,'Données projet'!$E$12+1,1))-AVERAGE(OFFSET($H$3,0,0,'Données projet'!$E$12+1,1))</f>
        <v>195.9403725111606</v>
      </c>
      <c r="CE11" s="62">
        <f t="shared" si="40"/>
        <v>200.0549064053539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7.3008000000000015</v>
      </c>
      <c r="D12" s="12">
        <f t="shared" si="32"/>
        <v>2.6694770761469542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76.96354234218704</v>
      </c>
      <c r="H12" s="70">
        <f t="shared" si="1"/>
        <v>310.69823257428925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5.2</v>
      </c>
      <c r="N12" s="14">
        <f>IF('Données projet'!$A$36&gt;35,N11+M12-V11,IF(A12&lt;'Données projet'!$A$36,$K$205^A12,IF(A12='Données projet'!$A$36,'Données projet'!$B$36,N11+M12-V11)))</f>
        <v>8.084720357497293</v>
      </c>
      <c r="O12" s="14">
        <f>N12*VLOOKUP('Données projet'!$B$9,Paramètres!$A$1:$I$89,3,0)*VLOOKUP('Données projet'!$B$9,Paramètres!$A$1:$I$89,5,0)</f>
        <v>7.0628117043096363</v>
      </c>
      <c r="P12" s="14">
        <f t="shared" si="33"/>
        <v>2.5924398999517377</v>
      </c>
      <c r="Q12" s="22">
        <f t="shared" si="2"/>
        <v>16.81622987742189</v>
      </c>
      <c r="R12" s="62">
        <f t="shared" si="0"/>
        <v>310.14956321075522</v>
      </c>
      <c r="S12" s="62">
        <f ca="1">AVERAGE(OFFSET($R$3,0,0,'Données projet'!$E$9+1,1))-AVERAGE(OFFSET($H$3,0,0,'Données projet'!$E$9+1,1))</f>
        <v>185.38515609787885</v>
      </c>
      <c r="T12" s="62">
        <f t="shared" si="34"/>
        <v>220.75864164059101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11.5</v>
      </c>
      <c r="AI12" s="14">
        <f>IF('Données projet'!$A$62&gt;35,AI11+AH12-AQ11,IF(A12&lt;'Données projet'!$A$62,$AF$205^A12,IF(A12='Données projet'!$A$62,'Données projet'!$B$62,AI11+AH12-AQ11)))</f>
        <v>71.553034465820133</v>
      </c>
      <c r="AJ12" s="14">
        <f>AI12*VLOOKUP('Données projet'!$B$10,Paramètres!$A$1:$I$89,3,0)*VLOOKUP('Données projet'!$B$10,Paramètres!$A$1:$I$89,5,0)</f>
        <v>52.462684870339316</v>
      </c>
      <c r="AK12" s="14">
        <f t="shared" si="35"/>
        <v>15.247968208658939</v>
      </c>
      <c r="AL12" s="22">
        <f t="shared" si="4"/>
        <v>117.92938744592196</v>
      </c>
      <c r="AM12" s="62">
        <f t="shared" si="5"/>
        <v>411.26272077925529</v>
      </c>
      <c r="AN12" s="62">
        <f ca="1">AVERAGE(OFFSET($AM$3,0,0,'Données projet'!$E$10+1,1))-AVERAGE(OFFSET($H$3,0,0,'Données projet'!$E$10+1,1))</f>
        <v>131.52184605700751</v>
      </c>
      <c r="AO12" s="62">
        <f t="shared" si="36"/>
        <v>148.8282853361294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4.8636363636363633</v>
      </c>
      <c r="BD12" s="13">
        <f>IF('Données projet'!$A$88&gt;35,BD11+BC12-BL11,IF(A12&lt;'Données projet'!$A$88,$BA$205^A12,IF(A12='Données projet'!$A$88,'Données projet'!$B$88,BD11+BC12-BL11)))</f>
        <v>6.7639821760711287</v>
      </c>
      <c r="BE12" s="14">
        <f>BD12*VLOOKUP('Données projet'!$B$11,Paramètres!$A$1:$I$89,3,0)*VLOOKUP('Données projet'!$B$11,Paramètres!$A$1:$I$89,5,0)</f>
        <v>4.0448613412905354</v>
      </c>
      <c r="BF12" s="14">
        <f t="shared" si="37"/>
        <v>1.5842077000318497</v>
      </c>
      <c r="BG12" s="22">
        <f t="shared" si="7"/>
        <v>9.8039619136364866</v>
      </c>
      <c r="BH12" s="62">
        <f t="shared" si="8"/>
        <v>303.13729524696981</v>
      </c>
      <c r="BI12" s="62">
        <f ca="1">AVERAGE(OFFSET($BH$3,0,0,'Données projet'!$E$11+1,1))-AVERAGE(OFFSET($H$3,0,0,'Données projet'!$E$11+1,1))</f>
        <v>220.56831852257903</v>
      </c>
      <c r="BJ12" s="62">
        <f t="shared" si="38"/>
        <v>155.94798995645544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2.4666666666666668</v>
      </c>
      <c r="BY12" s="13">
        <f>IF('Données projet'!$A$114&gt;35,BY11+BX12-CG11,IF(A12&lt;'Données projet'!$A$114,$BV$205^A12,IF(A12='Données projet'!$A$114,'Données projet'!$B$114,BY11+BX12-CG11)))</f>
        <v>8.7281265486761299</v>
      </c>
      <c r="BZ12" s="14">
        <f>BY12*VLOOKUP('Données projet'!$B$12,Paramètres!$A$1:$I$89,3,0)*VLOOKUP('Données projet'!$B$12,Paramètres!$A$1:$I$89,5,0)</f>
        <v>6.9440974821267289</v>
      </c>
      <c r="CA12" s="14">
        <f t="shared" si="39"/>
        <v>2.5538994442566798</v>
      </c>
      <c r="CB12" s="22">
        <f t="shared" si="10"/>
        <v>16.542344646784436</v>
      </c>
      <c r="CC12" s="62">
        <f t="shared" si="11"/>
        <v>309.87567798011776</v>
      </c>
      <c r="CD12" s="62">
        <f ca="1">AVERAGE(OFFSET($CC$3,0,0,'Données projet'!$E$12+1,1))-AVERAGE(OFFSET($H$3,0,0,'Données projet'!$E$12+1,1))</f>
        <v>195.9403725111606</v>
      </c>
      <c r="CE12" s="62">
        <f t="shared" si="40"/>
        <v>200.0549064053539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8.1120000000000019</v>
      </c>
      <c r="D13" s="12">
        <f t="shared" si="32"/>
        <v>2.9299318202987461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85.235964928621911</v>
      </c>
      <c r="H13" s="70">
        <f t="shared" si="1"/>
        <v>312.56469792035364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5.2</v>
      </c>
      <c r="N13" s="14">
        <f>IF('Données projet'!$A$36&gt;35,N12+M13-V12,IF(A13&lt;'Données projet'!$A$36,$K$205^A13,IF(A13='Données projet'!$A$36,'Données projet'!$B$36,N12+M13-V12)))</f>
        <v>10.198039027185574</v>
      </c>
      <c r="O13" s="14">
        <f>N13*VLOOKUP('Données projet'!$B$9,Paramètres!$A$1:$I$89,3,0)*VLOOKUP('Données projet'!$B$9,Paramètres!$A$1:$I$89,5,0)</f>
        <v>8.9090068941493197</v>
      </c>
      <c r="P13" s="14">
        <f t="shared" si="33"/>
        <v>3.1828870698057665</v>
      </c>
      <c r="Q13" s="22">
        <f t="shared" si="2"/>
        <v>21.060048653888444</v>
      </c>
      <c r="R13" s="62">
        <f t="shared" si="0"/>
        <v>314.39338198722174</v>
      </c>
      <c r="S13" s="62">
        <f ca="1">AVERAGE(OFFSET($R$3,0,0,'Données projet'!$E$9+1,1))-AVERAGE(OFFSET($H$3,0,0,'Données projet'!$E$9+1,1))</f>
        <v>185.38515609787885</v>
      </c>
      <c r="T13" s="62">
        <f t="shared" si="34"/>
        <v>220.75864164059101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115</v>
      </c>
      <c r="AG13" s="13">
        <f>VLOOKUP(A13,'Données projet'!$A$61:$I$81,9,0)</f>
        <v>11.5</v>
      </c>
      <c r="AH13" s="13">
        <f t="array" ref="AH13">INDEX(AG:AG,MIN(IF(ISNUMBER(AG13:AG209),ROW(AG13:AG209),"")))</f>
        <v>11.5</v>
      </c>
      <c r="AI13" s="14">
        <f>IF('Données projet'!$A$62&gt;35,AI12+AH13-AQ12,IF(A13&lt;'Données projet'!$A$62,$AF$205^A13,IF(A13='Données projet'!$A$62,'Données projet'!$B$62,AI12+AH13-AQ12)))</f>
        <v>115</v>
      </c>
      <c r="AJ13" s="14">
        <f>AI13*VLOOKUP('Données projet'!$B$10,Paramètres!$A$1:$I$89,3,0)*VLOOKUP('Données projet'!$B$10,Paramètres!$A$1:$I$89,5,0)</f>
        <v>84.317999999999998</v>
      </c>
      <c r="AK13" s="14">
        <f t="shared" si="35"/>
        <v>23.189705803157239</v>
      </c>
      <c r="AL13" s="22">
        <f t="shared" si="4"/>
        <v>187.24258760716552</v>
      </c>
      <c r="AM13" s="62">
        <f t="shared" si="5"/>
        <v>480.5759209404988</v>
      </c>
      <c r="AN13" s="62">
        <f ca="1">AVERAGE(OFFSET($AM$3,0,0,'Données projet'!$E$10+1,1))-AVERAGE(OFFSET($H$3,0,0,'Données projet'!$E$10+1,1))</f>
        <v>131.52184605700751</v>
      </c>
      <c r="AO13" s="62">
        <f t="shared" si="36"/>
        <v>148.8282853361294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71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4.8636363636363633</v>
      </c>
      <c r="BD13" s="13">
        <f>IF('Données projet'!$A$88&gt;35,BD12+BC13-BL12,IF(A13&lt;'Données projet'!$A$88,$BA$205^A13,IF(A13='Données projet'!$A$88,'Données projet'!$B$88,BD12+BC13-BL12)))</f>
        <v>8.3646384067231629</v>
      </c>
      <c r="BE13" s="14">
        <f>BD13*VLOOKUP('Données projet'!$B$11,Paramètres!$A$1:$I$89,3,0)*VLOOKUP('Données projet'!$B$11,Paramètres!$A$1:$I$89,5,0)</f>
        <v>5.0020537672204517</v>
      </c>
      <c r="BF13" s="14">
        <f t="shared" si="37"/>
        <v>1.9112590371557101</v>
      </c>
      <c r="BG13" s="22">
        <f t="shared" si="7"/>
        <v>12.040686467621816</v>
      </c>
      <c r="BH13" s="62">
        <f t="shared" si="8"/>
        <v>305.37401980095512</v>
      </c>
      <c r="BI13" s="62">
        <f ca="1">AVERAGE(OFFSET($BH$3,0,0,'Données projet'!$E$11+1,1))-AVERAGE(OFFSET($H$3,0,0,'Données projet'!$E$11+1,1))</f>
        <v>220.56831852257903</v>
      </c>
      <c r="BJ13" s="62">
        <f t="shared" si="38"/>
        <v>155.94798995645544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2.4666666666666668</v>
      </c>
      <c r="BY13" s="13">
        <f>IF('Données projet'!$A$114&gt;35,BY12+BX13-CG12,IF(A13&lt;'Données projet'!$A$114,$BV$205^A13,IF(A13='Données projet'!$A$114,'Données projet'!$B$114,BY12+BX13-CG12)))</f>
        <v>11.103702468586782</v>
      </c>
      <c r="BZ13" s="14">
        <f>BY13*VLOOKUP('Données projet'!$B$12,Paramètres!$A$1:$I$89,3,0)*VLOOKUP('Données projet'!$B$12,Paramètres!$A$1:$I$89,5,0)</f>
        <v>8.8341056840076444</v>
      </c>
      <c r="CA13" s="14">
        <f t="shared" si="39"/>
        <v>3.1592306185484516</v>
      </c>
      <c r="CB13" s="22">
        <f t="shared" si="10"/>
        <v>20.888394060285197</v>
      </c>
      <c r="CC13" s="62">
        <f t="shared" si="11"/>
        <v>314.22172739361849</v>
      </c>
      <c r="CD13" s="62">
        <f ca="1">AVERAGE(OFFSET($CC$3,0,0,'Données projet'!$E$12+1,1))-AVERAGE(OFFSET($H$3,0,0,'Données projet'!$E$12+1,1))</f>
        <v>195.9403725111606</v>
      </c>
      <c r="CE13" s="62">
        <f t="shared" si="40"/>
        <v>200.0549064053539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8.9232000000000014</v>
      </c>
      <c r="D14" s="12">
        <f t="shared" si="32"/>
        <v>3.187367140202428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93.485079678755596</v>
      </c>
      <c r="H14" s="70">
        <f t="shared" si="1"/>
        <v>314.42590443585254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5.2</v>
      </c>
      <c r="N14" s="14">
        <f>IF('Données projet'!$A$36&gt;35,N13+M14-V13,IF(A14&lt;'Données projet'!$A$36,$K$205^A14,IF(A14='Données projet'!$A$36,'Données projet'!$B$36,N13+M14-V13)))</f>
        <v>12.863772078839638</v>
      </c>
      <c r="O14" s="14">
        <f>N14*VLOOKUP('Données projet'!$B$9,Paramètres!$A$1:$I$89,3,0)*VLOOKUP('Données projet'!$B$9,Paramètres!$A$1:$I$89,5,0)</f>
        <v>11.237791288074309</v>
      </c>
      <c r="P14" s="14">
        <f t="shared" si="33"/>
        <v>3.907812906029311</v>
      </c>
      <c r="Q14" s="22">
        <f t="shared" si="2"/>
        <v>26.378593971397137</v>
      </c>
      <c r="R14" s="62">
        <f t="shared" si="0"/>
        <v>319.71192730473047</v>
      </c>
      <c r="S14" s="62">
        <f ca="1">AVERAGE(OFFSET($R$3,0,0,'Données projet'!$E$9+1,1))-AVERAGE(OFFSET($H$3,0,0,'Données projet'!$E$9+1,1))</f>
        <v>185.38515609787885</v>
      </c>
      <c r="T14" s="62">
        <f t="shared" si="34"/>
        <v>220.75864164059101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7.8</v>
      </c>
      <c r="AI14" s="14">
        <f>IF('Données projet'!$A$62&gt;35,AI13+AH14-AQ13,IF(A14&lt;'Données projet'!$A$62,$AF$205^A14,IF(A14='Données projet'!$A$62,'Données projet'!$B$62,AI13+AH14-AQ13)))</f>
        <v>51.8</v>
      </c>
      <c r="AJ14" s="14">
        <f>AI14*VLOOKUP('Données projet'!$B$10,Paramètres!$A$1:$I$89,3,0)*VLOOKUP('Données projet'!$B$10,Paramètres!$A$1:$I$89,5,0)</f>
        <v>37.979759999999999</v>
      </c>
      <c r="AK14" s="14">
        <f t="shared" si="35"/>
        <v>11.461577701392455</v>
      </c>
      <c r="AL14" s="22">
        <f t="shared" si="4"/>
        <v>86.110329829925192</v>
      </c>
      <c r="AM14" s="62">
        <f t="shared" si="5"/>
        <v>379.44366316325852</v>
      </c>
      <c r="AN14" s="62">
        <f ca="1">AVERAGE(OFFSET($AM$3,0,0,'Données projet'!$E$10+1,1))-AVERAGE(OFFSET($H$3,0,0,'Données projet'!$E$10+1,1))</f>
        <v>131.52184605700751</v>
      </c>
      <c r="AO14" s="62">
        <f t="shared" si="36"/>
        <v>148.8282853361294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4.8636363636363633</v>
      </c>
      <c r="BD14" s="13">
        <f>IF('Données projet'!$A$88&gt;35,BD13+BC14-BL13,IF(A14&lt;'Données projet'!$A$88,$BA$205^A14,IF(A14='Données projet'!$A$88,'Données projet'!$B$88,BD13+BC14-BL13)))</f>
        <v>10.344080432788598</v>
      </c>
      <c r="BE14" s="14">
        <f>BD14*VLOOKUP('Données projet'!$B$11,Paramètres!$A$1:$I$89,3,0)*VLOOKUP('Données projet'!$B$11,Paramètres!$A$1:$I$89,5,0)</f>
        <v>6.1857600988075827</v>
      </c>
      <c r="BF14" s="14">
        <f t="shared" si="37"/>
        <v>2.3058284005537484</v>
      </c>
      <c r="BG14" s="22">
        <f t="shared" si="7"/>
        <v>14.789516636387651</v>
      </c>
      <c r="BH14" s="62">
        <f t="shared" si="8"/>
        <v>308.12284996972096</v>
      </c>
      <c r="BI14" s="62">
        <f ca="1">AVERAGE(OFFSET($BH$3,0,0,'Données projet'!$E$11+1,1))-AVERAGE(OFFSET($H$3,0,0,'Données projet'!$E$11+1,1))</f>
        <v>220.56831852257903</v>
      </c>
      <c r="BJ14" s="62">
        <f t="shared" si="38"/>
        <v>155.94798995645544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2.4666666666666668</v>
      </c>
      <c r="BY14" s="13">
        <f>IF('Données projet'!$A$114&gt;35,BY13+BX14-CG13,IF(A14&lt;'Données projet'!$A$114,$BV$205^A14,IF(A14='Données projet'!$A$114,'Données projet'!$B$114,BY13+BX14-CG13)))</f>
        <v>14.125850240977657</v>
      </c>
      <c r="BZ14" s="14">
        <f>BY14*VLOOKUP('Données projet'!$B$12,Paramètres!$A$1:$I$89,3,0)*VLOOKUP('Données projet'!$B$12,Paramètres!$A$1:$I$89,5,0)</f>
        <v>11.238526451721825</v>
      </c>
      <c r="CA14" s="14">
        <f t="shared" si="39"/>
        <v>3.9080387928425129</v>
      </c>
      <c r="CB14" s="22">
        <f t="shared" si="10"/>
        <v>26.380267800949554</v>
      </c>
      <c r="CC14" s="62">
        <f t="shared" si="11"/>
        <v>319.71360113428284</v>
      </c>
      <c r="CD14" s="62">
        <f ca="1">AVERAGE(OFFSET($CC$3,0,0,'Données projet'!$E$12+1,1))-AVERAGE(OFFSET($H$3,0,0,'Données projet'!$E$12+1,1))</f>
        <v>195.9403725111606</v>
      </c>
      <c r="CE14" s="62">
        <f t="shared" si="40"/>
        <v>200.0549064053539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9.7344000000000008</v>
      </c>
      <c r="D15" s="12">
        <f t="shared" si="32"/>
        <v>3.442088746331315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101.7132464629084</v>
      </c>
      <c r="H15" s="70">
        <f t="shared" si="1"/>
        <v>316.28238456652701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5.2</v>
      </c>
      <c r="N15" s="14">
        <f>IF('Données projet'!$A$36&gt;35,N14+M15-V14,IF(A15&lt;'Données projet'!$A$36,$K$205^A15,IF(A15='Données projet'!$A$36,'Données projet'!$B$36,N14+M15-V14)))</f>
        <v>16.226318771208117</v>
      </c>
      <c r="O15" s="14">
        <f>N15*VLOOKUP('Données projet'!$B$9,Paramètres!$A$1:$I$89,3,0)*VLOOKUP('Données projet'!$B$9,Paramètres!$A$1:$I$89,5,0)</f>
        <v>14.175312078527414</v>
      </c>
      <c r="P15" s="14">
        <f t="shared" si="33"/>
        <v>4.7978459095820662</v>
      </c>
      <c r="Q15" s="22">
        <f t="shared" si="2"/>
        <v>33.044916829290678</v>
      </c>
      <c r="R15" s="62">
        <f t="shared" si="0"/>
        <v>326.378250162624</v>
      </c>
      <c r="S15" s="62">
        <f ca="1">AVERAGE(OFFSET($R$3,0,0,'Données projet'!$E$9+1,1))-AVERAGE(OFFSET($H$3,0,0,'Données projet'!$E$9+1,1))</f>
        <v>185.38515609787885</v>
      </c>
      <c r="T15" s="62">
        <f t="shared" si="34"/>
        <v>220.75864164059101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7.8</v>
      </c>
      <c r="AI15" s="14">
        <f>IF('Données projet'!$A$62&gt;35,AI14+AH15-AQ14,IF(A15&lt;'Données projet'!$A$62,$AF$205^A15,IF(A15='Données projet'!$A$62,'Données projet'!$B$62,AI14+AH15-AQ14)))</f>
        <v>59.599999999999994</v>
      </c>
      <c r="AJ15" s="14">
        <f>AI15*VLOOKUP('Données projet'!$B$10,Paramètres!$A$1:$I$89,3,0)*VLOOKUP('Données projet'!$B$10,Paramètres!$A$1:$I$89,5,0)</f>
        <v>43.698719999999994</v>
      </c>
      <c r="AK15" s="14">
        <f t="shared" si="35"/>
        <v>12.973890326792562</v>
      </c>
      <c r="AL15" s="22">
        <f t="shared" si="4"/>
        <v>98.704796319163691</v>
      </c>
      <c r="AM15" s="62">
        <f t="shared" si="5"/>
        <v>392.03812965249699</v>
      </c>
      <c r="AN15" s="62">
        <f ca="1">AVERAGE(OFFSET($AM$3,0,0,'Données projet'!$E$10+1,1))-AVERAGE(OFFSET($H$3,0,0,'Données projet'!$E$10+1,1))</f>
        <v>131.52184605700751</v>
      </c>
      <c r="AO15" s="62">
        <f t="shared" si="36"/>
        <v>148.8282853361294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4.8636363636363633</v>
      </c>
      <c r="BD15" s="13">
        <f>IF('Données projet'!$A$88&gt;35,BD14+BC15-BL14,IF(A15&lt;'Données projet'!$A$88,$BA$205^A15,IF(A15='Données projet'!$A$88,'Données projet'!$B$88,BD14+BC15-BL14)))</f>
        <v>12.791945664261782</v>
      </c>
      <c r="BE15" s="14">
        <f>BD15*VLOOKUP('Données projet'!$B$11,Paramètres!$A$1:$I$89,3,0)*VLOOKUP('Données projet'!$B$11,Paramètres!$A$1:$I$89,5,0)</f>
        <v>7.6495835072285452</v>
      </c>
      <c r="BF15" s="14">
        <f t="shared" si="37"/>
        <v>2.7818545311956537</v>
      </c>
      <c r="BG15" s="22">
        <f t="shared" si="7"/>
        <v>18.168087916922143</v>
      </c>
      <c r="BH15" s="62">
        <f t="shared" si="8"/>
        <v>311.50142125025548</v>
      </c>
      <c r="BI15" s="62">
        <f ca="1">AVERAGE(OFFSET($BH$3,0,0,'Données projet'!$E$11+1,1))-AVERAGE(OFFSET($H$3,0,0,'Données projet'!$E$11+1,1))</f>
        <v>220.56831852257903</v>
      </c>
      <c r="BJ15" s="62">
        <f t="shared" si="38"/>
        <v>155.94798995645544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2.4666666666666668</v>
      </c>
      <c r="BY15" s="13">
        <f>IF('Données projet'!$A$114&gt;35,BY14+BX15-CG14,IF(A15&lt;'Données projet'!$A$114,$BV$205^A15,IF(A15='Données projet'!$A$114,'Données projet'!$B$114,BY14+BX15-CG14)))</f>
        <v>17.970550417308221</v>
      </c>
      <c r="BZ15" s="14">
        <f>BY15*VLOOKUP('Données projet'!$B$12,Paramètres!$A$1:$I$89,3,0)*VLOOKUP('Données projet'!$B$12,Paramètres!$A$1:$I$89,5,0)</f>
        <v>14.297369912010421</v>
      </c>
      <c r="CA15" s="14">
        <f t="shared" si="39"/>
        <v>4.8343312187127445</v>
      </c>
      <c r="CB15" s="22">
        <f t="shared" si="10"/>
        <v>33.321046136009507</v>
      </c>
      <c r="CC15" s="62">
        <f t="shared" si="11"/>
        <v>326.65437946934281</v>
      </c>
      <c r="CD15" s="62">
        <f ca="1">AVERAGE(OFFSET($CC$3,0,0,'Données projet'!$E$12+1,1))-AVERAGE(OFFSET($H$3,0,0,'Données projet'!$E$12+1,1))</f>
        <v>195.9403725111606</v>
      </c>
      <c r="CE15" s="62">
        <f t="shared" si="40"/>
        <v>200.0549064053539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10.5456</v>
      </c>
      <c r="D16" s="12">
        <f t="shared" si="32"/>
        <v>3.6943484919296665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109.92240941138691</v>
      </c>
      <c r="H16" s="70">
        <f t="shared" si="1"/>
        <v>318.13457695677749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5.2</v>
      </c>
      <c r="N16" s="14">
        <f>IF('Données projet'!$A$36&gt;35,N15+M16-V15,IF(A16&lt;'Données projet'!$A$36,$K$205^A16,IF(A16='Données projet'!$A$36,'Données projet'!$B$36,N15+M16-V15)))</f>
        <v>20.467823842896554</v>
      </c>
      <c r="O16" s="14">
        <f>N16*VLOOKUP('Données projet'!$B$9,Paramètres!$A$1:$I$89,3,0)*VLOOKUP('Données projet'!$B$9,Paramètres!$A$1:$I$89,5,0)</f>
        <v>17.880690909154431</v>
      </c>
      <c r="P16" s="14">
        <f t="shared" si="33"/>
        <v>5.890590446788579</v>
      </c>
      <c r="Q16" s="22">
        <f t="shared" si="2"/>
        <v>41.401648361600742</v>
      </c>
      <c r="R16" s="62">
        <f t="shared" si="0"/>
        <v>334.73498169493405</v>
      </c>
      <c r="S16" s="62">
        <f ca="1">AVERAGE(OFFSET($R$3,0,0,'Données projet'!$E$9+1,1))-AVERAGE(OFFSET($H$3,0,0,'Données projet'!$E$9+1,1))</f>
        <v>185.38515609787885</v>
      </c>
      <c r="T16" s="62">
        <f t="shared" si="34"/>
        <v>220.75864164059101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7.8</v>
      </c>
      <c r="AI16" s="14">
        <f>IF('Données projet'!$A$62&gt;35,AI15+AH16-AQ15,IF(A16&lt;'Données projet'!$A$62,$AF$205^A16,IF(A16='Données projet'!$A$62,'Données projet'!$B$62,AI15+AH16-AQ15)))</f>
        <v>67.399999999999991</v>
      </c>
      <c r="AJ16" s="14">
        <f>AI16*VLOOKUP('Données projet'!$B$10,Paramètres!$A$1:$I$89,3,0)*VLOOKUP('Données projet'!$B$10,Paramètres!$A$1:$I$89,5,0)</f>
        <v>49.41767999999999</v>
      </c>
      <c r="AK16" s="14">
        <f t="shared" si="35"/>
        <v>14.463270604386826</v>
      </c>
      <c r="AL16" s="22">
        <f t="shared" si="4"/>
        <v>111.25932230264037</v>
      </c>
      <c r="AM16" s="62">
        <f t="shared" si="5"/>
        <v>404.5926556359737</v>
      </c>
      <c r="AN16" s="62">
        <f ca="1">AVERAGE(OFFSET($AM$3,0,0,'Données projet'!$E$10+1,1))-AVERAGE(OFFSET($H$3,0,0,'Données projet'!$E$10+1,1))</f>
        <v>131.52184605700751</v>
      </c>
      <c r="AO16" s="62">
        <f t="shared" si="36"/>
        <v>148.8282853361294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4.8636363636363633</v>
      </c>
      <c r="BD16" s="13">
        <f>IF('Données projet'!$A$88&gt;35,BD15+BC16-BL15,IF(A16&lt;'Données projet'!$A$88,$BA$205^A16,IF(A16='Données projet'!$A$88,'Données projet'!$B$88,BD15+BC16-BL15)))</f>
        <v>15.819083672120358</v>
      </c>
      <c r="BE16" s="14">
        <f>BD16*VLOOKUP('Données projet'!$B$11,Paramètres!$A$1:$I$89,3,0)*VLOOKUP('Données projet'!$B$11,Paramètres!$A$1:$I$89,5,0)</f>
        <v>9.4598120359279747</v>
      </c>
      <c r="BF16" s="14">
        <f t="shared" si="37"/>
        <v>3.356153749721936</v>
      </c>
      <c r="BG16" s="22">
        <f t="shared" si="7"/>
        <v>22.321140410006929</v>
      </c>
      <c r="BH16" s="62">
        <f t="shared" si="8"/>
        <v>315.65447374334025</v>
      </c>
      <c r="BI16" s="62">
        <f ca="1">AVERAGE(OFFSET($BH$3,0,0,'Données projet'!$E$11+1,1))-AVERAGE(OFFSET($H$3,0,0,'Données projet'!$E$11+1,1))</f>
        <v>220.56831852257903</v>
      </c>
      <c r="BJ16" s="62">
        <f t="shared" si="38"/>
        <v>155.94798995645544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2.4666666666666668</v>
      </c>
      <c r="BY16" s="13">
        <f>IF('Données projet'!$A$114&gt;35,BY15+BX16-CG15,IF(A16&lt;'Données projet'!$A$114,$BV$205^A16,IF(A16='Données projet'!$A$114,'Données projet'!$B$114,BY15+BX16-CG15)))</f>
        <v>22.86168101684942</v>
      </c>
      <c r="BZ16" s="14">
        <f>BY16*VLOOKUP('Données projet'!$B$12,Paramètres!$A$1:$I$89,3,0)*VLOOKUP('Données projet'!$B$12,Paramètres!$A$1:$I$89,5,0)</f>
        <v>18.188753417005401</v>
      </c>
      <c r="CA16" s="14">
        <f t="shared" si="39"/>
        <v>5.9801756254374139</v>
      </c>
      <c r="CB16" s="22">
        <f t="shared" si="10"/>
        <v>42.094218082254564</v>
      </c>
      <c r="CC16" s="62">
        <f t="shared" si="11"/>
        <v>335.42755141558786</v>
      </c>
      <c r="CD16" s="62">
        <f ca="1">AVERAGE(OFFSET($CC$3,0,0,'Données projet'!$E$12+1,1))-AVERAGE(OFFSET($H$3,0,0,'Données projet'!$E$12+1,1))</f>
        <v>195.9403725111606</v>
      </c>
      <c r="CE16" s="62">
        <f t="shared" si="40"/>
        <v>200.0549064053539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11.3568</v>
      </c>
      <c r="D17" s="12">
        <f t="shared" si="32"/>
        <v>3.9443572825295607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118.11419656689486</v>
      </c>
      <c r="H17" s="70">
        <f t="shared" si="1"/>
        <v>319.98284893373898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5.2</v>
      </c>
      <c r="N17" s="14">
        <f>IF('Données projet'!$A$36&gt;35,N16+M17-V16,IF(A17&lt;'Données projet'!$A$36,$K$205^A17,IF(A17='Données projet'!$A$36,'Données projet'!$B$36,N16+M17-V16)))</f>
        <v>25.8180440536639</v>
      </c>
      <c r="O17" s="14">
        <f>N17*VLOOKUP('Données projet'!$B$9,Paramètres!$A$1:$I$89,3,0)*VLOOKUP('Données projet'!$B$9,Paramètres!$A$1:$I$89,5,0)</f>
        <v>22.554643285280786</v>
      </c>
      <c r="P17" s="14">
        <f t="shared" si="33"/>
        <v>7.2322155537545054</v>
      </c>
      <c r="Q17" s="22">
        <f t="shared" si="2"/>
        <v>51.87877914465313</v>
      </c>
      <c r="R17" s="62">
        <f t="shared" si="0"/>
        <v>345.21211247798647</v>
      </c>
      <c r="S17" s="62">
        <f ca="1">AVERAGE(OFFSET($R$3,0,0,'Données projet'!$E$9+1,1))-AVERAGE(OFFSET($H$3,0,0,'Données projet'!$E$9+1,1))</f>
        <v>185.38515609787885</v>
      </c>
      <c r="T17" s="62">
        <f t="shared" si="34"/>
        <v>220.75864164059101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7.8</v>
      </c>
      <c r="AI17" s="14">
        <f>IF('Données projet'!$A$62&gt;35,AI16+AH17-AQ16,IF(A17&lt;'Données projet'!$A$62,$AF$205^A17,IF(A17='Données projet'!$A$62,'Données projet'!$B$62,AI16+AH17-AQ16)))</f>
        <v>75.199999999999989</v>
      </c>
      <c r="AJ17" s="14">
        <f>AI17*VLOOKUP('Données projet'!$B$10,Paramètres!$A$1:$I$89,3,0)*VLOOKUP('Données projet'!$B$10,Paramètres!$A$1:$I$89,5,0)</f>
        <v>55.136639999999993</v>
      </c>
      <c r="AK17" s="14">
        <f t="shared" si="35"/>
        <v>15.932675508045635</v>
      </c>
      <c r="AL17" s="22">
        <f t="shared" si="4"/>
        <v>123.77905784317947</v>
      </c>
      <c r="AM17" s="62">
        <f t="shared" si="5"/>
        <v>417.1123911765128</v>
      </c>
      <c r="AN17" s="62">
        <f ca="1">AVERAGE(OFFSET($AM$3,0,0,'Données projet'!$E$10+1,1))-AVERAGE(OFFSET($H$3,0,0,'Données projet'!$E$10+1,1))</f>
        <v>131.52184605700751</v>
      </c>
      <c r="AO17" s="62">
        <f t="shared" si="36"/>
        <v>148.8282853361294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4.8636363636363633</v>
      </c>
      <c r="BD17" s="13">
        <f>IF('Données projet'!$A$88&gt;35,BD16+BC17-BL16,IF(A17&lt;'Données projet'!$A$88,$BA$205^A17,IF(A17='Données projet'!$A$88,'Données projet'!$B$88,BD16+BC17-BL16)))</f>
        <v>19.562575920305584</v>
      </c>
      <c r="BE17" s="14">
        <f>BD17*VLOOKUP('Données projet'!$B$11,Paramètres!$A$1:$I$89,3,0)*VLOOKUP('Données projet'!$B$11,Paramètres!$A$1:$I$89,5,0)</f>
        <v>11.698420400342741</v>
      </c>
      <c r="BF17" s="14">
        <f t="shared" si="37"/>
        <v>4.0490140176134179</v>
      </c>
      <c r="BG17" s="22">
        <f t="shared" si="7"/>
        <v>27.42678161127364</v>
      </c>
      <c r="BH17" s="62">
        <f t="shared" si="8"/>
        <v>320.76011494460693</v>
      </c>
      <c r="BI17" s="62">
        <f ca="1">AVERAGE(OFFSET($BH$3,0,0,'Données projet'!$E$11+1,1))-AVERAGE(OFFSET($H$3,0,0,'Données projet'!$E$11+1,1))</f>
        <v>220.56831852257903</v>
      </c>
      <c r="BJ17" s="62">
        <f t="shared" si="38"/>
        <v>155.94798995645544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2.4666666666666668</v>
      </c>
      <c r="BY17" s="13">
        <f>IF('Données projet'!$A$114&gt;35,BY16+BX17-CG16,IF(A17&lt;'Données projet'!$A$114,$BV$205^A17,IF(A17='Données projet'!$A$114,'Données projet'!$B$114,BY16+BX17-CG16)))</f>
        <v>29.084054009429774</v>
      </c>
      <c r="BZ17" s="14">
        <f>BY17*VLOOKUP('Données projet'!$B$12,Paramètres!$A$1:$I$89,3,0)*VLOOKUP('Données projet'!$B$12,Paramètres!$A$1:$I$89,5,0)</f>
        <v>23.13927336990233</v>
      </c>
      <c r="CA17" s="14">
        <f t="shared" si="39"/>
        <v>7.3976107331343286</v>
      </c>
      <c r="CB17" s="22">
        <f t="shared" si="10"/>
        <v>53.185073146122171</v>
      </c>
      <c r="CC17" s="62">
        <f t="shared" si="11"/>
        <v>346.51840647945551</v>
      </c>
      <c r="CD17" s="62">
        <f ca="1">AVERAGE(OFFSET($CC$3,0,0,'Données projet'!$E$12+1,1))-AVERAGE(OFFSET($H$3,0,0,'Données projet'!$E$12+1,1))</f>
        <v>195.9403725111606</v>
      </c>
      <c r="CE17" s="62">
        <f t="shared" si="40"/>
        <v>200.0549064053539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18" s="12">
        <f t="shared" si="32"/>
        <v>4.1922941870296242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126.28999021566726</v>
      </c>
      <c r="H18" s="70">
        <f t="shared" si="1"/>
        <v>321.82751237574325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5.2</v>
      </c>
      <c r="N18" s="14">
        <f>IF('Données projet'!$A$36&gt;35,N17+M18-V17,IF(A18&lt;'Données projet'!$A$36,$K$205^A18,IF(A18='Données projet'!$A$36,'Données projet'!$B$36,N17+M18-V17)))</f>
        <v>32.56679380638046</v>
      </c>
      <c r="O18" s="14">
        <f>N18*VLOOKUP('Données projet'!$B$9,Paramètres!$A$1:$I$89,3,0)*VLOOKUP('Données projet'!$B$9,Paramètres!$A$1:$I$89,5,0)</f>
        <v>28.450351069253973</v>
      </c>
      <c r="P18" s="14">
        <f t="shared" si="33"/>
        <v>8.8794056026224197</v>
      </c>
      <c r="Q18" s="22">
        <f t="shared" si="2"/>
        <v>65.015992870184718</v>
      </c>
      <c r="R18" s="62">
        <f t="shared" si="0"/>
        <v>358.34932620351805</v>
      </c>
      <c r="S18" s="62">
        <f ca="1">AVERAGE(OFFSET($R$3,0,0,'Données projet'!$E$9+1,1))-AVERAGE(OFFSET($H$3,0,0,'Données projet'!$E$9+1,1))</f>
        <v>185.38515609787885</v>
      </c>
      <c r="T18" s="62">
        <f t="shared" si="34"/>
        <v>220.75864164059101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83</v>
      </c>
      <c r="AG18" s="13">
        <f>VLOOKUP(A18,'Données projet'!$A$61:$I$81,9,0)</f>
        <v>7.8</v>
      </c>
      <c r="AH18" s="13">
        <f t="array" ref="AH18">INDEX(AG:AG,MIN(IF(ISNUMBER(AG18:AG214),ROW(AG18:AG214),"")))</f>
        <v>7.8</v>
      </c>
      <c r="AI18" s="14">
        <f>IF('Données projet'!$A$62&gt;35,AI17+AH18-AQ17,IF(A18&lt;'Données projet'!$A$62,$AF$205^A18,IF(A18='Données projet'!$A$62,'Données projet'!$B$62,AI17+AH18-AQ17)))</f>
        <v>82.999999999999986</v>
      </c>
      <c r="AJ18" s="14">
        <f>AI18*VLOOKUP('Données projet'!$B$10,Paramètres!$A$1:$I$89,3,0)*VLOOKUP('Données projet'!$B$10,Paramètres!$A$1:$I$89,5,0)</f>
        <v>60.855599999999988</v>
      </c>
      <c r="AK18" s="14">
        <f t="shared" si="35"/>
        <v>17.384412949542664</v>
      </c>
      <c r="AL18" s="22">
        <f t="shared" si="4"/>
        <v>136.26802255378678</v>
      </c>
      <c r="AM18" s="62">
        <f t="shared" si="5"/>
        <v>429.60135588712012</v>
      </c>
      <c r="AN18" s="62">
        <f ca="1">AVERAGE(OFFSET($AM$3,0,0,'Données projet'!$E$10+1,1))-AVERAGE(OFFSET($H$3,0,0,'Données projet'!$E$10+1,1))</f>
        <v>131.52184605700751</v>
      </c>
      <c r="AO18" s="62">
        <f t="shared" si="36"/>
        <v>148.8282853361294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4.8636363636363633</v>
      </c>
      <c r="BD18" s="13">
        <f>IF('Données projet'!$A$88&gt;35,BD17+BC18-BL17,IF(A18&lt;'Données projet'!$A$88,$BA$205^A18,IF(A18='Données projet'!$A$88,'Données projet'!$B$88,BD17+BC18-BL17)))</f>
        <v>24.19194338747841</v>
      </c>
      <c r="BE18" s="14">
        <f>BD18*VLOOKUP('Données projet'!$B$11,Paramètres!$A$1:$I$89,3,0)*VLOOKUP('Données projet'!$B$11,Paramètres!$A$1:$I$89,5,0)</f>
        <v>14.466782145712092</v>
      </c>
      <c r="BF18" s="14">
        <f t="shared" si="37"/>
        <v>4.8849116391608316</v>
      </c>
      <c r="BG18" s="22">
        <f t="shared" si="7"/>
        <v>33.704200008653665</v>
      </c>
      <c r="BH18" s="62">
        <f t="shared" si="8"/>
        <v>327.037533341987</v>
      </c>
      <c r="BI18" s="62">
        <f ca="1">AVERAGE(OFFSET($BH$3,0,0,'Données projet'!$E$11+1,1))-AVERAGE(OFFSET($H$3,0,0,'Données projet'!$E$11+1,1))</f>
        <v>220.56831852257903</v>
      </c>
      <c r="BJ18" s="62">
        <f t="shared" si="38"/>
        <v>155.94798995645544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37</v>
      </c>
      <c r="BW18" s="13">
        <f>VLOOKUP(A18,'Données projet'!$A$113:$I$133,9,0)</f>
        <v>2.4666666666666668</v>
      </c>
      <c r="BX18" s="13">
        <f t="array" ref="BX18">INDEX(BW:BW,MIN(IF(ISNUMBER(BW18:BW214),ROW(BW18:BW214),"")))</f>
        <v>2.4666666666666668</v>
      </c>
      <c r="BY18" s="13">
        <f>IF('Données projet'!$A$114&gt;35,BY17+BX18-CG17,IF(A18&lt;'Données projet'!$A$114,$BV$205^A18,IF(A18='Données projet'!$A$114,'Données projet'!$B$114,BY17+BX18-CG17)))</f>
        <v>37</v>
      </c>
      <c r="BZ18" s="14">
        <f>BY18*VLOOKUP('Données projet'!$B$12,Paramètres!$A$1:$I$89,3,0)*VLOOKUP('Données projet'!$B$12,Paramètres!$A$1:$I$89,5,0)</f>
        <v>29.437200000000004</v>
      </c>
      <c r="CA18" s="14">
        <f t="shared" si="39"/>
        <v>9.1510096001539196</v>
      </c>
      <c r="CB18" s="22">
        <f t="shared" si="10"/>
        <v>67.207798386934755</v>
      </c>
      <c r="CC18" s="62">
        <f t="shared" si="11"/>
        <v>360.54113172026808</v>
      </c>
      <c r="CD18" s="62">
        <f ca="1">AVERAGE(OFFSET($CC$3,0,0,'Données projet'!$E$12+1,1))-AVERAGE(OFFSET($H$3,0,0,'Données projet'!$E$12+1,1))</f>
        <v>195.9403725111606</v>
      </c>
      <c r="CE18" s="62">
        <f t="shared" si="40"/>
        <v>200.0549064053539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15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12.979199999999999</v>
      </c>
      <c r="D19" s="12">
        <f t="shared" si="32"/>
        <v>4.4383130477080952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134.45097791213269</v>
      </c>
      <c r="H19" s="70">
        <f t="shared" si="1"/>
        <v>323.66883522475825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5.2</v>
      </c>
      <c r="N19" s="14">
        <f>IF('Données projet'!$A$36&gt;35,N18+M19-V18,IF(A19&lt;'Données projet'!$A$36,$K$205^A19,IF(A19='Données projet'!$A$36,'Données projet'!$B$36,N18+M19-V18)))</f>
        <v>41.079644012645062</v>
      </c>
      <c r="O19" s="14">
        <f>N19*VLOOKUP('Données projet'!$B$9,Paramètres!$A$1:$I$89,3,0)*VLOOKUP('Données projet'!$B$9,Paramètres!$A$1:$I$89,5,0)</f>
        <v>35.887177009446731</v>
      </c>
      <c r="P19" s="14">
        <f t="shared" si="33"/>
        <v>10.90175524635071</v>
      </c>
      <c r="Q19" s="22">
        <f t="shared" si="2"/>
        <v>81.490723678847203</v>
      </c>
      <c r="R19" s="62">
        <f t="shared" si="0"/>
        <v>374.8240570121805</v>
      </c>
      <c r="S19" s="62">
        <f ca="1">AVERAGE(OFFSET($R$3,0,0,'Données projet'!$E$9+1,1))-AVERAGE(OFFSET($H$3,0,0,'Données projet'!$E$9+1,1))</f>
        <v>185.38515609787885</v>
      </c>
      <c r="T19" s="62">
        <f t="shared" si="34"/>
        <v>220.75864164059101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>
        <f>VLOOKUP(A19,'Données projet'!$A$61:$I$81,2,0)</f>
        <v>92</v>
      </c>
      <c r="AG19" s="13">
        <f>VLOOKUP(A19,'Données projet'!$A$61:$I$81,9,0)</f>
        <v>9</v>
      </c>
      <c r="AH19" s="13">
        <f t="array" ref="AH19">INDEX(AG:AG,MIN(IF(ISNUMBER(AG19:AG215),ROW(AG19:AG215),"")))</f>
        <v>9</v>
      </c>
      <c r="AI19" s="14">
        <f>IF('Données projet'!$A$62&gt;35,AI18+AH19-AQ18,IF(A19&lt;'Données projet'!$A$62,$AF$205^A19,IF(A19='Données projet'!$A$62,'Données projet'!$B$62,AI18+AH19-AQ18)))</f>
        <v>91.999999999999986</v>
      </c>
      <c r="AJ19" s="14">
        <f>AI19*VLOOKUP('Données projet'!$B$10,Paramètres!$A$1:$I$89,3,0)*VLOOKUP('Données projet'!$B$10,Paramètres!$A$1:$I$89,5,0)</f>
        <v>67.454399999999978</v>
      </c>
      <c r="AK19" s="14">
        <f t="shared" si="35"/>
        <v>19.03993894863979</v>
      </c>
      <c r="AL19" s="22">
        <f t="shared" si="4"/>
        <v>150.64430700221425</v>
      </c>
      <c r="AM19" s="62">
        <f t="shared" si="5"/>
        <v>443.97764033554756</v>
      </c>
      <c r="AN19" s="62">
        <f ca="1">AVERAGE(OFFSET($AM$3,0,0,'Données projet'!$E$10+1,1))-AVERAGE(OFFSET($H$3,0,0,'Données projet'!$E$10+1,1))</f>
        <v>131.52184605700751</v>
      </c>
      <c r="AO19" s="62">
        <f t="shared" si="36"/>
        <v>148.8282853361294</v>
      </c>
      <c r="AP19" s="16">
        <f>IF(ISNA(VLOOKUP(A19,'Données projet'!$A$61:$I$81,3,0)),0,VLOOKUP(A19,'Données projet'!$A$61:$I$81,3,0))</f>
        <v>2</v>
      </c>
      <c r="AQ19" s="16">
        <f>IF(ISNA(VLOOKUP(A19,'Données projet'!$A$61:$I$81,4,0)),0,VLOOKUP(A19,'Données projet'!$A$61:$I$81,4,0))</f>
        <v>33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4.8636363636363633</v>
      </c>
      <c r="BD19" s="13">
        <f>IF('Données projet'!$A$88&gt;35,BD18+BC19-BL18,IF(A19&lt;'Données projet'!$A$88,$BA$205^A19,IF(A19='Données projet'!$A$88,'Données projet'!$B$88,BD18+BC19-BL18)))</f>
        <v>29.916823185615442</v>
      </c>
      <c r="BE19" s="14">
        <f>BD19*VLOOKUP('Données projet'!$B$11,Paramètres!$A$1:$I$89,3,0)*VLOOKUP('Données projet'!$B$11,Paramètres!$A$1:$I$89,5,0)</f>
        <v>17.890260264998037</v>
      </c>
      <c r="BF19" s="14">
        <f t="shared" si="37"/>
        <v>5.8933759227818108</v>
      </c>
      <c r="BG19" s="22">
        <f t="shared" si="7"/>
        <v>41.423166360383227</v>
      </c>
      <c r="BH19" s="62">
        <f t="shared" si="8"/>
        <v>334.75649969371653</v>
      </c>
      <c r="BI19" s="62">
        <f ca="1">AVERAGE(OFFSET($BH$3,0,0,'Données projet'!$E$11+1,1))-AVERAGE(OFFSET($H$3,0,0,'Données projet'!$E$11+1,1))</f>
        <v>220.56831852257903</v>
      </c>
      <c r="BJ19" s="62">
        <f t="shared" si="38"/>
        <v>155.94798995645544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11.6</v>
      </c>
      <c r="BY19" s="13">
        <f>IF('Données projet'!$A$114&gt;35,BY18+BX19-CG18,IF(A19&lt;'Données projet'!$A$114,$BV$205^A19,IF(A19='Données projet'!$A$114,'Données projet'!$B$114,BY18+BX19-CG18)))</f>
        <v>33.6</v>
      </c>
      <c r="BZ19" s="14">
        <f>BY19*VLOOKUP('Données projet'!$B$12,Paramètres!$A$1:$I$89,3,0)*VLOOKUP('Données projet'!$B$12,Paramètres!$A$1:$I$89,5,0)</f>
        <v>26.732160000000004</v>
      </c>
      <c r="CA19" s="14">
        <f t="shared" si="39"/>
        <v>8.4038705306032053</v>
      </c>
      <c r="CB19" s="22">
        <f t="shared" si="10"/>
        <v>61.195253174133917</v>
      </c>
      <c r="CC19" s="62">
        <f t="shared" si="11"/>
        <v>354.52858650746725</v>
      </c>
      <c r="CD19" s="62">
        <f ca="1">AVERAGE(OFFSET($CC$3,0,0,'Données projet'!$E$12+1,1))-AVERAGE(OFFSET($H$3,0,0,'Données projet'!$E$12+1,1))</f>
        <v>195.9403725111606</v>
      </c>
      <c r="CE19" s="62">
        <f t="shared" si="40"/>
        <v>200.0549064053539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13.790399999999998</v>
      </c>
      <c r="D20" s="12">
        <f t="shared" si="32"/>
        <v>4.6825473896592289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142.59819037631684</v>
      </c>
      <c r="H20" s="70">
        <f t="shared" si="1"/>
        <v>325.50705003698982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5.2</v>
      </c>
      <c r="N20" s="14">
        <f>IF('Données projet'!$A$36&gt;35,N19+M20-V19,IF(A20&lt;'Données projet'!$A$36,$K$205^A20,IF(A20='Données projet'!$A$36,'Données projet'!$B$36,N19+M20-V19)))</f>
        <v>51.817724588996064</v>
      </c>
      <c r="O20" s="14">
        <f>N20*VLOOKUP('Données projet'!$B$9,Paramètres!$A$1:$I$89,3,0)*VLOOKUP('Données projet'!$B$9,Paramètres!$A$1:$I$89,5,0)</f>
        <v>45.26796420094697</v>
      </c>
      <c r="P20" s="14">
        <f t="shared" si="33"/>
        <v>13.384709829702446</v>
      </c>
      <c r="Q20" s="22">
        <f t="shared" si="2"/>
        <v>102.15340727004774</v>
      </c>
      <c r="R20" s="62">
        <f t="shared" si="0"/>
        <v>395.48674060338107</v>
      </c>
      <c r="S20" s="62">
        <f ca="1">AVERAGE(OFFSET($R$3,0,0,'Données projet'!$E$9+1,1))-AVERAGE(OFFSET($H$3,0,0,'Données projet'!$E$9+1,1))</f>
        <v>185.38515609787885</v>
      </c>
      <c r="T20" s="62">
        <f t="shared" si="34"/>
        <v>220.75864164059101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</v>
      </c>
      <c r="AI20" s="14">
        <f>IF('Données projet'!$A$62&gt;35,AI19+AH20-AQ19,IF(A20&lt;'Données projet'!$A$62,$AF$205^A20,IF(A20='Données projet'!$A$62,'Données projet'!$B$62,AI19+AH20-AQ19)))</f>
        <v>66.999999999999986</v>
      </c>
      <c r="AJ20" s="14">
        <f>AI20*VLOOKUP('Données projet'!$B$10,Paramètres!$A$1:$I$89,3,0)*VLOOKUP('Données projet'!$B$10,Paramètres!$A$1:$I$89,5,0)</f>
        <v>49.124399999999987</v>
      </c>
      <c r="AK20" s="14">
        <f t="shared" si="35"/>
        <v>14.387400160367713</v>
      </c>
      <c r="AL20" s="22">
        <f t="shared" si="4"/>
        <v>110.61638527930707</v>
      </c>
      <c r="AM20" s="62">
        <f t="shared" si="5"/>
        <v>403.94971861264037</v>
      </c>
      <c r="AN20" s="62">
        <f ca="1">AVERAGE(OFFSET($AM$3,0,0,'Données projet'!$E$10+1,1))-AVERAGE(OFFSET($H$3,0,0,'Données projet'!$E$10+1,1))</f>
        <v>131.52184605700751</v>
      </c>
      <c r="AO20" s="62">
        <f t="shared" si="36"/>
        <v>148.8282853361294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4.8636363636363633</v>
      </c>
      <c r="BD20" s="13">
        <f>IF('Données projet'!$A$88&gt;35,BD19+BC20-BL19,IF(A20&lt;'Données projet'!$A$88,$BA$205^A20,IF(A20='Données projet'!$A$88,'Données projet'!$B$88,BD19+BC20-BL19)))</f>
        <v>36.996461804826815</v>
      </c>
      <c r="BE20" s="14">
        <f>BD20*VLOOKUP('Données projet'!$B$11,Paramètres!$A$1:$I$89,3,0)*VLOOKUP('Données projet'!$B$11,Paramètres!$A$1:$I$89,5,0)</f>
        <v>22.123884159286437</v>
      </c>
      <c r="BF20" s="14">
        <f t="shared" si="37"/>
        <v>7.1100323471134184</v>
      </c>
      <c r="BG20" s="22">
        <f t="shared" si="7"/>
        <v>50.91573791531308</v>
      </c>
      <c r="BH20" s="62">
        <f t="shared" si="8"/>
        <v>344.24907124864637</v>
      </c>
      <c r="BI20" s="62">
        <f ca="1">AVERAGE(OFFSET($BH$3,0,0,'Données projet'!$E$11+1,1))-AVERAGE(OFFSET($H$3,0,0,'Données projet'!$E$11+1,1))</f>
        <v>220.56831852257903</v>
      </c>
      <c r="BJ20" s="62">
        <f t="shared" si="38"/>
        <v>155.94798995645544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11.6</v>
      </c>
      <c r="BY20" s="13">
        <f>IF('Données projet'!$A$114&gt;35,BY19+BX20-CG19,IF(A20&lt;'Données projet'!$A$114,$BV$205^A20,IF(A20='Données projet'!$A$114,'Données projet'!$B$114,BY19+BX20-CG19)))</f>
        <v>45.2</v>
      </c>
      <c r="BZ20" s="14">
        <f>BY20*VLOOKUP('Données projet'!$B$12,Paramètres!$A$1:$I$89,3,0)*VLOOKUP('Données projet'!$B$12,Paramètres!$A$1:$I$89,5,0)</f>
        <v>35.961120000000008</v>
      </c>
      <c r="CA20" s="14">
        <f t="shared" si="39"/>
        <v>10.921600552662685</v>
      </c>
      <c r="CB20" s="22">
        <f t="shared" si="10"/>
        <v>81.654071629220851</v>
      </c>
      <c r="CC20" s="62">
        <f t="shared" si="11"/>
        <v>374.98740496255414</v>
      </c>
      <c r="CD20" s="62">
        <f ca="1">AVERAGE(OFFSET($CC$3,0,0,'Données projet'!$E$12+1,1))-AVERAGE(OFFSET($H$3,0,0,'Données projet'!$E$12+1,1))</f>
        <v>195.9403725111606</v>
      </c>
      <c r="CE20" s="62">
        <f t="shared" si="40"/>
        <v>200.0549064053539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14.601599999999998</v>
      </c>
      <c r="D21" s="12">
        <f t="shared" si="32"/>
        <v>4.9251141417391402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150.73253021693372</v>
      </c>
      <c r="H21" s="70">
        <f t="shared" si="1"/>
        <v>327.34236046352896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5.2</v>
      </c>
      <c r="N21" s="14">
        <f>IF('Données projet'!$A$36&gt;35,N20+M21-V20,IF(A21&lt;'Données projet'!$A$36,$K$205^A21,IF(A21='Données projet'!$A$36,'Données projet'!$B$36,N20+M21-V20)))</f>
        <v>65.362703258931163</v>
      </c>
      <c r="O21" s="14">
        <f>N21*VLOOKUP('Données projet'!$B$9,Paramètres!$A$1:$I$89,3,0)*VLOOKUP('Données projet'!$B$9,Paramètres!$A$1:$I$89,5,0)</f>
        <v>57.100857567002279</v>
      </c>
      <c r="P21" s="14">
        <f t="shared" si="33"/>
        <v>16.433175500367497</v>
      </c>
      <c r="Q21" s="22">
        <f t="shared" si="2"/>
        <v>128.07177425900235</v>
      </c>
      <c r="R21" s="62">
        <f t="shared" si="0"/>
        <v>421.40510759233564</v>
      </c>
      <c r="S21" s="62">
        <f ca="1">AVERAGE(OFFSET($R$3,0,0,'Données projet'!$E$9+1,1))-AVERAGE(OFFSET($H$3,0,0,'Données projet'!$E$9+1,1))</f>
        <v>185.38515609787885</v>
      </c>
      <c r="T21" s="62">
        <f t="shared" si="34"/>
        <v>220.75864164059101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</v>
      </c>
      <c r="AI21" s="14">
        <f>IF('Données projet'!$A$62&gt;35,AI20+AH21-AQ20,IF(A21&lt;'Données projet'!$A$62,$AF$205^A21,IF(A21='Données projet'!$A$62,'Données projet'!$B$62,AI20+AH21-AQ20)))</f>
        <v>74.999999999999986</v>
      </c>
      <c r="AJ21" s="14">
        <f>AI21*VLOOKUP('Données projet'!$B$10,Paramètres!$A$1:$I$89,3,0)*VLOOKUP('Données projet'!$B$10,Paramètres!$A$1:$I$89,5,0)</f>
        <v>54.989999999999988</v>
      </c>
      <c r="AK21" s="14">
        <f t="shared" si="35"/>
        <v>15.895227919347008</v>
      </c>
      <c r="AL21" s="22">
        <f t="shared" si="4"/>
        <v>123.45843862619598</v>
      </c>
      <c r="AM21" s="62">
        <f t="shared" si="5"/>
        <v>416.79177195952929</v>
      </c>
      <c r="AN21" s="62">
        <f ca="1">AVERAGE(OFFSET($AM$3,0,0,'Données projet'!$E$10+1,1))-AVERAGE(OFFSET($H$3,0,0,'Données projet'!$E$10+1,1))</f>
        <v>131.52184605700751</v>
      </c>
      <c r="AO21" s="62">
        <f t="shared" si="36"/>
        <v>148.8282853361294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4.8636363636363633</v>
      </c>
      <c r="BD21" s="13">
        <f>IF('Données projet'!$A$88&gt;35,BD20+BC21-BL20,IF(A21&lt;'Données projet'!$A$88,$BA$205^A21,IF(A21='Données projet'!$A$88,'Données projet'!$B$88,BD20+BC21-BL20)))</f>
        <v>45.751454878207923</v>
      </c>
      <c r="BE21" s="14">
        <f>BD21*VLOOKUP('Données projet'!$B$11,Paramètres!$A$1:$I$89,3,0)*VLOOKUP('Données projet'!$B$11,Paramètres!$A$1:$I$89,5,0)</f>
        <v>27.359370017168338</v>
      </c>
      <c r="BF21" s="14">
        <f t="shared" si="37"/>
        <v>8.5778610832511077</v>
      </c>
      <c r="BG21" s="22">
        <f t="shared" si="7"/>
        <v>62.590677499897197</v>
      </c>
      <c r="BH21" s="62">
        <f t="shared" si="8"/>
        <v>355.92401083323051</v>
      </c>
      <c r="BI21" s="62">
        <f ca="1">AVERAGE(OFFSET($BH$3,0,0,'Données projet'!$E$11+1,1))-AVERAGE(OFFSET($H$3,0,0,'Données projet'!$E$11+1,1))</f>
        <v>220.56831852257903</v>
      </c>
      <c r="BJ21" s="62">
        <f t="shared" si="38"/>
        <v>155.94798995645544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11.6</v>
      </c>
      <c r="BY21" s="13">
        <f>IF('Données projet'!$A$114&gt;35,BY20+BX21-CG20,IF(A21&lt;'Données projet'!$A$114,$BV$205^A21,IF(A21='Données projet'!$A$114,'Données projet'!$B$114,BY20+BX21-CG20)))</f>
        <v>56.800000000000004</v>
      </c>
      <c r="BZ21" s="14">
        <f>BY21*VLOOKUP('Données projet'!$B$12,Paramètres!$A$1:$I$89,3,0)*VLOOKUP('Données projet'!$B$12,Paramètres!$A$1:$I$89,5,0)</f>
        <v>45.190080000000009</v>
      </c>
      <c r="CA21" s="14">
        <f t="shared" si="39"/>
        <v>13.364359727915414</v>
      </c>
      <c r="CB21" s="22">
        <f t="shared" si="10"/>
        <v>101.98231585945268</v>
      </c>
      <c r="CC21" s="62">
        <f t="shared" si="11"/>
        <v>395.315649192786</v>
      </c>
      <c r="CD21" s="62">
        <f ca="1">AVERAGE(OFFSET($CC$3,0,0,'Données projet'!$E$12+1,1))-AVERAGE(OFFSET($H$3,0,0,'Données projet'!$E$12+1,1))</f>
        <v>195.9403725111606</v>
      </c>
      <c r="CE21" s="62">
        <f t="shared" si="40"/>
        <v>200.0549064053539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15.412799999999997</v>
      </c>
      <c r="D22" s="12">
        <f t="shared" si="32"/>
        <v>5.1661165069289936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158.85479408857466</v>
      </c>
      <c r="H22" s="70">
        <f t="shared" si="1"/>
        <v>329.17494624956799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5.2</v>
      </c>
      <c r="N22" s="14">
        <f>IF('Données projet'!$A$36&gt;35,N21+M22-V21,IF(A22&lt;'Données projet'!$A$36,$K$205^A22,IF(A22='Données projet'!$A$36,'Données projet'!$B$36,N21+M22-V21)))</f>
        <v>82.448293729639104</v>
      </c>
      <c r="O22" s="14">
        <f>N22*VLOOKUP('Données projet'!$B$9,Paramètres!$A$1:$I$89,3,0)*VLOOKUP('Données projet'!$B$9,Paramètres!$A$1:$I$89,5,0)</f>
        <v>72.026829402212726</v>
      </c>
      <c r="P22" s="14">
        <f t="shared" si="33"/>
        <v>20.175951549327085</v>
      </c>
      <c r="Q22" s="22">
        <f t="shared" si="2"/>
        <v>160.58651015726517</v>
      </c>
      <c r="R22" s="62">
        <f t="shared" si="0"/>
        <v>453.91984349059851</v>
      </c>
      <c r="S22" s="62">
        <f ca="1">AVERAGE(OFFSET($R$3,0,0,'Données projet'!$E$9+1,1))-AVERAGE(OFFSET($H$3,0,0,'Données projet'!$E$9+1,1))</f>
        <v>185.38515609787885</v>
      </c>
      <c r="T22" s="62">
        <f t="shared" si="34"/>
        <v>220.75864164059101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8</v>
      </c>
      <c r="AI22" s="14">
        <f>IF('Données projet'!$A$62&gt;35,AI21+AH22-AQ21,IF(A22&lt;'Données projet'!$A$62,$AF$205^A22,IF(A22='Données projet'!$A$62,'Données projet'!$B$62,AI21+AH22-AQ21)))</f>
        <v>82.999999999999986</v>
      </c>
      <c r="AJ22" s="14">
        <f>AI22*VLOOKUP('Données projet'!$B$10,Paramètres!$A$1:$I$89,3,0)*VLOOKUP('Données projet'!$B$10,Paramètres!$A$1:$I$89,5,0)</f>
        <v>60.855599999999988</v>
      </c>
      <c r="AK22" s="14">
        <f t="shared" si="35"/>
        <v>17.384412949542664</v>
      </c>
      <c r="AL22" s="22">
        <f t="shared" si="4"/>
        <v>136.26802255378678</v>
      </c>
      <c r="AM22" s="62">
        <f t="shared" si="5"/>
        <v>429.60135588712012</v>
      </c>
      <c r="AN22" s="62">
        <f ca="1">AVERAGE(OFFSET($AM$3,0,0,'Données projet'!$E$10+1,1))-AVERAGE(OFFSET($H$3,0,0,'Données projet'!$E$10+1,1))</f>
        <v>131.52184605700751</v>
      </c>
      <c r="AO22" s="62">
        <f t="shared" si="36"/>
        <v>148.8282853361294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4.8636363636363633</v>
      </c>
      <c r="BD22" s="13">
        <f>IF('Données projet'!$A$88&gt;35,BD21+BC22-BL21,IF(A22&lt;'Données projet'!$A$88,$BA$205^A22,IF(A22='Données projet'!$A$88,'Données projet'!$B$88,BD21+BC22-BL21)))</f>
        <v>56.578265092355473</v>
      </c>
      <c r="BE22" s="14">
        <f>BD22*VLOOKUP('Données projet'!$B$11,Paramètres!$A$1:$I$89,3,0)*VLOOKUP('Données projet'!$B$11,Paramètres!$A$1:$I$89,5,0)</f>
        <v>33.833802525228577</v>
      </c>
      <c r="BF22" s="14">
        <f t="shared" si="37"/>
        <v>10.348715332276408</v>
      </c>
      <c r="BG22" s="22">
        <f t="shared" si="7"/>
        <v>76.951218601821182</v>
      </c>
      <c r="BH22" s="62">
        <f t="shared" si="8"/>
        <v>370.28455193515447</v>
      </c>
      <c r="BI22" s="62">
        <f ca="1">AVERAGE(OFFSET($BH$3,0,0,'Données projet'!$E$11+1,1))-AVERAGE(OFFSET($H$3,0,0,'Données projet'!$E$11+1,1))</f>
        <v>220.56831852257903</v>
      </c>
      <c r="BJ22" s="62">
        <f t="shared" si="38"/>
        <v>155.94798995645544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11.6</v>
      </c>
      <c r="BY22" s="13">
        <f>IF('Données projet'!$A$114&gt;35,BY21+BX22-CG21,IF(A22&lt;'Données projet'!$A$114,$BV$205^A22,IF(A22='Données projet'!$A$114,'Données projet'!$B$114,BY21+BX22-CG21)))</f>
        <v>68.400000000000006</v>
      </c>
      <c r="BZ22" s="14">
        <f>BY22*VLOOKUP('Données projet'!$B$12,Paramètres!$A$1:$I$89,3,0)*VLOOKUP('Données projet'!$B$12,Paramètres!$A$1:$I$89,5,0)</f>
        <v>54.419040000000003</v>
      </c>
      <c r="CA22" s="14">
        <f t="shared" si="39"/>
        <v>15.749310274925152</v>
      </c>
      <c r="CB22" s="22">
        <f t="shared" si="10"/>
        <v>122.20987672882796</v>
      </c>
      <c r="CC22" s="62">
        <f t="shared" si="11"/>
        <v>415.54321006216128</v>
      </c>
      <c r="CD22" s="62">
        <f ca="1">AVERAGE(OFFSET($CC$3,0,0,'Données projet'!$E$12+1,1))-AVERAGE(OFFSET($H$3,0,0,'Données projet'!$E$12+1,1))</f>
        <v>195.9403725111606</v>
      </c>
      <c r="CE22" s="62">
        <f t="shared" si="40"/>
        <v>200.0549064053539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16.223999999999997</v>
      </c>
      <c r="D23" s="12">
        <f t="shared" si="32"/>
        <v>5.4056462111722139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166.96569005115393</v>
      </c>
      <c r="H23" s="70">
        <f t="shared" si="1"/>
        <v>331.0049671511249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104</v>
      </c>
      <c r="L23" s="13">
        <f>VLOOKUP(A23,'Données projet'!$A$35:$I$55,9,0)</f>
        <v>5.2</v>
      </c>
      <c r="M23" s="13">
        <f t="array" ref="M23">INDEX(L:L,MIN(IF(ISNUMBER(L23:L219),ROW(L23:L219),"")))</f>
        <v>5.2</v>
      </c>
      <c r="N23" s="14">
        <f>IF('Données projet'!$A$36&gt;35,N22+M23-V22,IF(A23&lt;'Données projet'!$A$36,$K$205^A23,IF(A23='Données projet'!$A$36,'Données projet'!$B$36,N22+M23-V22)))</f>
        <v>104</v>
      </c>
      <c r="O23" s="14">
        <f>N23*VLOOKUP('Données projet'!$B$9,Paramètres!$A$1:$I$89,3,0)*VLOOKUP('Données projet'!$B$9,Paramètres!$A$1:$I$89,5,0)</f>
        <v>90.854400000000012</v>
      </c>
      <c r="P23" s="14">
        <f t="shared" si="33"/>
        <v>24.771172249191284</v>
      </c>
      <c r="Q23" s="22">
        <f t="shared" si="2"/>
        <v>201.38120500067484</v>
      </c>
      <c r="R23" s="62">
        <f t="shared" si="0"/>
        <v>494.71453833400813</v>
      </c>
      <c r="S23" s="62">
        <f ca="1">AVERAGE(OFFSET($R$3,0,0,'Données projet'!$E$9+1,1))-AVERAGE(OFFSET($H$3,0,0,'Données projet'!$E$9+1,1))</f>
        <v>185.38515609787885</v>
      </c>
      <c r="T23" s="62">
        <f t="shared" si="34"/>
        <v>220.75864164059101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32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91</v>
      </c>
      <c r="AG23" s="13">
        <f>VLOOKUP(A23,'Données projet'!$A$61:$I$81,9,0)</f>
        <v>8</v>
      </c>
      <c r="AH23" s="13">
        <f t="array" ref="AH23">INDEX(AG:AG,MIN(IF(ISNUMBER(AG23:AG219),ROW(AG23:AG219),"")))</f>
        <v>8</v>
      </c>
      <c r="AI23" s="14">
        <f>IF('Données projet'!$A$62&gt;35,AI22+AH23-AQ22,IF(A23&lt;'Données projet'!$A$62,$AF$205^A23,IF(A23='Données projet'!$A$62,'Données projet'!$B$62,AI22+AH23-AQ22)))</f>
        <v>90.999999999999986</v>
      </c>
      <c r="AJ23" s="14">
        <f>AI23*VLOOKUP('Données projet'!$B$10,Paramètres!$A$1:$I$89,3,0)*VLOOKUP('Données projet'!$B$10,Paramètres!$A$1:$I$89,5,0)</f>
        <v>66.721199999999982</v>
      </c>
      <c r="AK23" s="14">
        <f t="shared" si="35"/>
        <v>18.856956599005905</v>
      </c>
      <c r="AL23" s="22">
        <f t="shared" si="4"/>
        <v>149.0486227432686</v>
      </c>
      <c r="AM23" s="62">
        <f t="shared" si="5"/>
        <v>442.38195607660191</v>
      </c>
      <c r="AN23" s="62">
        <f ca="1">AVERAGE(OFFSET($AM$3,0,0,'Données projet'!$E$10+1,1))-AVERAGE(OFFSET($H$3,0,0,'Données projet'!$E$10+1,1))</f>
        <v>131.52184605700751</v>
      </c>
      <c r="AO23" s="62">
        <f t="shared" si="36"/>
        <v>148.8282853361294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4.8636363636363633</v>
      </c>
      <c r="BD23" s="13">
        <f>IF('Données projet'!$A$88&gt;35,BD22+BC23-BL22,IF(A23&lt;'Données projet'!$A$88,$BA$205^A23,IF(A23='Données projet'!$A$88,'Données projet'!$B$88,BD22+BC23-BL22)))</f>
        <v>69.967175675228205</v>
      </c>
      <c r="BE23" s="14">
        <f>BD23*VLOOKUP('Données projet'!$B$11,Paramètres!$A$1:$I$89,3,0)*VLOOKUP('Données projet'!$B$11,Paramètres!$A$1:$I$89,5,0)</f>
        <v>41.840371053786463</v>
      </c>
      <c r="BF23" s="14">
        <f t="shared" si="37"/>
        <v>12.485153115571583</v>
      </c>
      <c r="BG23" s="22">
        <f t="shared" si="7"/>
        <v>94.616954594965264</v>
      </c>
      <c r="BH23" s="62">
        <f t="shared" si="8"/>
        <v>387.95028792829856</v>
      </c>
      <c r="BI23" s="62">
        <f ca="1">AVERAGE(OFFSET($BH$3,0,0,'Données projet'!$E$11+1,1))-AVERAGE(OFFSET($H$3,0,0,'Données projet'!$E$11+1,1))</f>
        <v>220.56831852257903</v>
      </c>
      <c r="BJ23" s="62">
        <f t="shared" si="38"/>
        <v>155.94798995645544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80</v>
      </c>
      <c r="BW23" s="13">
        <f>VLOOKUP(A23,'Données projet'!$A$113:$I$133,9,0)</f>
        <v>11.6</v>
      </c>
      <c r="BX23" s="13">
        <f t="array" ref="BX23">INDEX(BW:BW,MIN(IF(ISNUMBER(BW23:BW219),ROW(BW23:BW219),"")))</f>
        <v>11.6</v>
      </c>
      <c r="BY23" s="13">
        <f>IF('Données projet'!$A$114&gt;35,BY22+BX23-CG22,IF(A23&lt;'Données projet'!$A$114,$BV$205^A23,IF(A23='Données projet'!$A$114,'Données projet'!$B$114,BY22+BX23-CG22)))</f>
        <v>80</v>
      </c>
      <c r="BZ23" s="14">
        <f>BY23*VLOOKUP('Données projet'!$B$12,Paramètres!$A$1:$I$89,3,0)*VLOOKUP('Données projet'!$B$12,Paramètres!$A$1:$I$89,5,0)</f>
        <v>63.647999999999996</v>
      </c>
      <c r="CA23" s="14">
        <f t="shared" si="39"/>
        <v>18.087405707268363</v>
      </c>
      <c r="CB23" s="22">
        <f t="shared" si="10"/>
        <v>142.35583160682572</v>
      </c>
      <c r="CC23" s="62">
        <f t="shared" si="11"/>
        <v>435.689164940159</v>
      </c>
      <c r="CD23" s="62">
        <f ca="1">AVERAGE(OFFSET($CC$3,0,0,'Données projet'!$E$12+1,1))-AVERAGE(OFFSET($H$3,0,0,'Données projet'!$E$12+1,1))</f>
        <v>195.9403725111606</v>
      </c>
      <c r="CE23" s="62">
        <f t="shared" si="40"/>
        <v>200.0549064053539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28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17.035199999999996</v>
      </c>
      <c r="D24" s="12">
        <f t="shared" si="32"/>
        <v>5.6437852896626746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175.06585135879956</v>
      </c>
      <c r="H24" s="70">
        <f t="shared" si="1"/>
        <v>332.83256604616247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10.6</v>
      </c>
      <c r="N24" s="14">
        <f>IF('Données projet'!$A$36&gt;35,N23+M24-V23,IF(A24&lt;'Données projet'!$A$36,$K$205^A24,IF(A24='Données projet'!$A$36,'Données projet'!$B$36,N23+M24-V23)))</f>
        <v>82.6</v>
      </c>
      <c r="O24" s="14">
        <f>N24*VLOOKUP('Données projet'!$B$9,Paramètres!$A$1:$I$89,3,0)*VLOOKUP('Données projet'!$B$9,Paramètres!$A$1:$I$89,5,0)</f>
        <v>72.159360000000007</v>
      </c>
      <c r="P24" s="14">
        <f t="shared" si="33"/>
        <v>20.208750890014226</v>
      </c>
      <c r="Q24" s="22">
        <f t="shared" si="2"/>
        <v>160.8744598001081</v>
      </c>
      <c r="R24" s="62">
        <f t="shared" si="0"/>
        <v>454.20779313344144</v>
      </c>
      <c r="S24" s="62">
        <f ca="1">AVERAGE(OFFSET($R$3,0,0,'Données projet'!$E$9+1,1))-AVERAGE(OFFSET($H$3,0,0,'Données projet'!$E$9+1,1))</f>
        <v>185.38515609787885</v>
      </c>
      <c r="T24" s="62">
        <f t="shared" si="34"/>
        <v>220.75864164059101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</v>
      </c>
      <c r="AI24" s="14">
        <f>IF('Données projet'!$A$62&gt;35,AI23+AH24-AQ23,IF(A24&lt;'Données projet'!$A$62,$AF$205^A24,IF(A24='Données projet'!$A$62,'Données projet'!$B$62,AI23+AH24-AQ23)))</f>
        <v>98.999999999999986</v>
      </c>
      <c r="AJ24" s="14">
        <f>AI24*VLOOKUP('Données projet'!$B$10,Paramètres!$A$1:$I$89,3,0)*VLOOKUP('Données projet'!$B$10,Paramètres!$A$1:$I$89,5,0)</f>
        <v>72.586799999999997</v>
      </c>
      <c r="AK24" s="14">
        <f t="shared" si="35"/>
        <v>20.314488197199065</v>
      </c>
      <c r="AL24" s="22">
        <f t="shared" si="4"/>
        <v>161.80307694345504</v>
      </c>
      <c r="AM24" s="62">
        <f t="shared" si="5"/>
        <v>455.13641027678835</v>
      </c>
      <c r="AN24" s="62">
        <f ca="1">AVERAGE(OFFSET($AM$3,0,0,'Données projet'!$E$10+1,1))-AVERAGE(OFFSET($H$3,0,0,'Données projet'!$E$10+1,1))</f>
        <v>131.52184605700751</v>
      </c>
      <c r="AO24" s="62">
        <f t="shared" si="36"/>
        <v>148.8282853361294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4.8636363636363633</v>
      </c>
      <c r="BD24" s="13">
        <f>IF('Données projet'!$A$88&gt;35,BD23+BC24-BL23,IF(A24&lt;'Données projet'!$A$88,$BA$205^A24,IF(A24='Données projet'!$A$88,'Données projet'!$B$88,BD23+BC24-BL23)))</f>
        <v>86.524492470337051</v>
      </c>
      <c r="BE24" s="14">
        <f>BD24*VLOOKUP('Données projet'!$B$11,Paramètres!$A$1:$I$89,3,0)*VLOOKUP('Données projet'!$B$11,Paramètres!$A$1:$I$89,5,0)</f>
        <v>51.741646497261556</v>
      </c>
      <c r="BF24" s="14">
        <f t="shared" si="37"/>
        <v>15.062647228598374</v>
      </c>
      <c r="BG24" s="22">
        <f t="shared" si="7"/>
        <v>116.35081157253938</v>
      </c>
      <c r="BH24" s="62">
        <f t="shared" si="8"/>
        <v>409.6841449058727</v>
      </c>
      <c r="BI24" s="62">
        <f ca="1">AVERAGE(OFFSET($BH$3,0,0,'Données projet'!$E$11+1,1))-AVERAGE(OFFSET($H$3,0,0,'Données projet'!$E$11+1,1))</f>
        <v>220.56831852257903</v>
      </c>
      <c r="BJ24" s="62">
        <f t="shared" si="38"/>
        <v>155.94798995645544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12.6</v>
      </c>
      <c r="BY24" s="13">
        <f>IF('Données projet'!$A$114&gt;35,BY23+BX24-CG23,IF(A24&lt;'Données projet'!$A$114,$BV$205^A24,IF(A24='Données projet'!$A$114,'Données projet'!$B$114,BY23+BX24-CG23)))</f>
        <v>64.599999999999994</v>
      </c>
      <c r="BZ24" s="14">
        <f>BY24*VLOOKUP('Données projet'!$B$12,Paramètres!$A$1:$I$89,3,0)*VLOOKUP('Données projet'!$B$12,Paramètres!$A$1:$I$89,5,0)</f>
        <v>51.395759999999996</v>
      </c>
      <c r="CA24" s="14">
        <f t="shared" si="39"/>
        <v>14.973641136922506</v>
      </c>
      <c r="CB24" s="22">
        <f t="shared" si="10"/>
        <v>115.59337364680668</v>
      </c>
      <c r="CC24" s="62">
        <f t="shared" si="11"/>
        <v>408.92670698014001</v>
      </c>
      <c r="CD24" s="62">
        <f ca="1">AVERAGE(OFFSET($CC$3,0,0,'Données projet'!$E$12+1,1))-AVERAGE(OFFSET($H$3,0,0,'Données projet'!$E$12+1,1))</f>
        <v>195.9403725111606</v>
      </c>
      <c r="CE24" s="62">
        <f t="shared" si="40"/>
        <v>200.0549064053539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17.846399999999996</v>
      </c>
      <c r="D25" s="12">
        <f t="shared" si="32"/>
        <v>5.8806075232471633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183.15584754787281</v>
      </c>
      <c r="H25" s="70">
        <f t="shared" si="1"/>
        <v>334.65787143632213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10.6</v>
      </c>
      <c r="N25" s="14">
        <f>IF('Données projet'!$A$36&gt;35,N24+M25-V24,IF(A25&lt;'Données projet'!$A$36,$K$205^A25,IF(A25='Données projet'!$A$36,'Données projet'!$B$36,N24+M25-V24)))</f>
        <v>93.199999999999989</v>
      </c>
      <c r="O25" s="14">
        <f>N25*VLOOKUP('Données projet'!$B$9,Paramètres!$A$1:$I$89,3,0)*VLOOKUP('Données projet'!$B$9,Paramètres!$A$1:$I$89,5,0)</f>
        <v>81.419520000000006</v>
      </c>
      <c r="P25" s="14">
        <f t="shared" si="33"/>
        <v>22.483908063290368</v>
      </c>
      <c r="Q25" s="22">
        <f t="shared" si="2"/>
        <v>180.96513721023075</v>
      </c>
      <c r="R25" s="62">
        <f t="shared" si="0"/>
        <v>474.29847054356406</v>
      </c>
      <c r="S25" s="62">
        <f ca="1">AVERAGE(OFFSET($R$3,0,0,'Données projet'!$E$9+1,1))-AVERAGE(OFFSET($H$3,0,0,'Données projet'!$E$9+1,1))</f>
        <v>185.38515609787885</v>
      </c>
      <c r="T25" s="62">
        <f t="shared" si="34"/>
        <v>220.75864164059101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</v>
      </c>
      <c r="AI25" s="14">
        <f>IF('Données projet'!$A$62&gt;35,AI24+AH25-AQ24,IF(A25&lt;'Données projet'!$A$62,$AF$205^A25,IF(A25='Données projet'!$A$62,'Données projet'!$B$62,AI24+AH25-AQ24)))</f>
        <v>106.99999999999999</v>
      </c>
      <c r="AJ25" s="14">
        <f>AI25*VLOOKUP('Données projet'!$B$10,Paramètres!$A$1:$I$89,3,0)*VLOOKUP('Données projet'!$B$10,Paramètres!$A$1:$I$89,5,0)</f>
        <v>78.452399999999997</v>
      </c>
      <c r="AK25" s="14">
        <f t="shared" si="35"/>
        <v>21.75835875604599</v>
      </c>
      <c r="AL25" s="22">
        <f t="shared" si="4"/>
        <v>174.53373816678013</v>
      </c>
      <c r="AM25" s="62">
        <f t="shared" si="5"/>
        <v>467.86707150011341</v>
      </c>
      <c r="AN25" s="62">
        <f ca="1">AVERAGE(OFFSET($AM$3,0,0,'Données projet'!$E$10+1,1))-AVERAGE(OFFSET($H$3,0,0,'Données projet'!$E$10+1,1))</f>
        <v>131.52184605700751</v>
      </c>
      <c r="AO25" s="62">
        <f t="shared" si="36"/>
        <v>148.8282853361294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>
        <f>VLOOKUP(A25,'Données projet'!$A$87:$I$107,2,0)</f>
        <v>107</v>
      </c>
      <c r="BB25" s="13">
        <f>VLOOKUP(A25,'Données projet'!$A$87:$I$107,9,0)</f>
        <v>4.8636363636363633</v>
      </c>
      <c r="BC25" s="13">
        <f t="array" ref="BC25">INDEX(BB:BB,MIN(IF(ISNUMBER(BB25:BB221),ROW(BB25:BB221),"")))</f>
        <v>4.8636363636363633</v>
      </c>
      <c r="BD25" s="13">
        <f>IF('Données projet'!$A$88&gt;35,BD24+BC25-BL24,IF(A25&lt;'Données projet'!$A$88,$BA$205^A25,IF(A25='Données projet'!$A$88,'Données projet'!$B$88,BD24+BC25-BL24)))</f>
        <v>107</v>
      </c>
      <c r="BE25" s="14">
        <f>BD25*VLOOKUP('Données projet'!$B$11,Paramètres!$A$1:$I$89,3,0)*VLOOKUP('Données projet'!$B$11,Paramètres!$A$1:$I$89,5,0)</f>
        <v>63.986000000000004</v>
      </c>
      <c r="BF25" s="14">
        <f t="shared" si="37"/>
        <v>18.172251427996663</v>
      </c>
      <c r="BG25" s="22">
        <f t="shared" si="7"/>
        <v>143.09228790376088</v>
      </c>
      <c r="BH25" s="62">
        <f t="shared" si="8"/>
        <v>436.42562123709422</v>
      </c>
      <c r="BI25" s="62">
        <f ca="1">AVERAGE(OFFSET($BH$3,0,0,'Données projet'!$E$11+1,1))-AVERAGE(OFFSET($H$3,0,0,'Données projet'!$E$11+1,1))</f>
        <v>220.56831852257903</v>
      </c>
      <c r="BJ25" s="62">
        <f t="shared" si="38"/>
        <v>155.94798995645544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16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1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10.833198622733226</v>
      </c>
      <c r="BS25" s="24">
        <f t="shared" si="9"/>
        <v>10.833198622733226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12.6</v>
      </c>
      <c r="BY25" s="13">
        <f>IF('Données projet'!$A$114&gt;35,BY24+BX25-CG24,IF(A25&lt;'Données projet'!$A$114,$BV$205^A25,IF(A25='Données projet'!$A$114,'Données projet'!$B$114,BY24+BX25-CG24)))</f>
        <v>77.199999999999989</v>
      </c>
      <c r="BZ25" s="14">
        <f>BY25*VLOOKUP('Données projet'!$B$12,Paramètres!$A$1:$I$89,3,0)*VLOOKUP('Données projet'!$B$12,Paramètres!$A$1:$I$89,5,0)</f>
        <v>61.42031999999999</v>
      </c>
      <c r="CA25" s="14">
        <f t="shared" si="39"/>
        <v>17.526880037631354</v>
      </c>
      <c r="CB25" s="22">
        <f t="shared" si="10"/>
        <v>137.4997067322079</v>
      </c>
      <c r="CC25" s="62">
        <f t="shared" si="11"/>
        <v>430.83304006554124</v>
      </c>
      <c r="CD25" s="62">
        <f ca="1">AVERAGE(OFFSET($CC$3,0,0,'Données projet'!$E$12+1,1))-AVERAGE(OFFSET($H$3,0,0,'Données projet'!$E$12+1,1))</f>
        <v>195.9403725111606</v>
      </c>
      <c r="CE25" s="62">
        <f t="shared" si="40"/>
        <v>200.0549064053539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18.657599999999995</v>
      </c>
      <c r="D26" s="12">
        <f t="shared" si="32"/>
        <v>6.1161796062812925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191.23619345199589</v>
      </c>
      <c r="H26" s="70">
        <f t="shared" si="1"/>
        <v>336.48099948093989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10.6</v>
      </c>
      <c r="N26" s="14">
        <f>IF('Données projet'!$A$36&gt;35,N25+M26-V25,IF(A26&lt;'Données projet'!$A$36,$K$205^A26,IF(A26='Données projet'!$A$36,'Données projet'!$B$36,N25+M26-V25)))</f>
        <v>103.79999999999998</v>
      </c>
      <c r="O26" s="14">
        <f>N26*VLOOKUP('Données projet'!$B$9,Paramètres!$A$1:$I$89,3,0)*VLOOKUP('Données projet'!$B$9,Paramètres!$A$1:$I$89,5,0)</f>
        <v>90.679679999999991</v>
      </c>
      <c r="P26" s="14">
        <f t="shared" si="33"/>
        <v>24.729075596681458</v>
      </c>
      <c r="Q26" s="22">
        <f t="shared" si="2"/>
        <v>201.00358266422018</v>
      </c>
      <c r="R26" s="62">
        <f t="shared" si="0"/>
        <v>494.33691599755349</v>
      </c>
      <c r="S26" s="62">
        <f ca="1">AVERAGE(OFFSET($R$3,0,0,'Données projet'!$E$9+1,1))-AVERAGE(OFFSET($H$3,0,0,'Données projet'!$E$9+1,1))</f>
        <v>185.38515609787885</v>
      </c>
      <c r="T26" s="62">
        <f t="shared" si="34"/>
        <v>220.75864164059101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</v>
      </c>
      <c r="AI26" s="14">
        <f>IF('Données projet'!$A$62&gt;35,AI25+AH26-AQ25,IF(A26&lt;'Données projet'!$A$62,$AF$205^A26,IF(A26='Données projet'!$A$62,'Données projet'!$B$62,AI25+AH26-AQ25)))</f>
        <v>114.99999999999999</v>
      </c>
      <c r="AJ26" s="14">
        <f>AI26*VLOOKUP('Données projet'!$B$10,Paramètres!$A$1:$I$89,3,0)*VLOOKUP('Données projet'!$B$10,Paramètres!$A$1:$I$89,5,0)</f>
        <v>84.317999999999984</v>
      </c>
      <c r="AK26" s="14">
        <f t="shared" si="35"/>
        <v>23.189705803157239</v>
      </c>
      <c r="AL26" s="22">
        <f t="shared" si="4"/>
        <v>187.24258760716546</v>
      </c>
      <c r="AM26" s="62">
        <f t="shared" si="5"/>
        <v>480.5759209404988</v>
      </c>
      <c r="AN26" s="62">
        <f ca="1">AVERAGE(OFFSET($AM$3,0,0,'Données projet'!$E$10+1,1))-AVERAGE(OFFSET($H$3,0,0,'Données projet'!$E$10+1,1))</f>
        <v>131.52184605700751</v>
      </c>
      <c r="AO26" s="62">
        <f t="shared" si="36"/>
        <v>148.8282853361294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</v>
      </c>
      <c r="BD26" s="13">
        <f>IF('Données projet'!$A$88&gt;35,BD25+BC26-BL25,IF(A26&lt;'Données projet'!$A$88,$BA$205^A26,IF(A26='Données projet'!$A$88,'Données projet'!$B$88,BD25+BC26-BL25)))</f>
        <v>103</v>
      </c>
      <c r="BE26" s="14">
        <f>BD26*VLOOKUP('Données projet'!$B$11,Paramètres!$A$1:$I$89,3,0)*VLOOKUP('Données projet'!$B$11,Paramètres!$A$1:$I$89,5,0)</f>
        <v>61.594000000000008</v>
      </c>
      <c r="BF26" s="14">
        <f t="shared" si="37"/>
        <v>17.570665168564613</v>
      </c>
      <c r="BG26" s="22">
        <f t="shared" si="7"/>
        <v>137.8784585019167</v>
      </c>
      <c r="BH26" s="62">
        <f t="shared" si="8"/>
        <v>431.21179183524998</v>
      </c>
      <c r="BI26" s="62">
        <f ca="1">AVERAGE(OFFSET($BH$3,0,0,'Données projet'!$E$11+1,1))-AVERAGE(OFFSET($H$3,0,0,'Données projet'!$E$11+1,1))</f>
        <v>220.56831852257903</v>
      </c>
      <c r="BJ26" s="62">
        <f t="shared" si="38"/>
        <v>155.94798995645544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7.6602282080754316</v>
      </c>
      <c r="BS26" s="24">
        <f t="shared" si="9"/>
        <v>7.6602282080754316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12.6</v>
      </c>
      <c r="BY26" s="13">
        <f>IF('Données projet'!$A$114&gt;35,BY25+BX26-CG25,IF(A26&lt;'Données projet'!$A$114,$BV$205^A26,IF(A26='Données projet'!$A$114,'Données projet'!$B$114,BY25+BX26-CG25)))</f>
        <v>89.799999999999983</v>
      </c>
      <c r="BZ26" s="14">
        <f>BY26*VLOOKUP('Données projet'!$B$12,Paramètres!$A$1:$I$89,3,0)*VLOOKUP('Données projet'!$B$12,Paramètres!$A$1:$I$89,5,0)</f>
        <v>71.444879999999998</v>
      </c>
      <c r="CA26" s="14">
        <f t="shared" si="39"/>
        <v>20.03184442542841</v>
      </c>
      <c r="CB26" s="22">
        <f t="shared" si="10"/>
        <v>159.32196170762117</v>
      </c>
      <c r="CC26" s="62">
        <f t="shared" si="11"/>
        <v>452.65529504095446</v>
      </c>
      <c r="CD26" s="62">
        <f ca="1">AVERAGE(OFFSET($CC$3,0,0,'Données projet'!$E$12+1,1))-AVERAGE(OFFSET($H$3,0,0,'Données projet'!$E$12+1,1))</f>
        <v>195.9403725111606</v>
      </c>
      <c r="CE26" s="62">
        <f t="shared" si="40"/>
        <v>200.0549064053539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19.468799999999995</v>
      </c>
      <c r="D27" s="12">
        <f t="shared" si="32"/>
        <v>6.3505621056489936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199.30735660500974</v>
      </c>
      <c r="H27" s="70">
        <f t="shared" si="1"/>
        <v>338.30205566733866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10.6</v>
      </c>
      <c r="N27" s="14">
        <f>IF('Données projet'!$A$36&gt;35,N26+M27-V26,IF(A27&lt;'Données projet'!$A$36,$K$205^A27,IF(A27='Données projet'!$A$36,'Données projet'!$B$36,N26+M27-V26)))</f>
        <v>114.39999999999998</v>
      </c>
      <c r="O27" s="14">
        <f>N27*VLOOKUP('Données projet'!$B$9,Paramètres!$A$1:$I$89,3,0)*VLOOKUP('Données projet'!$B$9,Paramètres!$A$1:$I$89,5,0)</f>
        <v>99.93983999999999</v>
      </c>
      <c r="P27" s="14">
        <f t="shared" si="33"/>
        <v>26.947664756006528</v>
      </c>
      <c r="Q27" s="22">
        <f t="shared" si="2"/>
        <v>220.99573745004466</v>
      </c>
      <c r="R27" s="62">
        <f t="shared" si="0"/>
        <v>514.32907078337803</v>
      </c>
      <c r="S27" s="62">
        <f ca="1">AVERAGE(OFFSET($R$3,0,0,'Données projet'!$E$9+1,1))-AVERAGE(OFFSET($H$3,0,0,'Données projet'!$E$9+1,1))</f>
        <v>185.38515609787885</v>
      </c>
      <c r="T27" s="62">
        <f t="shared" si="34"/>
        <v>220.75864164059101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</v>
      </c>
      <c r="AI27" s="14">
        <f>IF('Données projet'!$A$62&gt;35,AI26+AH27-AQ26,IF(A27&lt;'Données projet'!$A$62,$AF$205^A27,IF(A27='Données projet'!$A$62,'Données projet'!$B$62,AI26+AH27-AQ26)))</f>
        <v>122.99999999999999</v>
      </c>
      <c r="AJ27" s="14">
        <f>AI27*VLOOKUP('Données projet'!$B$10,Paramètres!$A$1:$I$89,3,0)*VLOOKUP('Données projet'!$B$10,Paramètres!$A$1:$I$89,5,0)</f>
        <v>90.183599999999984</v>
      </c>
      <c r="AK27" s="14">
        <f t="shared" si="35"/>
        <v>24.609499639553768</v>
      </c>
      <c r="AL27" s="22">
        <f t="shared" si="4"/>
        <v>199.9313152055561</v>
      </c>
      <c r="AM27" s="62">
        <f t="shared" si="5"/>
        <v>493.26464853888945</v>
      </c>
      <c r="AN27" s="62">
        <f ca="1">AVERAGE(OFFSET($AM$3,0,0,'Données projet'!$E$10+1,1))-AVERAGE(OFFSET($H$3,0,0,'Données projet'!$E$10+1,1))</f>
        <v>131.52184605700751</v>
      </c>
      <c r="AO27" s="62">
        <f t="shared" si="36"/>
        <v>148.8282853361294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</v>
      </c>
      <c r="BD27" s="13">
        <f>IF('Données projet'!$A$88&gt;35,BD26+BC27-BL26,IF(A27&lt;'Données projet'!$A$88,$BA$205^A27,IF(A27='Données projet'!$A$88,'Données projet'!$B$88,BD26+BC27-BL26)))</f>
        <v>115</v>
      </c>
      <c r="BE27" s="14">
        <f>BD27*VLOOKUP('Données projet'!$B$11,Paramètres!$A$1:$I$89,3,0)*VLOOKUP('Données projet'!$B$11,Paramètres!$A$1:$I$89,5,0)</f>
        <v>68.77000000000001</v>
      </c>
      <c r="BF27" s="14">
        <f t="shared" si="37"/>
        <v>19.367690785921525</v>
      </c>
      <c r="BG27" s="22">
        <f t="shared" si="7"/>
        <v>153.50647811881331</v>
      </c>
      <c r="BH27" s="62">
        <f t="shared" si="8"/>
        <v>446.83981145214659</v>
      </c>
      <c r="BI27" s="62">
        <f ca="1">AVERAGE(OFFSET($BH$3,0,0,'Données projet'!$E$11+1,1))-AVERAGE(OFFSET($H$3,0,0,'Données projet'!$E$11+1,1))</f>
        <v>220.56831852257903</v>
      </c>
      <c r="BJ27" s="62">
        <f t="shared" si="38"/>
        <v>155.94798995645544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5.416599311366614</v>
      </c>
      <c r="BS27" s="24">
        <f t="shared" si="9"/>
        <v>5.416599311366614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12.6</v>
      </c>
      <c r="BY27" s="13">
        <f>IF('Données projet'!$A$114&gt;35,BY26+BX27-CG26,IF(A27&lt;'Données projet'!$A$114,$BV$205^A27,IF(A27='Données projet'!$A$114,'Données projet'!$B$114,BY26+BX27-CG26)))</f>
        <v>102.39999999999998</v>
      </c>
      <c r="BZ27" s="14">
        <f>BY27*VLOOKUP('Données projet'!$B$12,Paramètres!$A$1:$I$89,3,0)*VLOOKUP('Données projet'!$B$12,Paramètres!$A$1:$I$89,5,0)</f>
        <v>81.469439999999992</v>
      </c>
      <c r="CA27" s="14">
        <f t="shared" si="39"/>
        <v>22.496088365195678</v>
      </c>
      <c r="CB27" s="22">
        <f t="shared" si="10"/>
        <v>181.07329523604912</v>
      </c>
      <c r="CC27" s="62">
        <f t="shared" si="11"/>
        <v>474.40662856938241</v>
      </c>
      <c r="CD27" s="62">
        <f ca="1">AVERAGE(OFFSET($CC$3,0,0,'Données projet'!$E$12+1,1))-AVERAGE(OFFSET($H$3,0,0,'Données projet'!$E$12+1,1))</f>
        <v>195.9403725111606</v>
      </c>
      <c r="CE27" s="62">
        <f t="shared" si="40"/>
        <v>200.0549064053539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20.279999999999994</v>
      </c>
      <c r="D28" s="12">
        <f t="shared" si="32"/>
        <v>6.5838102554415281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207.36976337533807</v>
      </c>
      <c r="H28" s="70">
        <f t="shared" si="1"/>
        <v>340.12113619489395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125</v>
      </c>
      <c r="L28" s="13">
        <f>VLOOKUP(A28,'Données projet'!$A$35:$I$55,9,0)</f>
        <v>10.6</v>
      </c>
      <c r="M28" s="13">
        <f t="array" ref="M28">INDEX(L:L,MIN(IF(ISNUMBER(L28:L224),ROW(L28:L224),"")))</f>
        <v>10.6</v>
      </c>
      <c r="N28" s="14">
        <f>IF('Données projet'!$A$36&gt;35,N27+M28-V27,IF(A28&lt;'Données projet'!$A$36,$K$205^A28,IF(A28='Données projet'!$A$36,'Données projet'!$B$36,N27+M28-V27)))</f>
        <v>124.99999999999997</v>
      </c>
      <c r="O28" s="14">
        <f>N28*VLOOKUP('Données projet'!$B$9,Paramètres!$A$1:$I$89,3,0)*VLOOKUP('Données projet'!$B$9,Paramètres!$A$1:$I$89,5,0)</f>
        <v>109.19999999999999</v>
      </c>
      <c r="P28" s="14">
        <f t="shared" si="33"/>
        <v>29.142418334948612</v>
      </c>
      <c r="Q28" s="22">
        <f t="shared" si="2"/>
        <v>240.94637860003544</v>
      </c>
      <c r="R28" s="62">
        <f t="shared" si="0"/>
        <v>534.27971193336873</v>
      </c>
      <c r="S28" s="62">
        <f ca="1">AVERAGE(OFFSET($R$3,0,0,'Données projet'!$E$9+1,1))-AVERAGE(OFFSET($H$3,0,0,'Données projet'!$E$9+1,1))</f>
        <v>185.38515609787885</v>
      </c>
      <c r="T28" s="62">
        <f t="shared" si="34"/>
        <v>220.75864164059101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31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131</v>
      </c>
      <c r="AG28" s="13">
        <f>VLOOKUP(A28,'Données projet'!$A$61:$I$81,9,0)</f>
        <v>8</v>
      </c>
      <c r="AH28" s="13">
        <f t="array" ref="AH28">INDEX(AG:AG,MIN(IF(ISNUMBER(AG28:AG224),ROW(AG28:AG224),"")))</f>
        <v>8</v>
      </c>
      <c r="AI28" s="14">
        <f>IF('Données projet'!$A$62&gt;35,AI27+AH28-AQ27,IF(A28&lt;'Données projet'!$A$62,$AF$205^A28,IF(A28='Données projet'!$A$62,'Données projet'!$B$62,AI27+AH28-AQ27)))</f>
        <v>131</v>
      </c>
      <c r="AJ28" s="14">
        <f>AI28*VLOOKUP('Données projet'!$B$10,Paramètres!$A$1:$I$89,3,0)*VLOOKUP('Données projet'!$B$10,Paramètres!$A$1:$I$89,5,0)</f>
        <v>96.049199999999999</v>
      </c>
      <c r="AK28" s="14">
        <f t="shared" si="35"/>
        <v>26.018577210521599</v>
      </c>
      <c r="AL28" s="22">
        <f t="shared" si="4"/>
        <v>212.60137864165844</v>
      </c>
      <c r="AM28" s="62">
        <f t="shared" si="5"/>
        <v>505.93471197499173</v>
      </c>
      <c r="AN28" s="62">
        <f ca="1">AVERAGE(OFFSET($AM$3,0,0,'Données projet'!$E$10+1,1))-AVERAGE(OFFSET($H$3,0,0,'Données projet'!$E$10+1,1))</f>
        <v>131.52184605700751</v>
      </c>
      <c r="AO28" s="62">
        <f t="shared" si="36"/>
        <v>148.8282853361294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41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0.17200000000000001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5.6933582481693739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5.6933582481693739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127</v>
      </c>
      <c r="BB28" s="13">
        <f>VLOOKUP(A28,'Données projet'!$A$87:$I$107,9,0)</f>
        <v>12</v>
      </c>
      <c r="BC28" s="13">
        <f t="array" ref="BC28">INDEX(BB:BB,MIN(IF(ISNUMBER(BB28:BB224),ROW(BB28:BB224),"")))</f>
        <v>12</v>
      </c>
      <c r="BD28" s="13">
        <f>IF('Données projet'!$A$88&gt;35,BD27+BC28-BL27,IF(A28&lt;'Données projet'!$A$88,$BA$205^A28,IF(A28='Données projet'!$A$88,'Données projet'!$B$88,BD27+BC28-BL27)))</f>
        <v>127</v>
      </c>
      <c r="BE28" s="14">
        <f>BD28*VLOOKUP('Données projet'!$B$11,Paramètres!$A$1:$I$89,3,0)*VLOOKUP('Données projet'!$B$11,Paramètres!$A$1:$I$89,5,0)</f>
        <v>75.945999999999998</v>
      </c>
      <c r="BF28" s="14">
        <f t="shared" si="37"/>
        <v>21.142979995226831</v>
      </c>
      <c r="BG28" s="22">
        <f t="shared" si="7"/>
        <v>169.09664015835338</v>
      </c>
      <c r="BH28" s="62">
        <f t="shared" si="8"/>
        <v>462.42997349168672</v>
      </c>
      <c r="BI28" s="62">
        <f ca="1">AVERAGE(OFFSET($BH$3,0,0,'Données projet'!$E$11+1,1))-AVERAGE(OFFSET($H$3,0,0,'Données projet'!$E$11+1,1))</f>
        <v>220.56831852257903</v>
      </c>
      <c r="BJ28" s="62">
        <f t="shared" si="38"/>
        <v>155.94798995645544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17</v>
      </c>
      <c r="BM28" s="17">
        <f>IF(ISNA(VLOOKUP(A28,'Données projet'!$A$87:$I$107,5,0)),0%,VLOOKUP(A28,'Données projet'!$A$87:$I$107,5,0)*VLOOKUP('Données projet'!$B$11,Paramètres!$A$1:$I$89,7,0))</f>
        <v>6.7500000000000004E-2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0.85</v>
      </c>
      <c r="BP28" s="23">
        <f>EXP(-LN(2)/35)*BP27+(1-EXP(-LN(2)/35))/(LN(2)/35)*BL28*BM28*VLOOKUP('Données projet'!$B$11,Paramètres!$A$1:$I$89,3,0)*0.475*44/12</f>
        <v>0.9102951621448897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13.613846610193661</v>
      </c>
      <c r="BS28" s="24">
        <f t="shared" si="9"/>
        <v>14.524141772338551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115</v>
      </c>
      <c r="BW28" s="13">
        <f>VLOOKUP(A28,'Données projet'!$A$113:$I$133,9,0)</f>
        <v>12.6</v>
      </c>
      <c r="BX28" s="13">
        <f t="array" ref="BX28">INDEX(BW:BW,MIN(IF(ISNUMBER(BW28:BW224),ROW(BW28:BW224),"")))</f>
        <v>12.6</v>
      </c>
      <c r="BY28" s="13">
        <f>IF('Données projet'!$A$114&gt;35,BY27+BX28-CG27,IF(A28&lt;'Données projet'!$A$114,$BV$205^A28,IF(A28='Données projet'!$A$114,'Données projet'!$B$114,BY27+BX28-CG27)))</f>
        <v>114.99999999999997</v>
      </c>
      <c r="BZ28" s="14">
        <f>BY28*VLOOKUP('Données projet'!$B$12,Paramètres!$A$1:$I$89,3,0)*VLOOKUP('Données projet'!$B$12,Paramètres!$A$1:$I$89,5,0)</f>
        <v>91.493999999999986</v>
      </c>
      <c r="CA28" s="14">
        <f t="shared" si="39"/>
        <v>24.925195840896517</v>
      </c>
      <c r="CB28" s="22">
        <f t="shared" si="10"/>
        <v>202.76343275622807</v>
      </c>
      <c r="CC28" s="62">
        <f t="shared" si="11"/>
        <v>496.09676608956136</v>
      </c>
      <c r="CD28" s="62">
        <f ca="1">AVERAGE(OFFSET($CC$3,0,0,'Données projet'!$E$12+1,1))-AVERAGE(OFFSET($H$3,0,0,'Données projet'!$E$12+1,1))</f>
        <v>195.9403725111606</v>
      </c>
      <c r="CE28" s="62">
        <f t="shared" si="40"/>
        <v>200.0549064053539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21.091199999999994</v>
      </c>
      <c r="D29" s="12">
        <f t="shared" si="32"/>
        <v>6.8159746209088015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215.42380409122578</v>
      </c>
      <c r="H29" s="70">
        <f t="shared" si="1"/>
        <v>341.93832913141614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10</v>
      </c>
      <c r="N29" s="14">
        <f>IF('Données projet'!$A$36&gt;35,N28+M29-V28,IF(A29&lt;'Données projet'!$A$36,$K$205^A29,IF(A29='Données projet'!$A$36,'Données projet'!$B$36,N28+M29-V28)))</f>
        <v>103.99999999999997</v>
      </c>
      <c r="O29" s="14">
        <f>N29*VLOOKUP('Données projet'!$B$9,Paramètres!$A$1:$I$89,3,0)*VLOOKUP('Données projet'!$B$9,Paramètres!$A$1:$I$89,5,0)</f>
        <v>90.854399999999984</v>
      </c>
      <c r="P29" s="14">
        <f t="shared" si="33"/>
        <v>24.771172249191263</v>
      </c>
      <c r="Q29" s="22">
        <f t="shared" si="2"/>
        <v>201.38120500067475</v>
      </c>
      <c r="R29" s="62">
        <f t="shared" si="0"/>
        <v>494.71453833400807</v>
      </c>
      <c r="S29" s="62">
        <f ca="1">AVERAGE(OFFSET($R$3,0,0,'Données projet'!$E$9+1,1))-AVERAGE(OFFSET($H$3,0,0,'Données projet'!$E$9+1,1))</f>
        <v>185.38515609787885</v>
      </c>
      <c r="T29" s="62">
        <f t="shared" si="34"/>
        <v>220.75864164059101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7.2</v>
      </c>
      <c r="AI29" s="14">
        <f>IF('Données projet'!$A$62&gt;35,AI28+AH29-AQ28,IF(A29&lt;'Données projet'!$A$62,$AF$205^A29,IF(A29='Données projet'!$A$62,'Données projet'!$B$62,AI28+AH29-AQ28)))</f>
        <v>97.199999999999989</v>
      </c>
      <c r="AJ29" s="14">
        <f>AI29*VLOOKUP('Données projet'!$B$10,Paramètres!$A$1:$I$89,3,0)*VLOOKUP('Données projet'!$B$10,Paramètres!$A$1:$I$89,5,0)</f>
        <v>71.267039999999994</v>
      </c>
      <c r="AK29" s="14">
        <f t="shared" si="35"/>
        <v>19.987779001267139</v>
      </c>
      <c r="AL29" s="22">
        <f t="shared" si="4"/>
        <v>158.93547642720694</v>
      </c>
      <c r="AM29" s="62">
        <f t="shared" si="5"/>
        <v>452.26880976054025</v>
      </c>
      <c r="AN29" s="62">
        <f ca="1">AVERAGE(OFFSET($AM$3,0,0,'Données projet'!$E$10+1,1))-AVERAGE(OFFSET($H$3,0,0,'Données projet'!$E$10+1,1))</f>
        <v>131.52184605700751</v>
      </c>
      <c r="AO29" s="62">
        <f t="shared" si="36"/>
        <v>148.8282853361294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5.5376730674724843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5.5376730674724843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10</v>
      </c>
      <c r="BD29" s="13">
        <f>IF('Données projet'!$A$88&gt;35,BD28+BC29-BL28,IF(A29&lt;'Données projet'!$A$88,$BA$205^A29,IF(A29='Données projet'!$A$88,'Données projet'!$B$88,BD28+BC29-BL28)))</f>
        <v>120</v>
      </c>
      <c r="BE29" s="14">
        <f>BD29*VLOOKUP('Données projet'!$B$11,Paramètres!$A$1:$I$89,3,0)*VLOOKUP('Données projet'!$B$11,Paramètres!$A$1:$I$89,5,0)</f>
        <v>71.760000000000005</v>
      </c>
      <c r="BF29" s="14">
        <f t="shared" si="37"/>
        <v>20.109893936516215</v>
      </c>
      <c r="BG29" s="22">
        <f t="shared" si="7"/>
        <v>160.0067319394324</v>
      </c>
      <c r="BH29" s="62">
        <f t="shared" si="8"/>
        <v>453.34006527276574</v>
      </c>
      <c r="BI29" s="62">
        <f ca="1">AVERAGE(OFFSET($BH$3,0,0,'Données projet'!$E$11+1,1))-AVERAGE(OFFSET($H$3,0,0,'Données projet'!$E$11+1,1))</f>
        <v>220.56831852257903</v>
      </c>
      <c r="BJ29" s="62">
        <f t="shared" si="38"/>
        <v>155.94798995645544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0.89244482924045343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9.6264432561014317</v>
      </c>
      <c r="BS29" s="24">
        <f t="shared" si="9"/>
        <v>10.518888085341885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11.8</v>
      </c>
      <c r="BY29" s="13">
        <f>IF('Données projet'!$A$114&gt;35,BY28+BX29-CG28,IF(A29&lt;'Données projet'!$A$114,$BV$205^A29,IF(A29='Données projet'!$A$114,'Données projet'!$B$114,BY28+BX29-CG28)))</f>
        <v>98.799999999999969</v>
      </c>
      <c r="BZ29" s="14">
        <f>BY29*VLOOKUP('Données projet'!$B$12,Paramètres!$A$1:$I$89,3,0)*VLOOKUP('Données projet'!$B$12,Paramètres!$A$1:$I$89,5,0)</f>
        <v>78.605279999999979</v>
      </c>
      <c r="CA29" s="14">
        <f t="shared" si="39"/>
        <v>21.795819556945734</v>
      </c>
      <c r="CB29" s="22">
        <f t="shared" si="10"/>
        <v>174.86524839501377</v>
      </c>
      <c r="CC29" s="62">
        <f t="shared" si="11"/>
        <v>468.19858172834711</v>
      </c>
      <c r="CD29" s="62">
        <f ca="1">AVERAGE(OFFSET($CC$3,0,0,'Données projet'!$E$12+1,1))-AVERAGE(OFFSET($H$3,0,0,'Données projet'!$E$12+1,1))</f>
        <v>195.9403725111606</v>
      </c>
      <c r="CE29" s="62">
        <f t="shared" si="40"/>
        <v>200.0549064053539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21.902399999999993</v>
      </c>
      <c r="D30" s="12">
        <f t="shared" si="32"/>
        <v>7.047101657391166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223.4698373553002</v>
      </c>
      <c r="H30" s="70">
        <f t="shared" si="1"/>
        <v>343.7537153866229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10</v>
      </c>
      <c r="N30" s="14">
        <f>IF('Données projet'!$A$36&gt;35,N29+M30-V29,IF(A30&lt;'Données projet'!$A$36,$K$205^A30,IF(A30='Données projet'!$A$36,'Données projet'!$B$36,N29+M30-V29)))</f>
        <v>113.99999999999997</v>
      </c>
      <c r="O30" s="14">
        <f>N30*VLOOKUP('Données projet'!$B$9,Paramètres!$A$1:$I$89,3,0)*VLOOKUP('Données projet'!$B$9,Paramètres!$A$1:$I$89,5,0)</f>
        <v>99.590399999999988</v>
      </c>
      <c r="P30" s="14">
        <f t="shared" si="33"/>
        <v>26.864392698869324</v>
      </c>
      <c r="Q30" s="22">
        <f t="shared" si="2"/>
        <v>220.24209728386404</v>
      </c>
      <c r="R30" s="62">
        <f t="shared" si="0"/>
        <v>513.5754306171973</v>
      </c>
      <c r="S30" s="62">
        <f ca="1">AVERAGE(OFFSET($R$3,0,0,'Données projet'!$E$9+1,1))-AVERAGE(OFFSET($H$3,0,0,'Données projet'!$E$9+1,1))</f>
        <v>185.38515609787885</v>
      </c>
      <c r="T30" s="62">
        <f t="shared" si="34"/>
        <v>220.75864164059101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7.2</v>
      </c>
      <c r="AI30" s="14">
        <f>IF('Données projet'!$A$62&gt;35,AI29+AH30-AQ29,IF(A30&lt;'Données projet'!$A$62,$AF$205^A30,IF(A30='Données projet'!$A$62,'Données projet'!$B$62,AI29+AH30-AQ29)))</f>
        <v>104.39999999999999</v>
      </c>
      <c r="AJ30" s="14">
        <f>AI30*VLOOKUP('Données projet'!$B$10,Paramètres!$A$1:$I$89,3,0)*VLOOKUP('Données projet'!$B$10,Paramètres!$A$1:$I$89,5,0)</f>
        <v>76.546079999999989</v>
      </c>
      <c r="AK30" s="14">
        <f t="shared" si="35"/>
        <v>21.290525837973497</v>
      </c>
      <c r="AL30" s="22">
        <f t="shared" si="4"/>
        <v>170.39875516780378</v>
      </c>
      <c r="AM30" s="62">
        <f t="shared" si="5"/>
        <v>463.73208850113713</v>
      </c>
      <c r="AN30" s="62">
        <f ca="1">AVERAGE(OFFSET($AM$3,0,0,'Données projet'!$E$10+1,1))-AVERAGE(OFFSET($H$3,0,0,'Données projet'!$E$10+1,1))</f>
        <v>131.52184605700751</v>
      </c>
      <c r="AO30" s="62">
        <f t="shared" si="36"/>
        <v>148.8282853361294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5.3862451062288788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5.3862451062288788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10</v>
      </c>
      <c r="BD30" s="13">
        <f>IF('Données projet'!$A$88&gt;35,BD29+BC30-BL29,IF(A30&lt;'Données projet'!$A$88,$BA$205^A30,IF(A30='Données projet'!$A$88,'Données projet'!$B$88,BD29+BC30-BL29)))</f>
        <v>130</v>
      </c>
      <c r="BE30" s="14">
        <f>BD30*VLOOKUP('Données projet'!$B$11,Paramètres!$A$1:$I$89,3,0)*VLOOKUP('Données projet'!$B$11,Paramètres!$A$1:$I$89,5,0)</f>
        <v>77.740000000000009</v>
      </c>
      <c r="BF30" s="14">
        <f t="shared" si="37"/>
        <v>21.583684155853913</v>
      </c>
      <c r="BG30" s="22">
        <f t="shared" si="7"/>
        <v>172.98874990477893</v>
      </c>
      <c r="BH30" s="62">
        <f t="shared" si="8"/>
        <v>466.32208323811221</v>
      </c>
      <c r="BI30" s="62">
        <f ca="1">AVERAGE(OFFSET($BH$3,0,0,'Données projet'!$E$11+1,1))-AVERAGE(OFFSET($H$3,0,0,'Données projet'!$E$11+1,1))</f>
        <v>220.56831852257903</v>
      </c>
      <c r="BJ30" s="62">
        <f t="shared" si="38"/>
        <v>155.94798995645544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0.87494453047664511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6.8069233050968316</v>
      </c>
      <c r="BS30" s="24">
        <f t="shared" si="9"/>
        <v>7.6818678355734766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11.8</v>
      </c>
      <c r="BY30" s="13">
        <f>IF('Données projet'!$A$114&gt;35,BY29+BX30-CG29,IF(A30&lt;'Données projet'!$A$114,$BV$205^A30,IF(A30='Données projet'!$A$114,'Données projet'!$B$114,BY29+BX30-CG29)))</f>
        <v>110.59999999999997</v>
      </c>
      <c r="BZ30" s="14">
        <f>BY30*VLOOKUP('Données projet'!$B$12,Paramètres!$A$1:$I$89,3,0)*VLOOKUP('Données projet'!$B$12,Paramètres!$A$1:$I$89,5,0)</f>
        <v>87.993359999999981</v>
      </c>
      <c r="CA30" s="14">
        <f t="shared" si="39"/>
        <v>24.080638481970816</v>
      </c>
      <c r="CB30" s="22">
        <f t="shared" si="10"/>
        <v>195.19554735609913</v>
      </c>
      <c r="CC30" s="62">
        <f t="shared" si="11"/>
        <v>488.52888068943241</v>
      </c>
      <c r="CD30" s="62">
        <f ca="1">AVERAGE(OFFSET($CC$3,0,0,'Données projet'!$E$12+1,1))-AVERAGE(OFFSET($H$3,0,0,'Données projet'!$E$12+1,1))</f>
        <v>195.9403725111606</v>
      </c>
      <c r="CE30" s="62">
        <f t="shared" si="40"/>
        <v>200.0549064053539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22.713599999999992</v>
      </c>
      <c r="D31" s="12">
        <f t="shared" si="32"/>
        <v>7.2772341841187966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231.50819370196962</v>
      </c>
      <c r="H31" s="70">
        <f t="shared" si="1"/>
        <v>345.5673695373402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10</v>
      </c>
      <c r="N31" s="14">
        <f>IF('Données projet'!$A$36&gt;35,N30+M31-V30,IF(A31&lt;'Données projet'!$A$36,$K$205^A31,IF(A31='Données projet'!$A$36,'Données projet'!$B$36,N30+M31-V30)))</f>
        <v>123.99999999999997</v>
      </c>
      <c r="O31" s="14">
        <f>N31*VLOOKUP('Données projet'!$B$9,Paramètres!$A$1:$I$89,3,0)*VLOOKUP('Données projet'!$B$9,Paramètres!$A$1:$I$89,5,0)</f>
        <v>108.32640000000001</v>
      </c>
      <c r="P31" s="14">
        <f t="shared" si="33"/>
        <v>28.936320206966883</v>
      </c>
      <c r="Q31" s="22">
        <f t="shared" si="2"/>
        <v>239.06590436046736</v>
      </c>
      <c r="R31" s="62">
        <f t="shared" si="0"/>
        <v>532.39923769380061</v>
      </c>
      <c r="S31" s="62">
        <f ca="1">AVERAGE(OFFSET($R$3,0,0,'Données projet'!$E$9+1,1))-AVERAGE(OFFSET($H$3,0,0,'Données projet'!$E$9+1,1))</f>
        <v>185.38515609787885</v>
      </c>
      <c r="T31" s="62">
        <f t="shared" si="34"/>
        <v>220.75864164059101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7.2</v>
      </c>
      <c r="AI31" s="14">
        <f>IF('Données projet'!$A$62&gt;35,AI30+AH31-AQ30,IF(A31&lt;'Données projet'!$A$62,$AF$205^A31,IF(A31='Données projet'!$A$62,'Données projet'!$B$62,AI30+AH31-AQ30)))</f>
        <v>111.6</v>
      </c>
      <c r="AJ31" s="14">
        <f>AI31*VLOOKUP('Données projet'!$B$10,Paramètres!$A$1:$I$89,3,0)*VLOOKUP('Données projet'!$B$10,Paramètres!$A$1:$I$89,5,0)</f>
        <v>81.825119999999984</v>
      </c>
      <c r="AK31" s="14">
        <f t="shared" si="35"/>
        <v>22.582847906191663</v>
      </c>
      <c r="AL31" s="22">
        <f t="shared" si="4"/>
        <v>181.84387743661708</v>
      </c>
      <c r="AM31" s="62">
        <f t="shared" si="5"/>
        <v>475.17721076995042</v>
      </c>
      <c r="AN31" s="62">
        <f ca="1">AVERAGE(OFFSET($AM$3,0,0,'Données projet'!$E$10+1,1))-AVERAGE(OFFSET($H$3,0,0,'Données projet'!$E$10+1,1))</f>
        <v>131.52184605700751</v>
      </c>
      <c r="AO31" s="62">
        <f t="shared" si="36"/>
        <v>148.8282853361294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5.2389579505487305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5.2389579505487305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10</v>
      </c>
      <c r="BD31" s="13">
        <f>IF('Données projet'!$A$88&gt;35,BD30+BC31-BL30,IF(A31&lt;'Données projet'!$A$88,$BA$205^A31,IF(A31='Données projet'!$A$88,'Données projet'!$B$88,BD30+BC31-BL30)))</f>
        <v>140</v>
      </c>
      <c r="BE31" s="14">
        <f>BD31*VLOOKUP('Données projet'!$B$11,Paramètres!$A$1:$I$89,3,0)*VLOOKUP('Données projet'!$B$11,Paramètres!$A$1:$I$89,5,0)</f>
        <v>83.720000000000013</v>
      </c>
      <c r="BF31" s="14">
        <f t="shared" si="37"/>
        <v>23.044323503842598</v>
      </c>
      <c r="BG31" s="22">
        <f t="shared" si="7"/>
        <v>185.9478634358592</v>
      </c>
      <c r="BH31" s="62">
        <f t="shared" si="8"/>
        <v>479.28119676919255</v>
      </c>
      <c r="BI31" s="62">
        <f ca="1">AVERAGE(OFFSET($BH$3,0,0,'Données projet'!$E$11+1,1))-AVERAGE(OFFSET($H$3,0,0,'Données projet'!$E$11+1,1))</f>
        <v>220.56831852257903</v>
      </c>
      <c r="BJ31" s="62">
        <f t="shared" si="38"/>
        <v>155.94798995645544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0.85778740189746683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4.8132216280507167</v>
      </c>
      <c r="BS31" s="24">
        <f t="shared" si="9"/>
        <v>5.6710090299481832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11.8</v>
      </c>
      <c r="BY31" s="13">
        <f>IF('Données projet'!$A$114&gt;35,BY30+BX31-CG30,IF(A31&lt;'Données projet'!$A$114,$BV$205^A31,IF(A31='Données projet'!$A$114,'Données projet'!$B$114,BY30+BX31-CG30)))</f>
        <v>122.39999999999996</v>
      </c>
      <c r="BZ31" s="14">
        <f>BY31*VLOOKUP('Données projet'!$B$12,Paramètres!$A$1:$I$89,3,0)*VLOOKUP('Données projet'!$B$12,Paramètres!$A$1:$I$89,5,0)</f>
        <v>97.381439999999984</v>
      </c>
      <c r="CA31" s="14">
        <f t="shared" si="39"/>
        <v>26.337201615555198</v>
      </c>
      <c r="CB31" s="22">
        <f t="shared" si="10"/>
        <v>215.47663414709197</v>
      </c>
      <c r="CC31" s="62">
        <f t="shared" si="11"/>
        <v>508.80996748042526</v>
      </c>
      <c r="CD31" s="62">
        <f ca="1">AVERAGE(OFFSET($CC$3,0,0,'Données projet'!$E$12+1,1))-AVERAGE(OFFSET($H$3,0,0,'Données projet'!$E$12+1,1))</f>
        <v>195.9403725111606</v>
      </c>
      <c r="CE31" s="62">
        <f t="shared" si="40"/>
        <v>200.0549064053539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23.524799999999992</v>
      </c>
      <c r="D32" s="12">
        <f t="shared" si="32"/>
        <v>7.5064117884233523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239.53917871765393</v>
      </c>
      <c r="H32" s="70">
        <f t="shared" si="1"/>
        <v>347.37936053150395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10</v>
      </c>
      <c r="N32" s="14">
        <f>IF('Données projet'!$A$36&gt;35,N31+M32-V31,IF(A32&lt;'Données projet'!$A$36,$K$205^A32,IF(A32='Données projet'!$A$36,'Données projet'!$B$36,N31+M32-V31)))</f>
        <v>133.99999999999997</v>
      </c>
      <c r="O32" s="14">
        <f>N32*VLOOKUP('Données projet'!$B$9,Paramètres!$A$1:$I$89,3,0)*VLOOKUP('Données projet'!$B$9,Paramètres!$A$1:$I$89,5,0)</f>
        <v>117.0624</v>
      </c>
      <c r="P32" s="14">
        <f t="shared" si="33"/>
        <v>30.988867171899152</v>
      </c>
      <c r="Q32" s="22">
        <f t="shared" si="2"/>
        <v>257.85595699105767</v>
      </c>
      <c r="R32" s="62">
        <f t="shared" si="0"/>
        <v>551.18929032439098</v>
      </c>
      <c r="S32" s="62">
        <f ca="1">AVERAGE(OFFSET($R$3,0,0,'Données projet'!$E$9+1,1))-AVERAGE(OFFSET($H$3,0,0,'Données projet'!$E$9+1,1))</f>
        <v>185.38515609787885</v>
      </c>
      <c r="T32" s="62">
        <f t="shared" si="34"/>
        <v>220.75864164059101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7.2</v>
      </c>
      <c r="AI32" s="14">
        <f>IF('Données projet'!$A$62&gt;35,AI31+AH32-AQ31,IF(A32&lt;'Données projet'!$A$62,$AF$205^A32,IF(A32='Données projet'!$A$62,'Données projet'!$B$62,AI31+AH32-AQ31)))</f>
        <v>118.8</v>
      </c>
      <c r="AJ32" s="14">
        <f>AI32*VLOOKUP('Données projet'!$B$10,Paramètres!$A$1:$I$89,3,0)*VLOOKUP('Données projet'!$B$10,Paramètres!$A$1:$I$89,5,0)</f>
        <v>87.104160000000007</v>
      </c>
      <c r="AK32" s="14">
        <f t="shared" si="35"/>
        <v>23.865494318543401</v>
      </c>
      <c r="AL32" s="22">
        <f t="shared" si="4"/>
        <v>193.27214793812973</v>
      </c>
      <c r="AM32" s="62">
        <f t="shared" si="5"/>
        <v>486.60548127146308</v>
      </c>
      <c r="AN32" s="62">
        <f ca="1">AVERAGE(OFFSET($AM$3,0,0,'Données projet'!$E$10+1,1))-AVERAGE(OFFSET($H$3,0,0,'Données projet'!$E$10+1,1))</f>
        <v>131.52184605700751</v>
      </c>
      <c r="AO32" s="62">
        <f t="shared" si="36"/>
        <v>148.8282853361294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5.0956983698861507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5.0956983698861507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10</v>
      </c>
      <c r="BD32" s="13">
        <f>IF('Données projet'!$A$88&gt;35,BD31+BC32-BL31,IF(A32&lt;'Données projet'!$A$88,$BA$205^A32,IF(A32='Données projet'!$A$88,'Données projet'!$B$88,BD31+BC32-BL31)))</f>
        <v>150</v>
      </c>
      <c r="BE32" s="14">
        <f>BD32*VLOOKUP('Données projet'!$B$11,Paramètres!$A$1:$I$89,3,0)*VLOOKUP('Données projet'!$B$11,Paramètres!$A$1:$I$89,5,0)</f>
        <v>89.7</v>
      </c>
      <c r="BF32" s="14">
        <f t="shared" si="37"/>
        <v>24.492858164013299</v>
      </c>
      <c r="BG32" s="22">
        <f t="shared" si="7"/>
        <v>198.88589463565651</v>
      </c>
      <c r="BH32" s="62">
        <f t="shared" si="8"/>
        <v>492.2192279689898</v>
      </c>
      <c r="BI32" s="62">
        <f ca="1">AVERAGE(OFFSET($BH$3,0,0,'Données projet'!$E$11+1,1))-AVERAGE(OFFSET($H$3,0,0,'Données projet'!$E$11+1,1))</f>
        <v>220.56831852257903</v>
      </c>
      <c r="BJ32" s="62">
        <f t="shared" si="38"/>
        <v>155.94798995645544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0.84096671414491109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3.4034616525484163</v>
      </c>
      <c r="BS32" s="24">
        <f t="shared" si="9"/>
        <v>4.2444283666933273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11.8</v>
      </c>
      <c r="BY32" s="13">
        <f>IF('Données projet'!$A$114&gt;35,BY31+BX32-CG31,IF(A32&lt;'Données projet'!$A$114,$BV$205^A32,IF(A32='Données projet'!$A$114,'Données projet'!$B$114,BY31+BX32-CG31)))</f>
        <v>134.19999999999996</v>
      </c>
      <c r="BZ32" s="14">
        <f>BY32*VLOOKUP('Données projet'!$B$12,Paramètres!$A$1:$I$89,3,0)*VLOOKUP('Données projet'!$B$12,Paramètres!$A$1:$I$89,5,0)</f>
        <v>106.76951999999997</v>
      </c>
      <c r="CA32" s="14">
        <f t="shared" si="39"/>
        <v>28.568542914630683</v>
      </c>
      <c r="CB32" s="22">
        <f t="shared" si="10"/>
        <v>235.71379290964839</v>
      </c>
      <c r="CC32" s="62">
        <f t="shared" si="11"/>
        <v>529.04712624298168</v>
      </c>
      <c r="CD32" s="62">
        <f ca="1">AVERAGE(OFFSET($CC$3,0,0,'Données projet'!$E$12+1,1))-AVERAGE(OFFSET($H$3,0,0,'Données projet'!$E$12+1,1))</f>
        <v>195.9403725111606</v>
      </c>
      <c r="CE32" s="62">
        <f t="shared" si="40"/>
        <v>200.0549064053539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24.335999999999991</v>
      </c>
      <c r="D33" s="12">
        <f t="shared" si="32"/>
        <v>7.7346711726299739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247.56307571854711</v>
      </c>
      <c r="H33" s="70">
        <f t="shared" si="1"/>
        <v>349.18975229233047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144</v>
      </c>
      <c r="L33" s="13">
        <f>VLOOKUP(A33,'Données projet'!$A$35:$I$55,9,0)</f>
        <v>10</v>
      </c>
      <c r="M33" s="13">
        <f t="array" ref="M33">INDEX(L:L,MIN(IF(ISNUMBER(L33:L229),ROW(L33:L229),"")))</f>
        <v>10</v>
      </c>
      <c r="N33" s="14">
        <f>IF('Données projet'!$A$36&gt;35,N32+M33-V32,IF(A33&lt;'Données projet'!$A$36,$K$205^A33,IF(A33='Données projet'!$A$36,'Données projet'!$B$36,N32+M33-V32)))</f>
        <v>143.99999999999997</v>
      </c>
      <c r="O33" s="14">
        <f>N33*VLOOKUP('Données projet'!$B$9,Paramètres!$A$1:$I$89,3,0)*VLOOKUP('Données projet'!$B$9,Paramètres!$A$1:$I$89,5,0)</f>
        <v>125.79839999999999</v>
      </c>
      <c r="P33" s="14">
        <f t="shared" si="33"/>
        <v>33.023644363399924</v>
      </c>
      <c r="Q33" s="22">
        <f t="shared" si="2"/>
        <v>276.61506059958816</v>
      </c>
      <c r="R33" s="62">
        <f t="shared" si="0"/>
        <v>569.94839393292148</v>
      </c>
      <c r="S33" s="62">
        <f ca="1">AVERAGE(OFFSET($R$3,0,0,'Données projet'!$E$9+1,1))-AVERAGE(OFFSET($H$3,0,0,'Données projet'!$E$9+1,1))</f>
        <v>185.38515609787885</v>
      </c>
      <c r="T33" s="62">
        <f t="shared" si="34"/>
        <v>220.75864164059101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31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126</v>
      </c>
      <c r="AG33" s="13">
        <f>VLOOKUP(A33,'Données projet'!$A$61:$I$81,9,0)</f>
        <v>7.2</v>
      </c>
      <c r="AH33" s="13">
        <f t="array" ref="AH33">INDEX(AG:AG,MIN(IF(ISNUMBER(AG33:AG229),ROW(AG33:AG229),"")))</f>
        <v>7.2</v>
      </c>
      <c r="AI33" s="14">
        <f>IF('Données projet'!$A$62&gt;35,AI32+AH33-AQ32,IF(A33&lt;'Données projet'!$A$62,$AF$205^A33,IF(A33='Données projet'!$A$62,'Données projet'!$B$62,AI32+AH33-AQ32)))</f>
        <v>126</v>
      </c>
      <c r="AJ33" s="14">
        <f>AI33*VLOOKUP('Données projet'!$B$10,Paramètres!$A$1:$I$89,3,0)*VLOOKUP('Données projet'!$B$10,Paramètres!$A$1:$I$89,5,0)</f>
        <v>92.383200000000002</v>
      </c>
      <c r="AK33" s="14">
        <f t="shared" si="35"/>
        <v>25.13911825557507</v>
      </c>
      <c r="AL33" s="22">
        <f t="shared" si="4"/>
        <v>204.68470429512658</v>
      </c>
      <c r="AM33" s="62">
        <f t="shared" si="5"/>
        <v>498.01803762845987</v>
      </c>
      <c r="AN33" s="62">
        <f ca="1">AVERAGE(OFFSET($AM$3,0,0,'Données projet'!$E$10+1,1))-AVERAGE(OFFSET($H$3,0,0,'Données projet'!$E$10+1,1))</f>
        <v>131.52184605700751</v>
      </c>
      <c r="AO33" s="62">
        <f t="shared" si="36"/>
        <v>148.8282853361294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4.9563562299904831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4.9563562299904831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160</v>
      </c>
      <c r="BB33" s="13">
        <f>VLOOKUP(A33,'Données projet'!$A$87:$I$107,9,0)</f>
        <v>10</v>
      </c>
      <c r="BC33" s="13">
        <f t="array" ref="BC33">INDEX(BB:BB,MIN(IF(ISNUMBER(BB33:BB229),ROW(BB33:BB229),"")))</f>
        <v>10</v>
      </c>
      <c r="BD33" s="13">
        <f>IF('Données projet'!$A$88&gt;35,BD32+BC33-BL32,IF(A33&lt;'Données projet'!$A$88,$BA$205^A33,IF(A33='Données projet'!$A$88,'Données projet'!$B$88,BD32+BC33-BL32)))</f>
        <v>160</v>
      </c>
      <c r="BE33" s="14">
        <f>BD33*VLOOKUP('Données projet'!$B$11,Paramètres!$A$1:$I$89,3,0)*VLOOKUP('Données projet'!$B$11,Paramètres!$A$1:$I$89,5,0)</f>
        <v>95.680000000000021</v>
      </c>
      <c r="BF33" s="14">
        <f t="shared" si="37"/>
        <v>25.930186937101965</v>
      </c>
      <c r="BG33" s="22">
        <f t="shared" si="7"/>
        <v>211.80440891545263</v>
      </c>
      <c r="BH33" s="62">
        <f t="shared" si="8"/>
        <v>505.13774224878591</v>
      </c>
      <c r="BI33" s="62">
        <f ca="1">AVERAGE(OFFSET($BH$3,0,0,'Données projet'!$E$11+1,1))-AVERAGE(OFFSET($H$3,0,0,'Données projet'!$E$11+1,1))</f>
        <v>220.56831852257903</v>
      </c>
      <c r="BJ33" s="62">
        <f t="shared" si="38"/>
        <v>155.94798995645544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34</v>
      </c>
      <c r="BM33" s="17">
        <f>IF(ISNA(VLOOKUP(A33,'Données projet'!$A$87:$I$107,5,0)),0%,VLOOKUP(A33,'Données projet'!$A$87:$I$107,5,0)*VLOOKUP('Données projet'!$B$11,Paramètres!$A$1:$I$89,7,0))</f>
        <v>0.1125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0.75</v>
      </c>
      <c r="BP33" s="23">
        <f>EXP(-LN(2)/35)*BP32+(1-EXP(-LN(2)/35))/(LN(2)/35)*BL33*BM33*VLOOKUP('Données projet'!$B$11,Paramètres!$A$1:$I$89,3,0)*0.475*44/12</f>
        <v>3.8587930769692087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19.672021119006438</v>
      </c>
      <c r="BS33" s="24">
        <f t="shared" si="9"/>
        <v>23.530814195975648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146</v>
      </c>
      <c r="BW33" s="13">
        <f>VLOOKUP(A33,'Données projet'!$A$113:$I$133,9,0)</f>
        <v>11.8</v>
      </c>
      <c r="BX33" s="13">
        <f t="array" ref="BX33">INDEX(BW:BW,MIN(IF(ISNUMBER(BW33:BW229),ROW(BW33:BW229),"")))</f>
        <v>11.8</v>
      </c>
      <c r="BY33" s="13">
        <f>IF('Données projet'!$A$114&gt;35,BY32+BX33-CG32,IF(A33&lt;'Données projet'!$A$114,$BV$205^A33,IF(A33='Données projet'!$A$114,'Données projet'!$B$114,BY32+BX33-CG32)))</f>
        <v>145.99999999999997</v>
      </c>
      <c r="BZ33" s="14">
        <f>BY33*VLOOKUP('Données projet'!$B$12,Paramètres!$A$1:$I$89,3,0)*VLOOKUP('Données projet'!$B$12,Paramètres!$A$1:$I$89,5,0)</f>
        <v>116.15759999999999</v>
      </c>
      <c r="CA33" s="14">
        <f t="shared" si="39"/>
        <v>30.777132266613055</v>
      </c>
      <c r="CB33" s="22">
        <f t="shared" si="10"/>
        <v>255.91132536435109</v>
      </c>
      <c r="CC33" s="62">
        <f t="shared" si="11"/>
        <v>549.24465869768437</v>
      </c>
      <c r="CD33" s="62">
        <f ca="1">AVERAGE(OFFSET($CC$3,0,0,'Données projet'!$E$12+1,1))-AVERAGE(OFFSET($H$3,0,0,'Données projet'!$E$12+1,1))</f>
        <v>195.9403725111606</v>
      </c>
      <c r="CE33" s="62">
        <f t="shared" si="40"/>
        <v>200.0549064053539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0.13250000000000001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3.2629903879783004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3.2629903879783004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25.147199999999991</v>
      </c>
      <c r="D34" s="12">
        <f t="shared" si="32"/>
        <v>7.96204645339769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255.58014806131541</v>
      </c>
      <c r="H34" s="70">
        <f t="shared" si="1"/>
        <v>350.9986042396676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9.1999999999999993</v>
      </c>
      <c r="N34" s="14">
        <f>IF('Données projet'!$A$36&gt;35,N33+M34-V33,IF(A34&lt;'Données projet'!$A$36,$K$205^A34,IF(A34='Données projet'!$A$36,'Données projet'!$B$36,N33+M34-V33)))</f>
        <v>122.19999999999996</v>
      </c>
      <c r="O34" s="14">
        <f>N34*VLOOKUP('Données projet'!$B$9,Paramètres!$A$1:$I$89,3,0)*VLOOKUP('Données projet'!$B$9,Paramètres!$A$1:$I$89,5,0)</f>
        <v>106.75391999999998</v>
      </c>
      <c r="P34" s="14">
        <f t="shared" si="33"/>
        <v>28.564854626855976</v>
      </c>
      <c r="Q34" s="22">
        <f t="shared" si="2"/>
        <v>235.6801991417741</v>
      </c>
      <c r="R34" s="62">
        <f t="shared" si="0"/>
        <v>529.01353247510747</v>
      </c>
      <c r="S34" s="62">
        <f ca="1">AVERAGE(OFFSET($R$3,0,0,'Données projet'!$E$9+1,1))-AVERAGE(OFFSET($H$3,0,0,'Données projet'!$E$9+1,1))</f>
        <v>185.38515609787885</v>
      </c>
      <c r="T34" s="62">
        <f t="shared" si="34"/>
        <v>220.75864164059101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7.2</v>
      </c>
      <c r="AI34" s="14">
        <f>IF('Données projet'!$A$62&gt;35,AI33+AH34-AQ33,IF(A34&lt;'Données projet'!$A$62,$AF$205^A34,IF(A34='Données projet'!$A$62,'Données projet'!$B$62,AI33+AH34-AQ33)))</f>
        <v>133.19999999999999</v>
      </c>
      <c r="AJ34" s="14">
        <f>AI34*VLOOKUP('Données projet'!$B$10,Paramètres!$A$1:$I$89,3,0)*VLOOKUP('Données projet'!$B$10,Paramètres!$A$1:$I$89,5,0)</f>
        <v>97.662239999999997</v>
      </c>
      <c r="AK34" s="14">
        <f t="shared" si="35"/>
        <v>26.404294032217511</v>
      </c>
      <c r="AL34" s="22">
        <f t="shared" si="4"/>
        <v>216.08254677277884</v>
      </c>
      <c r="AM34" s="62">
        <f t="shared" si="5"/>
        <v>509.41588010611213</v>
      </c>
      <c r="AN34" s="62">
        <f ca="1">AVERAGE(OFFSET($AM$3,0,0,'Données projet'!$E$10+1,1))-AVERAGE(OFFSET($H$3,0,0,'Données projet'!$E$10+1,1))</f>
        <v>131.52184605700751</v>
      </c>
      <c r="AO34" s="62">
        <f t="shared" si="36"/>
        <v>148.8282853361294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4.8208244082379474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4.8208244082379474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13.2</v>
      </c>
      <c r="BD34" s="13">
        <f>IF('Données projet'!$A$88&gt;35,BD33+BC34-BL33,IF(A34&lt;'Données projet'!$A$88,$BA$205^A34,IF(A34='Données projet'!$A$88,'Données projet'!$B$88,BD33+BC34-BL33)))</f>
        <v>139.19999999999999</v>
      </c>
      <c r="BE34" s="14">
        <f>BD34*VLOOKUP('Données projet'!$B$11,Paramètres!$A$1:$I$89,3,0)*VLOOKUP('Données projet'!$B$11,Paramètres!$A$1:$I$89,5,0)</f>
        <v>83.241600000000005</v>
      </c>
      <c r="BF34" s="14">
        <f t="shared" si="37"/>
        <v>22.927930643846508</v>
      </c>
      <c r="BG34" s="22">
        <f t="shared" si="7"/>
        <v>184.91193253803269</v>
      </c>
      <c r="BH34" s="62">
        <f t="shared" si="8"/>
        <v>478.24526587136597</v>
      </c>
      <c r="BI34" s="62">
        <f ca="1">AVERAGE(OFFSET($BH$3,0,0,'Données projet'!$E$11+1,1))-AVERAGE(OFFSET($H$3,0,0,'Données projet'!$E$11+1,1))</f>
        <v>220.56831852257903</v>
      </c>
      <c r="BJ34" s="62">
        <f t="shared" si="38"/>
        <v>155.94798995645544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3.7831244983612176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13.910219532894427</v>
      </c>
      <c r="BS34" s="24">
        <f t="shared" si="9"/>
        <v>17.693344031255645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128.79999999999998</v>
      </c>
      <c r="BZ34" s="14">
        <f>BY34*VLOOKUP('Données projet'!$B$12,Paramètres!$A$1:$I$89,3,0)*VLOOKUP('Données projet'!$B$12,Paramètres!$A$1:$I$89,5,0)</f>
        <v>102.47327999999999</v>
      </c>
      <c r="CA34" s="14">
        <f t="shared" si="39"/>
        <v>27.550381949314474</v>
      </c>
      <c r="CB34" s="22">
        <f t="shared" si="10"/>
        <v>226.45787789505599</v>
      </c>
      <c r="CC34" s="62">
        <f t="shared" si="11"/>
        <v>519.79121122838933</v>
      </c>
      <c r="CD34" s="62">
        <f ca="1">AVERAGE(OFFSET($CC$3,0,0,'Données projet'!$E$12+1,1))-AVERAGE(OFFSET($H$3,0,0,'Données projet'!$E$12+1,1))</f>
        <v>195.9403725111606</v>
      </c>
      <c r="CE34" s="62">
        <f t="shared" si="40"/>
        <v>200.0549064053539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3.199005136697664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3.199005136697664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25.95839999999999</v>
      </c>
      <c r="D35" s="12">
        <f t="shared" si="32"/>
        <v>8.1885694213502767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263.59064114726522</v>
      </c>
      <c r="H35" s="70">
        <f t="shared" si="1"/>
        <v>352.80597174218502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9.1999999999999993</v>
      </c>
      <c r="N35" s="14">
        <f>IF('Données projet'!$A$36&gt;35,N34+M35-V34,IF(A35&lt;'Données projet'!$A$36,$K$205^A35,IF(A35='Données projet'!$A$36,'Données projet'!$B$36,N34+M35-V34)))</f>
        <v>131.39999999999995</v>
      </c>
      <c r="O35" s="14">
        <f>N35*VLOOKUP('Données projet'!$B$9,Paramètres!$A$1:$I$89,3,0)*VLOOKUP('Données projet'!$B$9,Paramètres!$A$1:$I$89,5,0)</f>
        <v>114.79103999999997</v>
      </c>
      <c r="P35" s="14">
        <f t="shared" si="33"/>
        <v>30.456974896543485</v>
      </c>
      <c r="Q35" s="22">
        <f t="shared" ref="Q35:Q66" si="53">(O35+P35)*0.475*44/12</f>
        <v>252.97362594481319</v>
      </c>
      <c r="R35" s="62">
        <f t="shared" si="0"/>
        <v>546.30695927814645</v>
      </c>
      <c r="S35" s="62">
        <f ca="1">AVERAGE(OFFSET($R$3,0,0,'Données projet'!$E$9+1,1))-AVERAGE(OFFSET($H$3,0,0,'Données projet'!$E$9+1,1))</f>
        <v>185.38515609787885</v>
      </c>
      <c r="T35" s="62">
        <f t="shared" si="34"/>
        <v>220.75864164059101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7.2</v>
      </c>
      <c r="AI35" s="14">
        <f>IF('Données projet'!$A$62&gt;35,AI34+AH35-AQ34,IF(A35&lt;'Données projet'!$A$62,$AF$205^A35,IF(A35='Données projet'!$A$62,'Données projet'!$B$62,AI34+AH35-AQ34)))</f>
        <v>140.39999999999998</v>
      </c>
      <c r="AJ35" s="14">
        <f>AI35*VLOOKUP('Données projet'!$B$10,Paramètres!$A$1:$I$89,3,0)*VLOOKUP('Données projet'!$B$10,Paramètres!$A$1:$I$89,5,0)</f>
        <v>102.94127999999998</v>
      </c>
      <c r="AK35" s="14">
        <f t="shared" si="35"/>
        <v>27.661530368687725</v>
      </c>
      <c r="AL35" s="22">
        <f t="shared" si="4"/>
        <v>227.46656139213107</v>
      </c>
      <c r="AM35" s="62">
        <f t="shared" si="5"/>
        <v>520.79989472546436</v>
      </c>
      <c r="AN35" s="62">
        <f ca="1">AVERAGE(OFFSET($AM$3,0,0,'Données projet'!$E$10+1,1))-AVERAGE(OFFSET($H$3,0,0,'Données projet'!$E$10+1,1))</f>
        <v>131.52184605700751</v>
      </c>
      <c r="AO35" s="62">
        <f t="shared" si="36"/>
        <v>148.8282853361294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4.6889987112785434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4.6889987112785434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13.2</v>
      </c>
      <c r="BD35" s="13">
        <f>IF('Données projet'!$A$88&gt;35,BD34+BC35-BL34,IF(A35&lt;'Données projet'!$A$88,$BA$205^A35,IF(A35='Données projet'!$A$88,'Données projet'!$B$88,BD34+BC35-BL34)))</f>
        <v>152.39999999999998</v>
      </c>
      <c r="BE35" s="14">
        <f>BD35*VLOOKUP('Données projet'!$B$11,Paramètres!$A$1:$I$89,3,0)*VLOOKUP('Données projet'!$B$11,Paramètres!$A$1:$I$89,5,0)</f>
        <v>91.135199999999998</v>
      </c>
      <c r="BF35" s="14">
        <f t="shared" si="37"/>
        <v>24.83880785255198</v>
      </c>
      <c r="BG35" s="22">
        <f t="shared" si="7"/>
        <v>201.98806367652801</v>
      </c>
      <c r="BH35" s="62">
        <f t="shared" si="8"/>
        <v>495.32139700986136</v>
      </c>
      <c r="BI35" s="62">
        <f ca="1">AVERAGE(OFFSET($BH$3,0,0,'Données projet'!$E$11+1,1))-AVERAGE(OFFSET($H$3,0,0,'Données projet'!$E$11+1,1))</f>
        <v>220.56831852257903</v>
      </c>
      <c r="BJ35" s="62">
        <f t="shared" si="38"/>
        <v>155.94798995645544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3.7089397344264534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9.8360105595032188</v>
      </c>
      <c r="BS35" s="24">
        <f t="shared" si="9"/>
        <v>13.544950293929672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139.6</v>
      </c>
      <c r="BZ35" s="14">
        <f>BY35*VLOOKUP('Données projet'!$B$12,Paramètres!$A$1:$I$89,3,0)*VLOOKUP('Données projet'!$B$12,Paramètres!$A$1:$I$89,5,0)</f>
        <v>111.06576</v>
      </c>
      <c r="CA35" s="14">
        <f t="shared" si="39"/>
        <v>29.581944857062648</v>
      </c>
      <c r="CB35" s="22">
        <f t="shared" si="10"/>
        <v>244.96141929271744</v>
      </c>
      <c r="CC35" s="62">
        <f t="shared" si="11"/>
        <v>538.29475262605069</v>
      </c>
      <c r="CD35" s="62">
        <f ca="1">AVERAGE(OFFSET($CC$3,0,0,'Données projet'!$E$12+1,1))-AVERAGE(OFFSET($H$3,0,0,'Données projet'!$E$12+1,1))</f>
        <v>195.9403725111606</v>
      </c>
      <c r="CE35" s="62">
        <f t="shared" si="40"/>
        <v>200.0549064053539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3.1362745971674912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3.1362745971674912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26.76959999999999</v>
      </c>
      <c r="D36" s="12">
        <f t="shared" si="32"/>
        <v>8.4142697673415583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271.59478416895234</v>
      </c>
      <c r="H36" s="70">
        <f t="shared" si="1"/>
        <v>354.61190651145318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9.1999999999999993</v>
      </c>
      <c r="N36" s="14">
        <f>IF('Données projet'!$A$36&gt;35,N35+M36-V35,IF(A36&lt;'Données projet'!$A$36,$K$205^A36,IF(A36='Données projet'!$A$36,'Données projet'!$B$36,N35+M36-V35)))</f>
        <v>140.59999999999994</v>
      </c>
      <c r="O36" s="14">
        <f>N36*VLOOKUP('Données projet'!$B$9,Paramètres!$A$1:$I$89,3,0)*VLOOKUP('Données projet'!$B$9,Paramètres!$A$1:$I$89,5,0)</f>
        <v>122.82815999999997</v>
      </c>
      <c r="P36" s="14">
        <f t="shared" si="33"/>
        <v>32.333724232859019</v>
      </c>
      <c r="Q36" s="22">
        <f t="shared" si="53"/>
        <v>270.24028170556272</v>
      </c>
      <c r="R36" s="62">
        <f t="shared" si="0"/>
        <v>563.57361503889604</v>
      </c>
      <c r="S36" s="62">
        <f ca="1">AVERAGE(OFFSET($R$3,0,0,'Données projet'!$E$9+1,1))-AVERAGE(OFFSET($H$3,0,0,'Données projet'!$E$9+1,1))</f>
        <v>185.38515609787885</v>
      </c>
      <c r="T36" s="62">
        <f t="shared" si="34"/>
        <v>220.75864164059101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7.2</v>
      </c>
      <c r="AI36" s="14">
        <f>IF('Données projet'!$A$62&gt;35,AI35+AH36-AQ35,IF(A36&lt;'Données projet'!$A$62,$AF$205^A36,IF(A36='Données projet'!$A$62,'Données projet'!$B$62,AI35+AH36-AQ35)))</f>
        <v>147.59999999999997</v>
      </c>
      <c r="AJ36" s="14">
        <f>AI36*VLOOKUP('Données projet'!$B$10,Paramètres!$A$1:$I$89,3,0)*VLOOKUP('Données projet'!$B$10,Paramètres!$A$1:$I$89,5,0)</f>
        <v>108.22031999999999</v>
      </c>
      <c r="AK36" s="14">
        <f t="shared" si="35"/>
        <v>28.911280861653452</v>
      </c>
      <c r="AL36" s="22">
        <f t="shared" si="4"/>
        <v>238.83753816737973</v>
      </c>
      <c r="AM36" s="62">
        <f t="shared" si="5"/>
        <v>532.17087150071302</v>
      </c>
      <c r="AN36" s="62">
        <f ca="1">AVERAGE(OFFSET($AM$3,0,0,'Données projet'!$E$10+1,1))-AVERAGE(OFFSET($H$3,0,0,'Données projet'!$E$10+1,1))</f>
        <v>131.52184605700751</v>
      </c>
      <c r="AO36" s="62">
        <f t="shared" si="36"/>
        <v>148.8282853361294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4.5607777949349062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4.5607777949349062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13.2</v>
      </c>
      <c r="BD36" s="13">
        <f>IF('Données projet'!$A$88&gt;35,BD35+BC36-BL35,IF(A36&lt;'Données projet'!$A$88,$BA$205^A36,IF(A36='Données projet'!$A$88,'Données projet'!$B$88,BD35+BC36-BL35)))</f>
        <v>165.59999999999997</v>
      </c>
      <c r="BE36" s="14">
        <f>BD36*VLOOKUP('Données projet'!$B$11,Paramètres!$A$1:$I$89,3,0)*VLOOKUP('Données projet'!$B$11,Paramètres!$A$1:$I$89,5,0)</f>
        <v>99.02879999999999</v>
      </c>
      <c r="BF36" s="14">
        <f t="shared" si="37"/>
        <v>26.730491283721712</v>
      </c>
      <c r="BG36" s="22">
        <f t="shared" si="7"/>
        <v>219.03076565248196</v>
      </c>
      <c r="BH36" s="62">
        <f t="shared" si="8"/>
        <v>512.3640989858153</v>
      </c>
      <c r="BI36" s="62">
        <f ca="1">AVERAGE(OFFSET($BH$3,0,0,'Données projet'!$E$11+1,1))-AVERAGE(OFFSET($H$3,0,0,'Données projet'!$E$11+1,1))</f>
        <v>220.56831852257903</v>
      </c>
      <c r="BJ36" s="62">
        <f t="shared" si="38"/>
        <v>155.94798995645544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3.6362096884642119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6.9551097664472135</v>
      </c>
      <c r="BS36" s="24">
        <f t="shared" si="9"/>
        <v>10.591319454911424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150.4</v>
      </c>
      <c r="BZ36" s="14">
        <f>BY36*VLOOKUP('Données projet'!$B$12,Paramètres!$A$1:$I$89,3,0)*VLOOKUP('Données projet'!$B$12,Paramètres!$A$1:$I$89,5,0)</f>
        <v>119.65824000000002</v>
      </c>
      <c r="CA36" s="14">
        <f t="shared" si="39"/>
        <v>31.595276160231336</v>
      </c>
      <c r="CB36" s="22">
        <f t="shared" si="10"/>
        <v>263.43320731240294</v>
      </c>
      <c r="CC36" s="62">
        <f t="shared" si="11"/>
        <v>556.76654064573631</v>
      </c>
      <c r="CD36" s="62">
        <f ca="1">AVERAGE(OFFSET($CC$3,0,0,'Données projet'!$E$12+1,1))-AVERAGE(OFFSET($H$3,0,0,'Données projet'!$E$12+1,1))</f>
        <v>195.9403725111606</v>
      </c>
      <c r="CE36" s="62">
        <f t="shared" si="40"/>
        <v>200.0549064053539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3.0747741652556542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3.0747741652556542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27.580799999999989</v>
      </c>
      <c r="D37" s="12">
        <f t="shared" si="32"/>
        <v>8.6391752805240429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279.59279163913288</v>
      </c>
      <c r="H37" s="70">
        <f t="shared" si="1"/>
        <v>356.41645694691266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9.1999999999999993</v>
      </c>
      <c r="N37" s="14">
        <f>IF('Données projet'!$A$36&gt;35,N36+M37-V36,IF(A37&lt;'Données projet'!$A$36,$K$205^A37,IF(A37='Données projet'!$A$36,'Données projet'!$B$36,N36+M37-V36)))</f>
        <v>149.79999999999993</v>
      </c>
      <c r="O37" s="14">
        <f>N37*VLOOKUP('Données projet'!$B$9,Paramètres!$A$1:$I$89,3,0)*VLOOKUP('Données projet'!$B$9,Paramètres!$A$1:$I$89,5,0)</f>
        <v>130.86527999999996</v>
      </c>
      <c r="P37" s="14">
        <f t="shared" si="33"/>
        <v>34.19622287336729</v>
      </c>
      <c r="Q37" s="22">
        <f t="shared" si="53"/>
        <v>287.48211750444796</v>
      </c>
      <c r="R37" s="62">
        <f t="shared" si="0"/>
        <v>580.81545083778133</v>
      </c>
      <c r="S37" s="62">
        <f ca="1">AVERAGE(OFFSET($R$3,0,0,'Données projet'!$E$9+1,1))-AVERAGE(OFFSET($H$3,0,0,'Données projet'!$E$9+1,1))</f>
        <v>185.38515609787885</v>
      </c>
      <c r="T37" s="62">
        <f t="shared" si="34"/>
        <v>220.75864164059101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7.2</v>
      </c>
      <c r="AI37" s="14">
        <f>IF('Données projet'!$A$62&gt;35,AI36+AH37-AQ36,IF(A37&lt;'Données projet'!$A$62,$AF$205^A37,IF(A37='Données projet'!$A$62,'Données projet'!$B$62,AI36+AH37-AQ36)))</f>
        <v>154.79999999999995</v>
      </c>
      <c r="AJ37" s="14">
        <f>AI37*VLOOKUP('Données projet'!$B$10,Paramètres!$A$1:$I$89,3,0)*VLOOKUP('Données projet'!$B$10,Paramètres!$A$1:$I$89,5,0)</f>
        <v>113.49935999999995</v>
      </c>
      <c r="AK37" s="14">
        <f t="shared" si="35"/>
        <v>30.153952354273027</v>
      </c>
      <c r="AL37" s="22">
        <f t="shared" si="4"/>
        <v>250.19618568369205</v>
      </c>
      <c r="AM37" s="62">
        <f t="shared" si="5"/>
        <v>543.52951901702534</v>
      </c>
      <c r="AN37" s="62">
        <f ca="1">AVERAGE(OFFSET($AM$3,0,0,'Données projet'!$E$10+1,1))-AVERAGE(OFFSET($H$3,0,0,'Données projet'!$E$10+1,1))</f>
        <v>131.52184605700751</v>
      </c>
      <c r="AO37" s="62">
        <f t="shared" si="36"/>
        <v>148.8282853361294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4.4360630862915311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4.4360630862915311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13.2</v>
      </c>
      <c r="BD37" s="13">
        <f>IF('Données projet'!$A$88&gt;35,BD36+BC37-BL36,IF(A37&lt;'Données projet'!$A$88,$BA$205^A37,IF(A37='Données projet'!$A$88,'Données projet'!$B$88,BD36+BC37-BL36)))</f>
        <v>178.79999999999995</v>
      </c>
      <c r="BE37" s="14">
        <f>BD37*VLOOKUP('Données projet'!$B$11,Paramètres!$A$1:$I$89,3,0)*VLOOKUP('Données projet'!$B$11,Paramètres!$A$1:$I$89,5,0)</f>
        <v>106.92239999999997</v>
      </c>
      <c r="BF37" s="14">
        <f t="shared" si="37"/>
        <v>28.604684816920784</v>
      </c>
      <c r="BG37" s="22">
        <f t="shared" si="7"/>
        <v>236.04300605613699</v>
      </c>
      <c r="BH37" s="62">
        <f t="shared" si="8"/>
        <v>529.37633938947033</v>
      </c>
      <c r="BI37" s="62">
        <f ca="1">AVERAGE(OFFSET($BH$3,0,0,'Données projet'!$E$11+1,1))-AVERAGE(OFFSET($H$3,0,0,'Données projet'!$E$11+1,1))</f>
        <v>220.56831852257903</v>
      </c>
      <c r="BJ37" s="62">
        <f t="shared" si="38"/>
        <v>155.94798995645544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3.5649058343423423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4.9180052797516094</v>
      </c>
      <c r="BS37" s="24">
        <f t="shared" si="9"/>
        <v>8.4829111140939517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161.20000000000002</v>
      </c>
      <c r="BZ37" s="14">
        <f>BY37*VLOOKUP('Données projet'!$B$12,Paramètres!$A$1:$I$89,3,0)*VLOOKUP('Données projet'!$B$12,Paramètres!$A$1:$I$89,5,0)</f>
        <v>128.25072</v>
      </c>
      <c r="CA37" s="14">
        <f t="shared" si="39"/>
        <v>33.591833937449593</v>
      </c>
      <c r="CB37" s="22">
        <f t="shared" si="10"/>
        <v>281.875781441058</v>
      </c>
      <c r="CC37" s="62">
        <f t="shared" si="11"/>
        <v>575.20911477439131</v>
      </c>
      <c r="CD37" s="62">
        <f ca="1">AVERAGE(OFFSET($CC$3,0,0,'Données projet'!$E$12+1,1))-AVERAGE(OFFSET($H$3,0,0,'Données projet'!$E$12+1,1))</f>
        <v>195.9403725111606</v>
      </c>
      <c r="CE37" s="62">
        <f t="shared" si="40"/>
        <v>200.0549064053539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3.0144797193020487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3.0144797193020487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28.391999999999989</v>
      </c>
      <c r="D38" s="12">
        <f t="shared" si="32"/>
        <v>8.8633120224605495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287.58486473478314</v>
      </c>
      <c r="H38" s="70">
        <f t="shared" si="1"/>
        <v>358.21966843911872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159</v>
      </c>
      <c r="L38" s="13">
        <f>VLOOKUP(A38,'Données projet'!$A$35:$I$55,9,0)</f>
        <v>9.1999999999999993</v>
      </c>
      <c r="M38" s="13">
        <f t="array" ref="M38">INDEX(L:L,MIN(IF(ISNUMBER(L38:L234),ROW(L38:L234),"")))</f>
        <v>9.1999999999999993</v>
      </c>
      <c r="N38" s="14">
        <f>IF('Données projet'!$A$36&gt;35,N37+M38-V37,IF(A38&lt;'Données projet'!$A$36,$K$205^A38,IF(A38='Données projet'!$A$36,'Données projet'!$B$36,N37+M38-V37)))</f>
        <v>158.99999999999991</v>
      </c>
      <c r="O38" s="14">
        <f>N38*VLOOKUP('Données projet'!$B$9,Paramètres!$A$1:$I$89,3,0)*VLOOKUP('Données projet'!$B$9,Paramètres!$A$1:$I$89,5,0)</f>
        <v>138.90239999999994</v>
      </c>
      <c r="P38" s="14">
        <f t="shared" si="33"/>
        <v>36.045445680666425</v>
      </c>
      <c r="Q38" s="22">
        <f t="shared" si="53"/>
        <v>304.70083122716056</v>
      </c>
      <c r="R38" s="62">
        <f t="shared" si="0"/>
        <v>598.03416456049388</v>
      </c>
      <c r="S38" s="62">
        <f ca="1">AVERAGE(OFFSET($R$3,0,0,'Données projet'!$E$9+1,1))-AVERAGE(OFFSET($H$3,0,0,'Données projet'!$E$9+1,1))</f>
        <v>185.38515609787885</v>
      </c>
      <c r="T38" s="62">
        <f t="shared" si="34"/>
        <v>220.75864164059101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30</v>
      </c>
      <c r="W38" s="17">
        <f>IF(ISNA(VLOOKUP(A38,'Données projet'!$A$35:$I$55,5,0)),0%,VLOOKUP(A38,'Données projet'!$A$35:$I$55,5,0)*VLOOKUP('Données projet'!$B$9,Paramètres!$A$1:$I$89,7,0))</f>
        <v>0.1075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3.114508028480953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3.114508028480953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162</v>
      </c>
      <c r="AG38" s="13">
        <f>VLOOKUP(A38,'Données projet'!$A$61:$I$81,9,0)</f>
        <v>7.2</v>
      </c>
      <c r="AH38" s="13">
        <f t="array" ref="AH38">INDEX(AG:AG,MIN(IF(ISNUMBER(AG38:AG234),ROW(AG38:AG234),"")))</f>
        <v>7.2</v>
      </c>
      <c r="AI38" s="14">
        <f>IF('Données projet'!$A$62&gt;35,AI37+AH38-AQ37,IF(A38&lt;'Données projet'!$A$62,$AF$205^A38,IF(A38='Données projet'!$A$62,'Données projet'!$B$62,AI37+AH38-AQ37)))</f>
        <v>161.99999999999994</v>
      </c>
      <c r="AJ38" s="14">
        <f>AI38*VLOOKUP('Données projet'!$B$10,Paramètres!$A$1:$I$89,3,0)*VLOOKUP('Données projet'!$B$10,Paramètres!$A$1:$I$89,5,0)</f>
        <v>118.77839999999996</v>
      </c>
      <c r="AK38" s="14">
        <f t="shared" si="35"/>
        <v>31.389911704951505</v>
      </c>
      <c r="AL38" s="22">
        <f t="shared" si="4"/>
        <v>261.5431428861238</v>
      </c>
      <c r="AM38" s="62">
        <f t="shared" si="5"/>
        <v>554.87647621945712</v>
      </c>
      <c r="AN38" s="62">
        <f ca="1">AVERAGE(OFFSET($AM$3,0,0,'Données projet'!$E$10+1,1))-AVERAGE(OFFSET($H$3,0,0,'Données projet'!$E$10+1,1))</f>
        <v>131.52184605700751</v>
      </c>
      <c r="AO38" s="62">
        <f t="shared" si="36"/>
        <v>148.8282853361294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4.3147587079144705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4.3147587079144705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192</v>
      </c>
      <c r="BB38" s="13">
        <f>VLOOKUP(A38,'Données projet'!$A$87:$I$107,9,0)</f>
        <v>13.2</v>
      </c>
      <c r="BC38" s="13">
        <f t="array" ref="BC38">INDEX(BB:BB,MIN(IF(ISNUMBER(BB38:BB234),ROW(BB38:BB234),"")))</f>
        <v>13.2</v>
      </c>
      <c r="BD38" s="13">
        <f>IF('Données projet'!$A$88&gt;35,BD37+BC38-BL37,IF(A38&lt;'Données projet'!$A$88,$BA$205^A38,IF(A38='Données projet'!$A$88,'Données projet'!$B$88,BD37+BC38-BL37)))</f>
        <v>191.99999999999994</v>
      </c>
      <c r="BE38" s="14">
        <f>BD38*VLOOKUP('Données projet'!$B$11,Paramètres!$A$1:$I$89,3,0)*VLOOKUP('Données projet'!$B$11,Paramètres!$A$1:$I$89,5,0)</f>
        <v>114.81599999999997</v>
      </c>
      <c r="BF38" s="14">
        <f t="shared" si="37"/>
        <v>30.462826482209831</v>
      </c>
      <c r="BG38" s="22">
        <f t="shared" si="7"/>
        <v>253.0272894565154</v>
      </c>
      <c r="BH38" s="62">
        <f t="shared" si="8"/>
        <v>546.36062278984878</v>
      </c>
      <c r="BI38" s="62">
        <f ca="1">AVERAGE(OFFSET($BH$3,0,0,'Données projet'!$E$11+1,1))-AVERAGE(OFFSET($H$3,0,0,'Données projet'!$E$11+1,1))</f>
        <v>220.56831852257903</v>
      </c>
      <c r="BJ38" s="62">
        <f t="shared" si="38"/>
        <v>155.94798995645544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projet'!$B$11,Paramètres!$A$1:$I$89,7,0))</f>
        <v>0.13500000000000001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0.7</v>
      </c>
      <c r="BP38" s="23">
        <f>EXP(-LN(2)/35)*BP37+(1-EXP(-LN(2)/35))/(LN(2)/35)*BL38*BM38*VLOOKUP('Données projet'!$B$11,Paramètres!$A$1:$I$89,3,0)*0.475*44/12</f>
        <v>7.8858356933017442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22.909604912751334</v>
      </c>
      <c r="BS38" s="24">
        <f t="shared" si="9"/>
        <v>30.795440606053077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172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172.00000000000003</v>
      </c>
      <c r="BZ38" s="14">
        <f>BY38*VLOOKUP('Données projet'!$B$12,Paramètres!$A$1:$I$89,3,0)*VLOOKUP('Données projet'!$B$12,Paramètres!$A$1:$I$89,5,0)</f>
        <v>136.84320000000002</v>
      </c>
      <c r="CA38" s="14">
        <f t="shared" si="39"/>
        <v>35.572869837729648</v>
      </c>
      <c r="CB38" s="22">
        <f t="shared" si="10"/>
        <v>300.2913216340458</v>
      </c>
      <c r="CC38" s="62">
        <f t="shared" si="11"/>
        <v>593.62465496737912</v>
      </c>
      <c r="CD38" s="62">
        <f ca="1">AVERAGE(OFFSET($CC$3,0,0,'Données projet'!$E$12+1,1))-AVERAGE(OFFSET($H$3,0,0,'Données projet'!$E$12+1,1))</f>
        <v>195.9403725111606</v>
      </c>
      <c r="CE38" s="62">
        <f t="shared" si="40"/>
        <v>200.0549064053539</v>
      </c>
      <c r="CF38" s="16">
        <f>IF(ISNA(VLOOKUP(A38,'Données projet'!$A$113:$I$133,3,0)),0,VLOOKUP(A38,'Données projet'!$A$113:$I$133,3,0))</f>
        <v>5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0.13250000000000001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6.2183579986359128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6.2183579986359128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29.203199999999988</v>
      </c>
      <c r="D39" s="12">
        <f t="shared" si="32"/>
        <v>9.0867044807780779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295.57119248319913</v>
      </c>
      <c r="H39" s="70">
        <f t="shared" si="1"/>
        <v>360.02158363735509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8.1999999999999993</v>
      </c>
      <c r="N39" s="14">
        <f>IF('Données projet'!$A$36&gt;35,N38+M39-V38,IF(A39&lt;'Données projet'!$A$36,$K$205^A39,IF(A39='Données projet'!$A$36,'Données projet'!$B$36,N38+M39-V38)))</f>
        <v>137.1999999999999</v>
      </c>
      <c r="O39" s="14">
        <f>N39*VLOOKUP('Données projet'!$B$9,Paramètres!$A$1:$I$89,3,0)*VLOOKUP('Données projet'!$B$9,Paramètres!$A$1:$I$89,5,0)</f>
        <v>119.85791999999992</v>
      </c>
      <c r="P39" s="14">
        <f t="shared" si="33"/>
        <v>31.641859182846865</v>
      </c>
      <c r="Q39" s="22">
        <f t="shared" si="53"/>
        <v>263.86211541012477</v>
      </c>
      <c r="R39" s="62">
        <f t="shared" si="0"/>
        <v>557.19544874345809</v>
      </c>
      <c r="S39" s="62">
        <f ca="1">AVERAGE(OFFSET($R$3,0,0,'Données projet'!$E$9+1,1))-AVERAGE(OFFSET($H$3,0,0,'Données projet'!$E$9+1,1))</f>
        <v>185.38515609787885</v>
      </c>
      <c r="T39" s="62">
        <f t="shared" si="34"/>
        <v>220.75864164059101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3.0534344257047628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3.0534344257047628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168.99999999999994</v>
      </c>
      <c r="AJ39" s="14">
        <f>AI39*VLOOKUP('Données projet'!$B$10,Paramètres!$A$1:$I$89,3,0)*VLOOKUP('Données projet'!$B$10,Paramètres!$A$1:$I$89,5,0)</f>
        <v>123.91079999999995</v>
      </c>
      <c r="AK39" s="14">
        <f t="shared" si="35"/>
        <v>32.585419727488862</v>
      </c>
      <c r="AL39" s="22">
        <f t="shared" si="4"/>
        <v>272.56424935870967</v>
      </c>
      <c r="AM39" s="62">
        <f t="shared" si="5"/>
        <v>565.89758269204299</v>
      </c>
      <c r="AN39" s="62">
        <f ca="1">AVERAGE(OFFSET($AM$3,0,0,'Données projet'!$E$10+1,1))-AVERAGE(OFFSET($H$3,0,0,'Données projet'!$E$10+1,1))</f>
        <v>131.52184605700751</v>
      </c>
      <c r="AO39" s="62">
        <f t="shared" si="36"/>
        <v>148.8282853361294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4.1967714041432505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4.1967714041432505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14.4</v>
      </c>
      <c r="BD39" s="13">
        <f>IF('Données projet'!$A$88&gt;35,BD38+BC39-BL38,IF(A39&lt;'Données projet'!$A$88,$BA$205^A39,IF(A39='Données projet'!$A$88,'Données projet'!$B$88,BD38+BC39-BL38)))</f>
        <v>165.39999999999995</v>
      </c>
      <c r="BE39" s="14">
        <f>BD39*VLOOKUP('Données projet'!$B$11,Paramètres!$A$1:$I$89,3,0)*VLOOKUP('Données projet'!$B$11,Paramètres!$A$1:$I$89,5,0)</f>
        <v>98.90919999999997</v>
      </c>
      <c r="BF39" s="14">
        <f t="shared" si="37"/>
        <v>26.701963840454351</v>
      </c>
      <c r="BG39" s="22">
        <f t="shared" si="7"/>
        <v>218.77277702212461</v>
      </c>
      <c r="BH39" s="62">
        <f t="shared" si="8"/>
        <v>512.10611035545799</v>
      </c>
      <c r="BI39" s="62">
        <f ca="1">AVERAGE(OFFSET($BH$3,0,0,'Données projet'!$E$11+1,1))-AVERAGE(OFFSET($H$3,0,0,'Données projet'!$E$11+1,1))</f>
        <v>220.56831852257903</v>
      </c>
      <c r="BJ39" s="62">
        <f t="shared" si="38"/>
        <v>155.94798995645544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7.7311992652409334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16.199536988111113</v>
      </c>
      <c r="BS39" s="24">
        <f t="shared" si="9"/>
        <v>23.930736253352045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9.6</v>
      </c>
      <c r="BY39" s="13">
        <f>IF('Données projet'!$A$114&gt;35,BY38+BX39-CG38,IF(A39&lt;'Données projet'!$A$114,$BV$205^A39,IF(A39='Données projet'!$A$114,'Données projet'!$B$114,BY38+BX39-CG38)))</f>
        <v>153.60000000000002</v>
      </c>
      <c r="BZ39" s="14">
        <f>BY39*VLOOKUP('Données projet'!$B$12,Paramètres!$A$1:$I$89,3,0)*VLOOKUP('Données projet'!$B$12,Paramètres!$A$1:$I$89,5,0)</f>
        <v>122.20416000000003</v>
      </c>
      <c r="CA39" s="14">
        <f t="shared" si="39"/>
        <v>32.188537573102472</v>
      </c>
      <c r="CB39" s="22">
        <f t="shared" si="10"/>
        <v>268.90061493982017</v>
      </c>
      <c r="CC39" s="62">
        <f t="shared" si="11"/>
        <v>562.23394827315349</v>
      </c>
      <c r="CD39" s="62">
        <f ca="1">AVERAGE(OFFSET($CC$3,0,0,'Données projet'!$E$12+1,1))-AVERAGE(OFFSET($H$3,0,0,'Données projet'!$E$12+1,1))</f>
        <v>195.9403725111606</v>
      </c>
      <c r="CE39" s="62">
        <f t="shared" si="40"/>
        <v>200.0549064053539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6.0964197911065314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6.0964197911065314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30.014399999999988</v>
      </c>
      <c r="D40" s="12">
        <f t="shared" si="32"/>
        <v>9.3093757052690744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303.5519528126033</v>
      </c>
      <c r="H40" s="70">
        <f t="shared" si="1"/>
        <v>361.82224268667693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8.1999999999999993</v>
      </c>
      <c r="N40" s="14">
        <f>IF('Données projet'!$A$36&gt;35,N39+M40-V39,IF(A40&lt;'Données projet'!$A$36,$K$205^A40,IF(A40='Données projet'!$A$36,'Données projet'!$B$36,N39+M40-V39)))</f>
        <v>145.39999999999989</v>
      </c>
      <c r="O40" s="14">
        <f>N40*VLOOKUP('Données projet'!$B$9,Paramètres!$A$1:$I$89,3,0)*VLOOKUP('Données projet'!$B$9,Paramètres!$A$1:$I$89,5,0)</f>
        <v>127.02143999999993</v>
      </c>
      <c r="P40" s="14">
        <f t="shared" si="33"/>
        <v>33.307175870664402</v>
      </c>
      <c r="Q40" s="22">
        <f t="shared" si="53"/>
        <v>279.23900597474034</v>
      </c>
      <c r="R40" s="62">
        <f t="shared" si="0"/>
        <v>572.57233930807365</v>
      </c>
      <c r="S40" s="62">
        <f ca="1">AVERAGE(OFFSET($R$3,0,0,'Données projet'!$E$9+1,1))-AVERAGE(OFFSET($H$3,0,0,'Données projet'!$E$9+1,1))</f>
        <v>185.38515609787885</v>
      </c>
      <c r="T40" s="62">
        <f t="shared" si="34"/>
        <v>220.75864164059101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2.9935584390277943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2.9935584390277943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175.99999999999994</v>
      </c>
      <c r="AJ40" s="14">
        <f>AI40*VLOOKUP('Données projet'!$B$10,Paramètres!$A$1:$I$89,3,0)*VLOOKUP('Données projet'!$B$10,Paramètres!$A$1:$I$89,5,0)</f>
        <v>129.04319999999996</v>
      </c>
      <c r="AK40" s="14">
        <f t="shared" si="35"/>
        <v>33.775175980637393</v>
      </c>
      <c r="AL40" s="22">
        <f t="shared" si="4"/>
        <v>283.57533816627671</v>
      </c>
      <c r="AM40" s="62">
        <f t="shared" si="5"/>
        <v>576.90867149961002</v>
      </c>
      <c r="AN40" s="62">
        <f ca="1">AVERAGE(OFFSET($AM$3,0,0,'Données projet'!$E$10+1,1))-AVERAGE(OFFSET($H$3,0,0,'Données projet'!$E$10+1,1))</f>
        <v>131.52184605700751</v>
      </c>
      <c r="AO40" s="62">
        <f t="shared" si="36"/>
        <v>148.8282853361294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4.0820104693983366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4.0820104693983366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14.4</v>
      </c>
      <c r="BD40" s="13">
        <f>IF('Données projet'!$A$88&gt;35,BD39+BC40-BL39,IF(A40&lt;'Données projet'!$A$88,$BA$205^A40,IF(A40='Données projet'!$A$88,'Données projet'!$B$88,BD39+BC40-BL39)))</f>
        <v>179.79999999999995</v>
      </c>
      <c r="BE40" s="14">
        <f>BD40*VLOOKUP('Données projet'!$B$11,Paramètres!$A$1:$I$89,3,0)*VLOOKUP('Données projet'!$B$11,Paramètres!$A$1:$I$89,5,0)</f>
        <v>107.52039999999998</v>
      </c>
      <c r="BF40" s="14">
        <f t="shared" si="37"/>
        <v>28.745998516288878</v>
      </c>
      <c r="BG40" s="22">
        <f t="shared" si="7"/>
        <v>237.33064408253642</v>
      </c>
      <c r="BH40" s="62">
        <f t="shared" si="8"/>
        <v>530.66397741586979</v>
      </c>
      <c r="BI40" s="62">
        <f ca="1">AVERAGE(OFFSET($BH$3,0,0,'Données projet'!$E$11+1,1))-AVERAGE(OFFSET($H$3,0,0,'Données projet'!$E$11+1,1))</f>
        <v>220.56831852257903</v>
      </c>
      <c r="BJ40" s="62">
        <f t="shared" si="38"/>
        <v>155.94798995645544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7.5795951632154868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11.454802456375669</v>
      </c>
      <c r="BS40" s="24">
        <f t="shared" si="9"/>
        <v>19.034397619591154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9.6</v>
      </c>
      <c r="BY40" s="13">
        <f>IF('Données projet'!$A$114&gt;35,BY39+BX40-CG39,IF(A40&lt;'Données projet'!$A$114,$BV$205^A40,IF(A40='Données projet'!$A$114,'Données projet'!$B$114,BY39+BX40-CG39)))</f>
        <v>163.20000000000002</v>
      </c>
      <c r="BZ40" s="14">
        <f>BY40*VLOOKUP('Données projet'!$B$12,Paramètres!$A$1:$I$89,3,0)*VLOOKUP('Données projet'!$B$12,Paramètres!$A$1:$I$89,5,0)</f>
        <v>129.84192000000002</v>
      </c>
      <c r="CA40" s="14">
        <f t="shared" si="39"/>
        <v>33.959829099416851</v>
      </c>
      <c r="CB40" s="22">
        <f t="shared" si="10"/>
        <v>285.288046348151</v>
      </c>
      <c r="CC40" s="62">
        <f t="shared" si="11"/>
        <v>578.62137968148431</v>
      </c>
      <c r="CD40" s="62">
        <f ca="1">AVERAGE(OFFSET($CC$3,0,0,'Données projet'!$E$12+1,1))-AVERAGE(OFFSET($H$3,0,0,'Données projet'!$E$12+1,1))</f>
        <v>195.9403725111606</v>
      </c>
      <c r="CE40" s="62">
        <f t="shared" si="40"/>
        <v>200.0549064053539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5.9768727174518386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5.9768727174518386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30.825599999999987</v>
      </c>
      <c r="D41" s="12">
        <f t="shared" si="32"/>
        <v>9.5313474288652547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311.52731348597729</v>
      </c>
      <c r="H41" s="70">
        <f t="shared" si="1"/>
        <v>363.62168343860691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8.1999999999999993</v>
      </c>
      <c r="N41" s="14">
        <f>IF('Données projet'!$A$36&gt;35,N40+M41-V40,IF(A41&lt;'Données projet'!$A$36,$K$205^A41,IF(A41='Données projet'!$A$36,'Données projet'!$B$36,N40+M41-V40)))</f>
        <v>153.59999999999988</v>
      </c>
      <c r="O41" s="14">
        <f>N41*VLOOKUP('Données projet'!$B$9,Paramètres!$A$1:$I$89,3,0)*VLOOKUP('Données projet'!$B$9,Paramètres!$A$1:$I$89,5,0)</f>
        <v>134.1849599999999</v>
      </c>
      <c r="P41" s="14">
        <f t="shared" si="33"/>
        <v>34.96159027064818</v>
      </c>
      <c r="Q41" s="22">
        <f t="shared" si="53"/>
        <v>294.59690838804539</v>
      </c>
      <c r="R41" s="62">
        <f t="shared" si="0"/>
        <v>587.93024172137871</v>
      </c>
      <c r="S41" s="62">
        <f ca="1">AVERAGE(OFFSET($R$3,0,0,'Données projet'!$E$9+1,1))-AVERAGE(OFFSET($H$3,0,0,'Données projet'!$E$9+1,1))</f>
        <v>185.38515609787885</v>
      </c>
      <c r="T41" s="62">
        <f t="shared" si="34"/>
        <v>220.75864164059101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2.9348565839288154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2.9348565839288154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182.99999999999994</v>
      </c>
      <c r="AJ41" s="14">
        <f>AI41*VLOOKUP('Données projet'!$B$10,Paramètres!$A$1:$I$89,3,0)*VLOOKUP('Données projet'!$B$10,Paramètres!$A$1:$I$89,5,0)</f>
        <v>134.17559999999995</v>
      </c>
      <c r="AK41" s="14">
        <f t="shared" si="35"/>
        <v>34.959435402722733</v>
      </c>
      <c r="AL41" s="22">
        <f t="shared" si="4"/>
        <v>294.57685332640864</v>
      </c>
      <c r="AM41" s="62">
        <f t="shared" si="5"/>
        <v>587.91018665974195</v>
      </c>
      <c r="AN41" s="62">
        <f ca="1">AVERAGE(OFFSET($AM$3,0,0,'Données projet'!$E$10+1,1))-AVERAGE(OFFSET($H$3,0,0,'Données projet'!$E$10+1,1))</f>
        <v>131.52184605700751</v>
      </c>
      <c r="AO41" s="62">
        <f t="shared" si="36"/>
        <v>148.8282853361294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3.9703876784490379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3.9703876784490379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14.4</v>
      </c>
      <c r="BD41" s="13">
        <f>IF('Données projet'!$A$88&gt;35,BD40+BC41-BL40,IF(A41&lt;'Données projet'!$A$88,$BA$205^A41,IF(A41='Données projet'!$A$88,'Données projet'!$B$88,BD40+BC41-BL40)))</f>
        <v>194.19999999999996</v>
      </c>
      <c r="BE41" s="14">
        <f>BD41*VLOOKUP('Données projet'!$B$11,Paramètres!$A$1:$I$89,3,0)*VLOOKUP('Données projet'!$B$11,Paramètres!$A$1:$I$89,5,0)</f>
        <v>116.13159999999998</v>
      </c>
      <c r="BF41" s="14">
        <f t="shared" si="37"/>
        <v>30.771045099371396</v>
      </c>
      <c r="BG41" s="22">
        <f t="shared" si="7"/>
        <v>255.85544021473845</v>
      </c>
      <c r="BH41" s="62">
        <f t="shared" si="8"/>
        <v>549.18877354807182</v>
      </c>
      <c r="BI41" s="62">
        <f ca="1">AVERAGE(OFFSET($BH$3,0,0,'Données projet'!$E$11+1,1))-AVERAGE(OFFSET($H$3,0,0,'Données projet'!$E$11+1,1))</f>
        <v>220.56831852257903</v>
      </c>
      <c r="BJ41" s="62">
        <f t="shared" si="38"/>
        <v>155.94798995645544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7.4309639251613877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8.0997684940555583</v>
      </c>
      <c r="BS41" s="24">
        <f t="shared" si="9"/>
        <v>15.530732419216946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9.6</v>
      </c>
      <c r="BY41" s="13">
        <f>IF('Données projet'!$A$114&gt;35,BY40+BX41-CG40,IF(A41&lt;'Données projet'!$A$114,$BV$205^A41,IF(A41='Données projet'!$A$114,'Données projet'!$B$114,BY40+BX41-CG40)))</f>
        <v>172.8</v>
      </c>
      <c r="BZ41" s="14">
        <f>BY41*VLOOKUP('Données projet'!$B$12,Paramètres!$A$1:$I$89,3,0)*VLOOKUP('Données projet'!$B$12,Paramètres!$A$1:$I$89,5,0)</f>
        <v>137.47968000000003</v>
      </c>
      <c r="CA41" s="14">
        <f t="shared" si="39"/>
        <v>35.719026553355249</v>
      </c>
      <c r="CB41" s="22">
        <f t="shared" si="10"/>
        <v>301.65441391376049</v>
      </c>
      <c r="CC41" s="62">
        <f t="shared" si="11"/>
        <v>594.98774724709381</v>
      </c>
      <c r="CD41" s="62">
        <f ca="1">AVERAGE(OFFSET($CC$3,0,0,'Données projet'!$E$12+1,1))-AVERAGE(OFFSET($H$3,0,0,'Données projet'!$E$12+1,1))</f>
        <v>195.9403725111606</v>
      </c>
      <c r="CE41" s="62">
        <f t="shared" si="40"/>
        <v>200.0549064053539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5.8596698889949996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5.8596698889949996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31.636799999999987</v>
      </c>
      <c r="D42" s="12">
        <f t="shared" si="32"/>
        <v>9.7526401755191188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319.4974329338317</v>
      </c>
      <c r="H42" s="70">
        <f t="shared" si="1"/>
        <v>365.41994163902905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8.1999999999999993</v>
      </c>
      <c r="N42" s="14">
        <f>IF('Données projet'!$A$36&gt;35,N41+M42-V41,IF(A42&lt;'Données projet'!$A$36,$K$205^A42,IF(A42='Données projet'!$A$36,'Données projet'!$B$36,N41+M42-V41)))</f>
        <v>161.79999999999987</v>
      </c>
      <c r="O42" s="14">
        <f>N42*VLOOKUP('Données projet'!$B$9,Paramètres!$A$1:$I$89,3,0)*VLOOKUP('Données projet'!$B$9,Paramètres!$A$1:$I$89,5,0)</f>
        <v>141.34847999999991</v>
      </c>
      <c r="P42" s="14">
        <f t="shared" si="33"/>
        <v>36.605750770707772</v>
      </c>
      <c r="Q42" s="22">
        <f t="shared" si="53"/>
        <v>309.93695192564923</v>
      </c>
      <c r="R42" s="62">
        <f t="shared" si="0"/>
        <v>603.27028525898254</v>
      </c>
      <c r="S42" s="62">
        <f ca="1">AVERAGE(OFFSET($R$3,0,0,'Données projet'!$E$9+1,1))-AVERAGE(OFFSET($H$3,0,0,'Données projet'!$E$9+1,1))</f>
        <v>185.38515609787885</v>
      </c>
      <c r="T42" s="62">
        <f t="shared" si="34"/>
        <v>220.75864164059101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2.8773058364037314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2.8773058364037314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189.99999999999994</v>
      </c>
      <c r="AJ42" s="14">
        <f>AI42*VLOOKUP('Données projet'!$B$10,Paramètres!$A$1:$I$89,3,0)*VLOOKUP('Données projet'!$B$10,Paramètres!$A$1:$I$89,5,0)</f>
        <v>139.30799999999996</v>
      </c>
      <c r="AK42" s="14">
        <f t="shared" si="35"/>
        <v>36.138432324006359</v>
      </c>
      <c r="AL42" s="22">
        <f t="shared" si="4"/>
        <v>305.56920296431099</v>
      </c>
      <c r="AM42" s="62">
        <f t="shared" si="5"/>
        <v>598.90253629764425</v>
      </c>
      <c r="AN42" s="62">
        <f ca="1">AVERAGE(OFFSET($AM$3,0,0,'Données projet'!$E$10+1,1))-AVERAGE(OFFSET($H$3,0,0,'Données projet'!$E$10+1,1))</f>
        <v>131.52184605700751</v>
      </c>
      <c r="AO42" s="62">
        <f t="shared" si="36"/>
        <v>148.8282853361294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3.8618172185882353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3.8618172185882353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14.4</v>
      </c>
      <c r="BD42" s="13">
        <f>IF('Données projet'!$A$88&gt;35,BD41+BC42-BL41,IF(A42&lt;'Données projet'!$A$88,$BA$205^A42,IF(A42='Données projet'!$A$88,'Données projet'!$B$88,BD41+BC42-BL41)))</f>
        <v>208.59999999999997</v>
      </c>
      <c r="BE42" s="14">
        <f>BD42*VLOOKUP('Données projet'!$B$11,Paramètres!$A$1:$I$89,3,0)*VLOOKUP('Données projet'!$B$11,Paramètres!$A$1:$I$89,5,0)</f>
        <v>124.74279999999999</v>
      </c>
      <c r="BF42" s="14">
        <f t="shared" si="37"/>
        <v>32.778671669154043</v>
      </c>
      <c r="BG42" s="22">
        <f t="shared" si="7"/>
        <v>274.34989649044331</v>
      </c>
      <c r="BH42" s="62">
        <f t="shared" si="8"/>
        <v>567.68322982377663</v>
      </c>
      <c r="BI42" s="62">
        <f ca="1">AVERAGE(OFFSET($BH$3,0,0,'Données projet'!$E$11+1,1))-AVERAGE(OFFSET($H$3,0,0,'Données projet'!$E$11+1,1))</f>
        <v>220.56831852257903</v>
      </c>
      <c r="BJ42" s="62">
        <f t="shared" si="38"/>
        <v>155.94798995645544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7.2852472550294261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5.7274012281878353</v>
      </c>
      <c r="BS42" s="24">
        <f t="shared" si="9"/>
        <v>13.012648483217262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9.6</v>
      </c>
      <c r="BY42" s="13">
        <f>IF('Données projet'!$A$114&gt;35,BY41+BX42-CG41,IF(A42&lt;'Données projet'!$A$114,$BV$205^A42,IF(A42='Données projet'!$A$114,'Données projet'!$B$114,BY41+BX42-CG41)))</f>
        <v>182.4</v>
      </c>
      <c r="BZ42" s="14">
        <f>BY42*VLOOKUP('Données projet'!$B$12,Paramètres!$A$1:$I$89,3,0)*VLOOKUP('Données projet'!$B$12,Paramètres!$A$1:$I$89,5,0)</f>
        <v>145.11744000000002</v>
      </c>
      <c r="CA42" s="14">
        <f t="shared" si="39"/>
        <v>37.466878406916173</v>
      </c>
      <c r="CB42" s="22">
        <f t="shared" si="10"/>
        <v>318.00102122537902</v>
      </c>
      <c r="CC42" s="62">
        <f t="shared" si="11"/>
        <v>611.33435455871233</v>
      </c>
      <c r="CD42" s="62">
        <f ca="1">AVERAGE(OFFSET($CC$3,0,0,'Données projet'!$E$12+1,1))-AVERAGE(OFFSET($H$3,0,0,'Données projet'!$E$12+1,1))</f>
        <v>195.9403725111606</v>
      </c>
      <c r="CE42" s="62">
        <f t="shared" si="40"/>
        <v>200.0549064053539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5.7447653365175322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5.7447653365175322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32.447999999999986</v>
      </c>
      <c r="D43" s="12">
        <f t="shared" si="32"/>
        <v>9.9732733567093845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327.4624609991601</v>
      </c>
      <c r="H43" s="70">
        <f t="shared" si="1"/>
        <v>367.21705109626879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170</v>
      </c>
      <c r="L43" s="13">
        <f>VLOOKUP(A43,'Données projet'!$A$35:$I$55,9,0)</f>
        <v>8.1999999999999993</v>
      </c>
      <c r="M43" s="13">
        <f t="array" ref="M43">INDEX(L:L,MIN(IF(ISNUMBER(L43:L239),ROW(L43:L239),"")))</f>
        <v>8.1999999999999993</v>
      </c>
      <c r="N43" s="14">
        <f>IF('Données projet'!$A$36&gt;35,N42+M43-V42,IF(A43&lt;'Données projet'!$A$36,$K$205^A43,IF(A43='Données projet'!$A$36,'Données projet'!$B$36,N42+M43-V42)))</f>
        <v>169.99999999999986</v>
      </c>
      <c r="O43" s="14">
        <f>N43*VLOOKUP('Données projet'!$B$9,Paramètres!$A$1:$I$89,3,0)*VLOOKUP('Données projet'!$B$9,Paramètres!$A$1:$I$89,5,0)</f>
        <v>148.51199999999989</v>
      </c>
      <c r="P43" s="14">
        <f t="shared" si="33"/>
        <v>38.240236326053477</v>
      </c>
      <c r="Q43" s="22">
        <f t="shared" si="53"/>
        <v>325.26014493454295</v>
      </c>
      <c r="R43" s="62">
        <f t="shared" si="0"/>
        <v>618.59347826787621</v>
      </c>
      <c r="S43" s="62">
        <f ca="1">AVERAGE(OFFSET($R$3,0,0,'Données projet'!$E$9+1,1))-AVERAGE(OFFSET($H$3,0,0,'Données projet'!$E$9+1,1))</f>
        <v>185.38515609787885</v>
      </c>
      <c r="T43" s="62">
        <f t="shared" si="34"/>
        <v>220.75864164059101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0.129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6.309132615833791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6.309132615833791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197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196.99999999999994</v>
      </c>
      <c r="AJ43" s="14">
        <f>AI43*VLOOKUP('Données projet'!$B$10,Paramètres!$A$1:$I$89,3,0)*VLOOKUP('Données projet'!$B$10,Paramètres!$A$1:$I$89,5,0)</f>
        <v>144.44039999999995</v>
      </c>
      <c r="AK43" s="14">
        <f t="shared" si="35"/>
        <v>37.312382829927081</v>
      </c>
      <c r="AL43" s="22">
        <f t="shared" si="4"/>
        <v>316.55276342878955</v>
      </c>
      <c r="AM43" s="62">
        <f t="shared" si="5"/>
        <v>609.88609676212286</v>
      </c>
      <c r="AN43" s="62">
        <f ca="1">AVERAGE(OFFSET($AM$3,0,0,'Données projet'!$E$10+1,1))-AVERAGE(OFFSET($H$3,0,0,'Données projet'!$E$10+1,1))</f>
        <v>131.52184605700751</v>
      </c>
      <c r="AO43" s="62">
        <f t="shared" si="36"/>
        <v>148.8282853361294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3.7562156236617987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3.7562156236617987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223</v>
      </c>
      <c r="BB43" s="13">
        <f>VLOOKUP(A43,'Données projet'!$A$87:$I$107,9,0)</f>
        <v>14.4</v>
      </c>
      <c r="BC43" s="13">
        <f t="array" ref="BC43">INDEX(BB:BB,MIN(IF(ISNUMBER(BB43:BB239),ROW(BB43:BB239),"")))</f>
        <v>14.4</v>
      </c>
      <c r="BD43" s="13">
        <f>IF('Données projet'!$A$88&gt;35,BD42+BC43-BL42,IF(A43&lt;'Données projet'!$A$88,$BA$205^A43,IF(A43='Données projet'!$A$88,'Données projet'!$B$88,BD42+BC43-BL42)))</f>
        <v>222.99999999999997</v>
      </c>
      <c r="BE43" s="14">
        <f>BD43*VLOOKUP('Données projet'!$B$11,Paramètres!$A$1:$I$89,3,0)*VLOOKUP('Données projet'!$B$11,Paramètres!$A$1:$I$89,5,0)</f>
        <v>133.35400000000001</v>
      </c>
      <c r="BF43" s="14">
        <f t="shared" si="37"/>
        <v>34.770217553947298</v>
      </c>
      <c r="BG43" s="22">
        <f t="shared" si="7"/>
        <v>292.81634557312492</v>
      </c>
      <c r="BH43" s="62">
        <f t="shared" si="8"/>
        <v>586.14967890645823</v>
      </c>
      <c r="BI43" s="62">
        <f ca="1">AVERAGE(OFFSET($BH$3,0,0,'Données projet'!$E$11+1,1))-AVERAGE(OFFSET($H$3,0,0,'Données projet'!$E$11+1,1))</f>
        <v>220.56831852257903</v>
      </c>
      <c r="BJ43" s="62">
        <f t="shared" si="38"/>
        <v>155.94798995645544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41</v>
      </c>
      <c r="BM43" s="17">
        <f>IF(ISNA(VLOOKUP(A43,'Données projet'!$A$87:$I$107,5,0)),0%,VLOOKUP(A43,'Données projet'!$A$87:$I$107,5,0)*VLOOKUP('Données projet'!$B$11,Paramètres!$A$1:$I$89,7,0))</f>
        <v>0.18000000000000002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0.6</v>
      </c>
      <c r="BP43" s="23">
        <f>EXP(-LN(2)/35)*BP42+(1-EXP(-LN(2)/35))/(LN(2)/35)*BL43*BM43*VLOOKUP('Données projet'!$B$11,Paramètres!$A$1:$I$89,3,0)*0.475*44/12</f>
        <v>12.996835317244358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20.705927129480116</v>
      </c>
      <c r="BS43" s="24">
        <f t="shared" si="9"/>
        <v>33.702762446724478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192</v>
      </c>
      <c r="BW43" s="13">
        <f>VLOOKUP(A43,'Données projet'!$A$113:$I$133,9,0)</f>
        <v>9.6</v>
      </c>
      <c r="BX43" s="13">
        <f t="array" ref="BX43">INDEX(BW:BW,MIN(IF(ISNUMBER(BW43:BW239),ROW(BW43:BW239),"")))</f>
        <v>9.6</v>
      </c>
      <c r="BY43" s="13">
        <f>IF('Données projet'!$A$114&gt;35,BY42+BX43-CG42,IF(A43&lt;'Données projet'!$A$114,$BV$205^A43,IF(A43='Données projet'!$A$114,'Données projet'!$B$114,BY42+BX43-CG42)))</f>
        <v>192</v>
      </c>
      <c r="BZ43" s="14">
        <f>BY43*VLOOKUP('Données projet'!$B$12,Paramètres!$A$1:$I$89,3,0)*VLOOKUP('Données projet'!$B$12,Paramètres!$A$1:$I$89,5,0)</f>
        <v>152.7552</v>
      </c>
      <c r="CA43" s="14">
        <f t="shared" si="39"/>
        <v>39.204049895729561</v>
      </c>
      <c r="CB43" s="22">
        <f t="shared" si="10"/>
        <v>334.32902690172892</v>
      </c>
      <c r="CC43" s="62">
        <f t="shared" si="11"/>
        <v>627.66236023506224</v>
      </c>
      <c r="CD43" s="62">
        <f ca="1">AVERAGE(OFFSET($CC$3,0,0,'Données projet'!$E$12+1,1))-AVERAGE(OFFSET($H$3,0,0,'Données projet'!$E$12+1,1))</f>
        <v>195.9403725111606</v>
      </c>
      <c r="CE43" s="62">
        <f t="shared" si="40"/>
        <v>200.0549064053539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0.159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9.5477024578032506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9.5477024578032506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33.259199999999986</v>
      </c>
      <c r="D44" s="12">
        <f t="shared" si="32"/>
        <v>10.193265358024181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335.42253960580064</v>
      </c>
      <c r="H44" s="70">
        <f t="shared" si="1"/>
        <v>369.01304383189211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7.6</v>
      </c>
      <c r="N44" s="14">
        <f>IF('Données projet'!$A$36&gt;35,N43+M44-V43,IF(A44&lt;'Données projet'!$A$36,$K$205^A44,IF(A44='Données projet'!$A$36,'Données projet'!$B$36,N43+M44-V43)))</f>
        <v>149.59999999999985</v>
      </c>
      <c r="O44" s="14">
        <f>N44*VLOOKUP('Données projet'!$B$9,Paramètres!$A$1:$I$89,3,0)*VLOOKUP('Données projet'!$B$9,Paramètres!$A$1:$I$89,5,0)</f>
        <v>130.69055999999989</v>
      </c>
      <c r="P44" s="14">
        <f t="shared" si="33"/>
        <v>34.155878238422694</v>
      </c>
      <c r="Q44" s="22">
        <f t="shared" si="53"/>
        <v>287.107546598586</v>
      </c>
      <c r="R44" s="62">
        <f t="shared" si="0"/>
        <v>580.44087993191931</v>
      </c>
      <c r="S44" s="62">
        <f ca="1">AVERAGE(OFFSET($R$3,0,0,'Données projet'!$E$9+1,1))-AVERAGE(OFFSET($H$3,0,0,'Données projet'!$E$9+1,1))</f>
        <v>185.38515609787885</v>
      </c>
      <c r="T44" s="62">
        <f t="shared" si="34"/>
        <v>220.75864164059101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6.185414373428209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6.185414373428209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6.8</v>
      </c>
      <c r="AI44" s="14">
        <f>IF('Données projet'!$A$62&gt;35,AI43+AH44-AQ43,IF(A44&lt;'Données projet'!$A$62,$AF$205^A44,IF(A44='Données projet'!$A$62,'Données projet'!$B$62,AI43+AH44-AQ43)))</f>
        <v>203.79999999999995</v>
      </c>
      <c r="AJ44" s="14">
        <f>AI44*VLOOKUP('Données projet'!$B$10,Paramètres!$A$1:$I$89,3,0)*VLOOKUP('Données projet'!$B$10,Paramètres!$A$1:$I$89,5,0)</f>
        <v>149.42615999999995</v>
      </c>
      <c r="AK44" s="14">
        <f t="shared" si="35"/>
        <v>38.448149345135199</v>
      </c>
      <c r="AL44" s="22">
        <f t="shared" si="4"/>
        <v>327.21442210944372</v>
      </c>
      <c r="AM44" s="62">
        <f t="shared" si="5"/>
        <v>620.54775544277709</v>
      </c>
      <c r="AN44" s="62">
        <f ca="1">AVERAGE(OFFSET($AM$3,0,0,'Données projet'!$E$10+1,1))-AVERAGE(OFFSET($H$3,0,0,'Données projet'!$E$10+1,1))</f>
        <v>131.52184605700751</v>
      </c>
      <c r="AO44" s="62">
        <f t="shared" si="36"/>
        <v>148.8282853361294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3.6535017099019722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3.6535017099019722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16.600000000000001</v>
      </c>
      <c r="BD44" s="13">
        <f>IF('Données projet'!$A$88&gt;35,BD43+BC44-BL43,IF(A44&lt;'Données projet'!$A$88,$BA$205^A44,IF(A44='Données projet'!$A$88,'Données projet'!$B$88,BD43+BC44-BL43)))</f>
        <v>198.59999999999997</v>
      </c>
      <c r="BE44" s="14">
        <f>BD44*VLOOKUP('Données projet'!$B$11,Paramètres!$A$1:$I$89,3,0)*VLOOKUP('Données projet'!$B$11,Paramètres!$A$1:$I$89,5,0)</f>
        <v>118.7628</v>
      </c>
      <c r="BF44" s="14">
        <f t="shared" si="37"/>
        <v>31.386268897228558</v>
      </c>
      <c r="BG44" s="22">
        <f t="shared" si="7"/>
        <v>261.50962832933971</v>
      </c>
      <c r="BH44" s="62">
        <f t="shared" si="8"/>
        <v>554.84296166267302</v>
      </c>
      <c r="BI44" s="62">
        <f ca="1">AVERAGE(OFFSET($BH$3,0,0,'Données projet'!$E$11+1,1))-AVERAGE(OFFSET($H$3,0,0,'Données projet'!$E$11+1,1))</f>
        <v>220.56831852257903</v>
      </c>
      <c r="BJ44" s="62">
        <f t="shared" si="38"/>
        <v>155.94798995645544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12.741975303959984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14.641301484009896</v>
      </c>
      <c r="BS44" s="24">
        <f t="shared" si="9"/>
        <v>27.38327678796988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8.1999999999999993</v>
      </c>
      <c r="BY44" s="13">
        <f>IF('Données projet'!$A$114&gt;35,BY43+BX44-CG43,IF(A44&lt;'Données projet'!$A$114,$BV$205^A44,IF(A44='Données projet'!$A$114,'Données projet'!$B$114,BY43+BX44-CG43)))</f>
        <v>172.2</v>
      </c>
      <c r="BZ44" s="14">
        <f>BY44*VLOOKUP('Données projet'!$B$12,Paramètres!$A$1:$I$89,3,0)*VLOOKUP('Données projet'!$B$12,Paramètres!$A$1:$I$89,5,0)</f>
        <v>137.00232</v>
      </c>
      <c r="CA44" s="14">
        <f t="shared" si="39"/>
        <v>35.609416420931346</v>
      </c>
      <c r="CB44" s="22">
        <f t="shared" si="10"/>
        <v>300.63210759978875</v>
      </c>
      <c r="CC44" s="62">
        <f t="shared" si="11"/>
        <v>593.96544093312207</v>
      </c>
      <c r="CD44" s="62">
        <f ca="1">AVERAGE(OFFSET($CC$3,0,0,'Données projet'!$E$12+1,1))-AVERAGE(OFFSET($H$3,0,0,'Données projet'!$E$12+1,1))</f>
        <v>195.9403725111606</v>
      </c>
      <c r="CE44" s="62">
        <f t="shared" si="40"/>
        <v>200.0549064053539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9.3604778361292027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9.3604778361292027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34.070399999999985</v>
      </c>
      <c r="D45" s="12">
        <f t="shared" si="32"/>
        <v>10.41263361705931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343.37780335975594</v>
      </c>
      <c r="H45" s="70">
        <f t="shared" si="1"/>
        <v>370.80795021637823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7.6</v>
      </c>
      <c r="N45" s="14">
        <f>IF('Données projet'!$A$36&gt;35,N44+M45-V44,IF(A45&lt;'Données projet'!$A$36,$K$205^A45,IF(A45='Données projet'!$A$36,'Données projet'!$B$36,N44+M45-V44)))</f>
        <v>157.19999999999985</v>
      </c>
      <c r="O45" s="14">
        <f>N45*VLOOKUP('Données projet'!$B$9,Paramètres!$A$1:$I$89,3,0)*VLOOKUP('Données projet'!$B$9,Paramètres!$A$1:$I$89,5,0)</f>
        <v>137.3299199999999</v>
      </c>
      <c r="P45" s="14">
        <f t="shared" si="33"/>
        <v>35.684643836992151</v>
      </c>
      <c r="Q45" s="22">
        <f t="shared" si="53"/>
        <v>301.33369868276117</v>
      </c>
      <c r="R45" s="62">
        <f t="shared" si="0"/>
        <v>594.66703201609448</v>
      </c>
      <c r="S45" s="62">
        <f ca="1">AVERAGE(OFFSET($R$3,0,0,'Données projet'!$E$9+1,1))-AVERAGE(OFFSET($H$3,0,0,'Données projet'!$E$9+1,1))</f>
        <v>185.38515609787885</v>
      </c>
      <c r="T45" s="62">
        <f t="shared" si="34"/>
        <v>220.75864164059101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6.0641221702955237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6.0641221702955237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6.8</v>
      </c>
      <c r="AI45" s="14">
        <f>IF('Données projet'!$A$62&gt;35,AI44+AH45-AQ44,IF(A45&lt;'Données projet'!$A$62,$AF$205^A45,IF(A45='Données projet'!$A$62,'Données projet'!$B$62,AI44+AH45-AQ44)))</f>
        <v>210.59999999999997</v>
      </c>
      <c r="AJ45" s="14">
        <f>AI45*VLOOKUP('Données projet'!$B$10,Paramètres!$A$1:$I$89,3,0)*VLOOKUP('Données projet'!$B$10,Paramètres!$A$1:$I$89,5,0)</f>
        <v>154.41191999999998</v>
      </c>
      <c r="AK45" s="14">
        <f t="shared" si="35"/>
        <v>39.579512453354198</v>
      </c>
      <c r="AL45" s="22">
        <f t="shared" si="4"/>
        <v>337.86841152292521</v>
      </c>
      <c r="AM45" s="62">
        <f t="shared" si="5"/>
        <v>631.20174485625853</v>
      </c>
      <c r="AN45" s="62">
        <f ca="1">AVERAGE(OFFSET($AM$3,0,0,'Données projet'!$E$10+1,1))-AVERAGE(OFFSET($H$3,0,0,'Données projet'!$E$10+1,1))</f>
        <v>131.52184605700751</v>
      </c>
      <c r="AO45" s="62">
        <f t="shared" si="36"/>
        <v>148.8282853361294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3.553596513515398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3.553596513515398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16.600000000000001</v>
      </c>
      <c r="BD45" s="13">
        <f>IF('Données projet'!$A$88&gt;35,BD44+BC45-BL44,IF(A45&lt;'Données projet'!$A$88,$BA$205^A45,IF(A45='Données projet'!$A$88,'Données projet'!$B$88,BD44+BC45-BL44)))</f>
        <v>215.19999999999996</v>
      </c>
      <c r="BE45" s="14">
        <f>BD45*VLOOKUP('Données projet'!$B$11,Paramètres!$A$1:$I$89,3,0)*VLOOKUP('Données projet'!$B$11,Paramètres!$A$1:$I$89,5,0)</f>
        <v>128.68959999999998</v>
      </c>
      <c r="BF45" s="14">
        <f t="shared" si="37"/>
        <v>33.693386060248059</v>
      </c>
      <c r="BG45" s="22">
        <f t="shared" si="7"/>
        <v>282.81703405493198</v>
      </c>
      <c r="BH45" s="62">
        <f t="shared" si="8"/>
        <v>576.15036738826529</v>
      </c>
      <c r="BI45" s="62">
        <f ca="1">AVERAGE(OFFSET($BH$3,0,0,'Données projet'!$E$11+1,1))-AVERAGE(OFFSET($H$3,0,0,'Données projet'!$E$11+1,1))</f>
        <v>220.56831852257903</v>
      </c>
      <c r="BJ45" s="62">
        <f t="shared" si="38"/>
        <v>155.94798995645544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12.492112940086859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10.35296356474006</v>
      </c>
      <c r="BS45" s="24">
        <f t="shared" si="9"/>
        <v>22.84507650482692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8.1999999999999993</v>
      </c>
      <c r="BY45" s="13">
        <f>IF('Données projet'!$A$114&gt;35,BY44+BX45-CG44,IF(A45&lt;'Données projet'!$A$114,$BV$205^A45,IF(A45='Données projet'!$A$114,'Données projet'!$B$114,BY44+BX45-CG44)))</f>
        <v>180.39999999999998</v>
      </c>
      <c r="BZ45" s="14">
        <f>BY45*VLOOKUP('Données projet'!$B$12,Paramètres!$A$1:$I$89,3,0)*VLOOKUP('Données projet'!$B$12,Paramètres!$A$1:$I$89,5,0)</f>
        <v>143.52624</v>
      </c>
      <c r="CA45" s="14">
        <f t="shared" si="39"/>
        <v>37.103644337236275</v>
      </c>
      <c r="CB45" s="22">
        <f t="shared" si="10"/>
        <v>314.59704855401981</v>
      </c>
      <c r="CC45" s="62">
        <f t="shared" si="11"/>
        <v>607.93038188735318</v>
      </c>
      <c r="CD45" s="62">
        <f ca="1">AVERAGE(OFFSET($CC$3,0,0,'Données projet'!$E$12+1,1))-AVERAGE(OFFSET($H$3,0,0,'Données projet'!$E$12+1,1))</f>
        <v>195.9403725111606</v>
      </c>
      <c r="CE45" s="62">
        <f t="shared" si="40"/>
        <v>200.0549064053539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9.1769245750904389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9.1769245750904389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34.881599999999985</v>
      </c>
      <c r="D46" s="12">
        <f t="shared" si="32"/>
        <v>10.631394693688584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351.32838009163106</v>
      </c>
      <c r="H46" s="70">
        <f t="shared" si="1"/>
        <v>372.60179909150759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7.6</v>
      </c>
      <c r="N46" s="14">
        <f>IF('Données projet'!$A$36&gt;35,N45+M46-V45,IF(A46&lt;'Données projet'!$A$36,$K$205^A46,IF(A46='Données projet'!$A$36,'Données projet'!$B$36,N45+M46-V45)))</f>
        <v>164.79999999999984</v>
      </c>
      <c r="O46" s="14">
        <f>N46*VLOOKUP('Données projet'!$B$9,Paramètres!$A$1:$I$89,3,0)*VLOOKUP('Données projet'!$B$9,Paramètres!$A$1:$I$89,5,0)</f>
        <v>143.96927999999988</v>
      </c>
      <c r="P46" s="14">
        <f t="shared" si="33"/>
        <v>37.204826967876741</v>
      </c>
      <c r="Q46" s="22">
        <f t="shared" si="53"/>
        <v>315.5449029690518</v>
      </c>
      <c r="R46" s="62">
        <f t="shared" si="0"/>
        <v>608.87823630238518</v>
      </c>
      <c r="S46" s="62">
        <f ca="1">AVERAGE(OFFSET($R$3,0,0,'Données projet'!$E$9+1,1))-AVERAGE(OFFSET($H$3,0,0,'Données projet'!$E$9+1,1))</f>
        <v>185.38515609787885</v>
      </c>
      <c r="T46" s="62">
        <f t="shared" si="34"/>
        <v>220.75864164059101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5.9452084332853312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5.9452084332853312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6.8</v>
      </c>
      <c r="AI46" s="14">
        <f>IF('Données projet'!$A$62&gt;35,AI45+AH46-AQ45,IF(A46&lt;'Données projet'!$A$62,$AF$205^A46,IF(A46='Données projet'!$A$62,'Données projet'!$B$62,AI45+AH46-AQ45)))</f>
        <v>217.39999999999998</v>
      </c>
      <c r="AJ46" s="14">
        <f>AI46*VLOOKUP('Données projet'!$B$10,Paramètres!$A$1:$I$89,3,0)*VLOOKUP('Données projet'!$B$10,Paramètres!$A$1:$I$89,5,0)</f>
        <v>159.39767999999998</v>
      </c>
      <c r="AK46" s="14">
        <f t="shared" si="35"/>
        <v>40.706630642646523</v>
      </c>
      <c r="AL46" s="22">
        <f t="shared" si="4"/>
        <v>348.51500770260935</v>
      </c>
      <c r="AM46" s="62">
        <f t="shared" si="5"/>
        <v>641.84834103594267</v>
      </c>
      <c r="AN46" s="62">
        <f ca="1">AVERAGE(OFFSET($AM$3,0,0,'Données projet'!$E$10+1,1))-AVERAGE(OFFSET($H$3,0,0,'Données projet'!$E$10+1,1))</f>
        <v>131.52184605700751</v>
      </c>
      <c r="AO46" s="62">
        <f t="shared" si="36"/>
        <v>148.8282853361294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3.4564232299778008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3.4564232299778008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16.600000000000001</v>
      </c>
      <c r="BD46" s="13">
        <f>IF('Données projet'!$A$88&gt;35,BD45+BC46-BL45,IF(A46&lt;'Données projet'!$A$88,$BA$205^A46,IF(A46='Données projet'!$A$88,'Données projet'!$B$88,BD45+BC46-BL45)))</f>
        <v>231.79999999999995</v>
      </c>
      <c r="BE46" s="14">
        <f>BD46*VLOOKUP('Données projet'!$B$11,Paramètres!$A$1:$I$89,3,0)*VLOOKUP('Données projet'!$B$11,Paramètres!$A$1:$I$89,5,0)</f>
        <v>138.6164</v>
      </c>
      <c r="BF46" s="14">
        <f t="shared" si="37"/>
        <v>35.979859178441714</v>
      </c>
      <c r="BG46" s="22">
        <f t="shared" si="7"/>
        <v>304.08848473578593</v>
      </c>
      <c r="BH46" s="62">
        <f t="shared" si="8"/>
        <v>597.42181806911924</v>
      </c>
      <c r="BI46" s="62">
        <f ca="1">AVERAGE(OFFSET($BH$3,0,0,'Données projet'!$E$11+1,1))-AVERAGE(OFFSET($H$3,0,0,'Données projet'!$E$11+1,1))</f>
        <v>220.56831852257903</v>
      </c>
      <c r="BJ46" s="62">
        <f t="shared" si="38"/>
        <v>155.94798995645544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12.247150224768292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7.3206507420049487</v>
      </c>
      <c r="BS46" s="24">
        <f t="shared" si="9"/>
        <v>19.567800966773241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8.1999999999999993</v>
      </c>
      <c r="BY46" s="13">
        <f>IF('Données projet'!$A$114&gt;35,BY45+BX46-CG45,IF(A46&lt;'Données projet'!$A$114,$BV$205^A46,IF(A46='Données projet'!$A$114,'Données projet'!$B$114,BY45+BX46-CG45)))</f>
        <v>188.59999999999997</v>
      </c>
      <c r="BZ46" s="14">
        <f>BY46*VLOOKUP('Données projet'!$B$12,Paramètres!$A$1:$I$89,3,0)*VLOOKUP('Données projet'!$B$12,Paramètres!$A$1:$I$89,5,0)</f>
        <v>150.05015999999998</v>
      </c>
      <c r="CA46" s="14">
        <f t="shared" si="39"/>
        <v>38.589984439024569</v>
      </c>
      <c r="CB46" s="22">
        <f t="shared" si="10"/>
        <v>328.54825156463437</v>
      </c>
      <c r="CC46" s="62">
        <f t="shared" si="11"/>
        <v>621.88158489796774</v>
      </c>
      <c r="CD46" s="62">
        <f ca="1">AVERAGE(OFFSET($CC$3,0,0,'Données projet'!$E$12+1,1))-AVERAGE(OFFSET($H$3,0,0,'Données projet'!$E$12+1,1))</f>
        <v>195.9403725111606</v>
      </c>
      <c r="CE46" s="62">
        <f t="shared" si="40"/>
        <v>200.0549064053539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8.9969706815442123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8.9969706815442123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35.692799999999984</v>
      </c>
      <c r="D47" s="12">
        <f t="shared" si="32"/>
        <v>10.849564333613259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359.27439134718998</v>
      </c>
      <c r="H47" s="70">
        <f t="shared" si="1"/>
        <v>374.39461788104302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7.6</v>
      </c>
      <c r="N47" s="14">
        <f>IF('Données projet'!$A$36&gt;35,N46+M47-V46,IF(A47&lt;'Données projet'!$A$36,$K$205^A47,IF(A47='Données projet'!$A$36,'Données projet'!$B$36,N46+M47-V46)))</f>
        <v>172.39999999999984</v>
      </c>
      <c r="O47" s="14">
        <f>N47*VLOOKUP('Données projet'!$B$9,Paramètres!$A$1:$I$89,3,0)*VLOOKUP('Données projet'!$B$9,Paramètres!$A$1:$I$89,5,0)</f>
        <v>150.60863999999987</v>
      </c>
      <c r="P47" s="14">
        <f t="shared" si="33"/>
        <v>38.716868630535259</v>
      </c>
      <c r="Q47" s="22">
        <f t="shared" si="53"/>
        <v>329.74192753151533</v>
      </c>
      <c r="R47" s="62">
        <f t="shared" si="0"/>
        <v>623.07526086484859</v>
      </c>
      <c r="S47" s="62">
        <f ca="1">AVERAGE(OFFSET($R$3,0,0,'Données projet'!$E$9+1,1))-AVERAGE(OFFSET($H$3,0,0,'Données projet'!$E$9+1,1))</f>
        <v>185.38515609787885</v>
      </c>
      <c r="T47" s="62">
        <f t="shared" si="34"/>
        <v>220.75864164059101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5.8286265221276912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5.8286265221276912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6.8</v>
      </c>
      <c r="AI47" s="14">
        <f>IF('Données projet'!$A$62&gt;35,AI46+AH47-AQ46,IF(A47&lt;'Données projet'!$A$62,$AF$205^A47,IF(A47='Données projet'!$A$62,'Données projet'!$B$62,AI46+AH47-AQ46)))</f>
        <v>224.2</v>
      </c>
      <c r="AJ47" s="14">
        <f>AI47*VLOOKUP('Données projet'!$B$10,Paramètres!$A$1:$I$89,3,0)*VLOOKUP('Données projet'!$B$10,Paramètres!$A$1:$I$89,5,0)</f>
        <v>164.38344000000001</v>
      </c>
      <c r="AK47" s="14">
        <f t="shared" si="35"/>
        <v>41.82965192331919</v>
      </c>
      <c r="AL47" s="22">
        <f t="shared" si="4"/>
        <v>359.15446843311429</v>
      </c>
      <c r="AM47" s="62">
        <f t="shared" si="5"/>
        <v>652.48780176644755</v>
      </c>
      <c r="AN47" s="62">
        <f ca="1">AVERAGE(OFFSET($AM$3,0,0,'Données projet'!$E$10+1,1))-AVERAGE(OFFSET($H$3,0,0,'Données projet'!$E$10+1,1))</f>
        <v>131.52184605700751</v>
      </c>
      <c r="AO47" s="62">
        <f t="shared" si="36"/>
        <v>148.8282853361294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3.3619071549886601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3.3619071549886601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16.600000000000001</v>
      </c>
      <c r="BD47" s="13">
        <f>IF('Données projet'!$A$88&gt;35,BD46+BC47-BL46,IF(A47&lt;'Données projet'!$A$88,$BA$205^A47,IF(A47='Données projet'!$A$88,'Données projet'!$B$88,BD46+BC47-BL46)))</f>
        <v>248.39999999999995</v>
      </c>
      <c r="BE47" s="14">
        <f>BD47*VLOOKUP('Données projet'!$B$11,Paramètres!$A$1:$I$89,3,0)*VLOOKUP('Données projet'!$B$11,Paramètres!$A$1:$I$89,5,0)</f>
        <v>148.54319999999998</v>
      </c>
      <c r="BF47" s="14">
        <f t="shared" si="37"/>
        <v>38.247334783976747</v>
      </c>
      <c r="BG47" s="22">
        <f t="shared" si="7"/>
        <v>325.32684808209279</v>
      </c>
      <c r="BH47" s="62">
        <f t="shared" si="8"/>
        <v>618.66018141542611</v>
      </c>
      <c r="BI47" s="62">
        <f ca="1">AVERAGE(OFFSET($BH$3,0,0,'Données projet'!$E$11+1,1))-AVERAGE(OFFSET($H$3,0,0,'Données projet'!$E$11+1,1))</f>
        <v>220.56831852257903</v>
      </c>
      <c r="BJ47" s="62">
        <f t="shared" si="38"/>
        <v>155.94798995645544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12.006991078884619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5.17648178237003</v>
      </c>
      <c r="BS47" s="24">
        <f t="shared" si="9"/>
        <v>17.18347286125465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8.1999999999999993</v>
      </c>
      <c r="BY47" s="13">
        <f>IF('Données projet'!$A$114&gt;35,BY46+BX47-CG46,IF(A47&lt;'Données projet'!$A$114,$BV$205^A47,IF(A47='Données projet'!$A$114,'Données projet'!$B$114,BY46+BX47-CG46)))</f>
        <v>196.79999999999995</v>
      </c>
      <c r="BZ47" s="14">
        <f>BY47*VLOOKUP('Données projet'!$B$12,Paramètres!$A$1:$I$89,3,0)*VLOOKUP('Données projet'!$B$12,Paramètres!$A$1:$I$89,5,0)</f>
        <v>156.57407999999998</v>
      </c>
      <c r="CA47" s="14">
        <f t="shared" si="39"/>
        <v>40.068818872547467</v>
      </c>
      <c r="CB47" s="22">
        <f t="shared" si="10"/>
        <v>342.48638220302013</v>
      </c>
      <c r="CC47" s="62">
        <f t="shared" si="11"/>
        <v>635.81971553635344</v>
      </c>
      <c r="CD47" s="62">
        <f ca="1">AVERAGE(OFFSET($CC$3,0,0,'Données projet'!$E$12+1,1))-AVERAGE(OFFSET($H$3,0,0,'Données projet'!$E$12+1,1))</f>
        <v>195.9403725111606</v>
      </c>
      <c r="CE47" s="62">
        <f t="shared" si="40"/>
        <v>200.0549064053539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8.8205455740893903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8.8205455740893903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36.503999999999984</v>
      </c>
      <c r="D48" s="12">
        <f t="shared" si="32"/>
        <v>11.067157525971371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367.21595283205966</v>
      </c>
      <c r="H48" s="70">
        <f t="shared" si="1"/>
        <v>376.18643269106678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180</v>
      </c>
      <c r="L48" s="13">
        <f>VLOOKUP(A48,'Données projet'!$A$35:$I$55,9,0)</f>
        <v>7.6</v>
      </c>
      <c r="M48" s="13">
        <f t="array" ref="M48">INDEX(L:L,MIN(IF(ISNUMBER(L48:L244),ROW(L48:L244),"")))</f>
        <v>7.6</v>
      </c>
      <c r="N48" s="14">
        <f>IF('Données projet'!$A$36&gt;35,N47+M48-V47,IF(A48&lt;'Données projet'!$A$36,$K$205^A48,IF(A48='Données projet'!$A$36,'Données projet'!$B$36,N47+M48-V47)))</f>
        <v>179.99999999999983</v>
      </c>
      <c r="O48" s="14">
        <f>N48*VLOOKUP('Données projet'!$B$9,Paramètres!$A$1:$I$89,3,0)*VLOOKUP('Données projet'!$B$9,Paramètres!$A$1:$I$89,5,0)</f>
        <v>157.24799999999988</v>
      </c>
      <c r="P48" s="14">
        <f t="shared" si="33"/>
        <v>40.22116874434861</v>
      </c>
      <c r="Q48" s="22">
        <f t="shared" si="53"/>
        <v>343.92546889640693</v>
      </c>
      <c r="R48" s="62">
        <f t="shared" si="0"/>
        <v>637.25880222974024</v>
      </c>
      <c r="S48" s="62">
        <f ca="1">AVERAGE(OFFSET($R$3,0,0,'Données projet'!$E$9+1,1))-AVERAGE(OFFSET($H$3,0,0,'Données projet'!$E$9+1,1))</f>
        <v>185.38515609787885</v>
      </c>
      <c r="T48" s="62">
        <f t="shared" si="34"/>
        <v>220.75864164059101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26</v>
      </c>
      <c r="W48" s="17">
        <f>IF(ISNA(VLOOKUP(A48,'Données projet'!$A$35:$I$55,5,0)),0%,VLOOKUP(A48,'Données projet'!$A$35:$I$55,5,0)*VLOOKUP('Données projet'!$B$9,Paramètres!$A$1:$I$89,7,0))</f>
        <v>0.15049999999999999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9.4932671190301292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9.4932671190301292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231</v>
      </c>
      <c r="AG48" s="13">
        <f>VLOOKUP(A48,'Données projet'!$A$61:$I$81,9,0)</f>
        <v>6.8</v>
      </c>
      <c r="AH48" s="13">
        <f t="array" ref="AH48">INDEX(AG:AG,MIN(IF(ISNUMBER(AG48:AG244),ROW(AG48:AG244),"")))</f>
        <v>6.8</v>
      </c>
      <c r="AI48" s="14">
        <f>IF('Données projet'!$A$62&gt;35,AI47+AH48-AQ47,IF(A48&lt;'Données projet'!$A$62,$AF$205^A48,IF(A48='Données projet'!$A$62,'Données projet'!$B$62,AI47+AH48-AQ47)))</f>
        <v>231</v>
      </c>
      <c r="AJ48" s="14">
        <f>AI48*VLOOKUP('Données projet'!$B$10,Paramètres!$A$1:$I$89,3,0)*VLOOKUP('Données projet'!$B$10,Paramètres!$A$1:$I$89,5,0)</f>
        <v>169.36920000000001</v>
      </c>
      <c r="AK48" s="14">
        <f t="shared" si="35"/>
        <v>42.948714817158674</v>
      </c>
      <c r="AL48" s="22">
        <f t="shared" si="4"/>
        <v>369.787034973218</v>
      </c>
      <c r="AM48" s="62">
        <f t="shared" si="5"/>
        <v>663.12036830655131</v>
      </c>
      <c r="AN48" s="62">
        <f ca="1">AVERAGE(OFFSET($AM$3,0,0,'Données projet'!$E$10+1,1))-AVERAGE(OFFSET($H$3,0,0,'Données projet'!$E$10+1,1))</f>
        <v>131.52184605700751</v>
      </c>
      <c r="AO48" s="62">
        <f t="shared" si="36"/>
        <v>148.8282853361294</v>
      </c>
      <c r="AP48" s="16">
        <f>IF(ISNA(VLOOKUP(A48,'Données projet'!$A$61:$I$81,3,0)),0,VLOOKUP(A48,'Données projet'!$A$61:$I$81,3,0))</f>
        <v>4</v>
      </c>
      <c r="AQ48" s="16">
        <f>IF(ISNA(VLOOKUP(A48,'Données projet'!$A$61:$I$81,4,0)),0,VLOOKUP(A48,'Données projet'!$A$61:$I$81,4,0))</f>
        <v>231</v>
      </c>
      <c r="AR48" s="17">
        <f>IF(ISNA(VLOOKUP(A48,'Données projet'!$A$61:$I$81,5,0)),0%,VLOOKUP(A48,'Données projet'!$A$61:$I$81,5,0)*VLOOKUP('Données projet'!$B$10,Paramètres!$A$1:$I$89,7,0))</f>
        <v>0.129</v>
      </c>
      <c r="AS48" s="17">
        <f>IF(ISNA(VLOOKUP(A48,'Données projet'!$A$61:$I$81,6,0)),0%,VLOOKUP(A48,'Données projet'!$A$61:$I$81,6,0)*VLOOKUP('Données projet'!$B$10,Paramètres!$A$1:$I$89,7,0))</f>
        <v>0.15049999999999999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24.153009760869782</v>
      </c>
      <c r="AV48" s="23">
        <f>EXP(-LN(2)/25)*AV47+(1-EXP(-LN(2)/25))/(LN(2)/25)*Calculateur!AQ48*Calculateur!AS48*VLOOKUP('Données projet'!$B$10,Paramètres!$A$1:$I$89,3,0)*0.475*44/12</f>
        <v>31.337537478534003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55.490547239403782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265</v>
      </c>
      <c r="BB48" s="13">
        <f>VLOOKUP(A48,'Données projet'!$A$87:$I$107,9,0)</f>
        <v>16.600000000000001</v>
      </c>
      <c r="BC48" s="13">
        <f t="array" ref="BC48">INDEX(BB:BB,MIN(IF(ISNUMBER(BB48:BB244),ROW(BB48:BB244),"")))</f>
        <v>16.600000000000001</v>
      </c>
      <c r="BD48" s="13">
        <f>IF('Données projet'!$A$88&gt;35,BD47+BC48-BL47,IF(A48&lt;'Données projet'!$A$88,$BA$205^A48,IF(A48='Données projet'!$A$88,'Données projet'!$B$88,BD47+BC48-BL47)))</f>
        <v>264.99999999999994</v>
      </c>
      <c r="BE48" s="14">
        <f>BD48*VLOOKUP('Données projet'!$B$11,Paramètres!$A$1:$I$89,3,0)*VLOOKUP('Données projet'!$B$11,Paramètres!$A$1:$I$89,5,0)</f>
        <v>158.46999999999997</v>
      </c>
      <c r="BF48" s="14">
        <f t="shared" si="37"/>
        <v>40.497226890293632</v>
      </c>
      <c r="BG48" s="22">
        <f t="shared" si="7"/>
        <v>346.53458683392802</v>
      </c>
      <c r="BH48" s="62">
        <f t="shared" si="8"/>
        <v>639.86792016726133</v>
      </c>
      <c r="BI48" s="62">
        <f ca="1">AVERAGE(OFFSET($BH$3,0,0,'Données projet'!$E$11+1,1))-AVERAGE(OFFSET($H$3,0,0,'Données projet'!$E$11+1,1))</f>
        <v>220.56831852257903</v>
      </c>
      <c r="BJ48" s="62">
        <f t="shared" si="38"/>
        <v>155.94798995645544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53</v>
      </c>
      <c r="BM48" s="17">
        <f>IF(ISNA(VLOOKUP(A48,'Données projet'!$A$87:$I$107,5,0)),0%,VLOOKUP(A48,'Données projet'!$A$87:$I$107,5,0)*VLOOKUP('Données projet'!$B$11,Paramètres!$A$1:$I$89,7,0))</f>
        <v>0.18000000000000002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0.6</v>
      </c>
      <c r="BP48" s="23">
        <f>EXP(-LN(2)/35)*BP47+(1-EXP(-LN(2)/35))/(LN(2)/35)*BL48*BM48*VLOOKUP('Données projet'!$B$11,Paramètres!$A$1:$I$89,3,0)*0.475*44/12</f>
        <v>19.339485400495253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25.191307633684758</v>
      </c>
      <c r="BS48" s="24">
        <f t="shared" si="9"/>
        <v>44.530793034180007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205</v>
      </c>
      <c r="BW48" s="13">
        <f>VLOOKUP(A48,'Données projet'!$A$113:$I$133,9,0)</f>
        <v>8.1999999999999993</v>
      </c>
      <c r="BX48" s="13">
        <f t="array" ref="BX48">INDEX(BW:BW,MIN(IF(ISNUMBER(BW48:BW244),ROW(BW48:BW244),"")))</f>
        <v>8.1999999999999993</v>
      </c>
      <c r="BY48" s="13">
        <f>IF('Données projet'!$A$114&gt;35,BY47+BX48-CG47,IF(A48&lt;'Données projet'!$A$114,$BV$205^A48,IF(A48='Données projet'!$A$114,'Données projet'!$B$114,BY47+BX48-CG47)))</f>
        <v>204.99999999999994</v>
      </c>
      <c r="BZ48" s="14">
        <f>BY48*VLOOKUP('Données projet'!$B$12,Paramètres!$A$1:$I$89,3,0)*VLOOKUP('Données projet'!$B$12,Paramètres!$A$1:$I$89,5,0)</f>
        <v>163.09799999999996</v>
      </c>
      <c r="CA48" s="14">
        <f t="shared" si="39"/>
        <v>41.540496136845142</v>
      </c>
      <c r="CB48" s="22">
        <f t="shared" si="10"/>
        <v>356.4120474383385</v>
      </c>
      <c r="CC48" s="62">
        <f t="shared" si="11"/>
        <v>649.74538077167176</v>
      </c>
      <c r="CD48" s="62">
        <f ca="1">AVERAGE(OFFSET($CC$3,0,0,'Données projet'!$E$12+1,1))-AVERAGE(OFFSET($H$3,0,0,'Données projet'!$E$12+1,1))</f>
        <v>195.9403725111606</v>
      </c>
      <c r="CE48" s="62">
        <f t="shared" si="40"/>
        <v>200.0549064053539</v>
      </c>
      <c r="CF48" s="16">
        <f>IF(ISNA(VLOOKUP(A48,'Données projet'!$A$113:$I$133,3,0)),0,VLOOKUP(A48,'Données projet'!$A$113:$I$133,3,0))</f>
        <v>7</v>
      </c>
      <c r="CG48" s="16">
        <f>IF(ISNA(VLOOKUP(A48,'Données projet'!$A$113:$I$133,4,0)),0,VLOOKUP(A48,'Données projet'!$A$113:$I$133,4,0))</f>
        <v>22</v>
      </c>
      <c r="CH48" s="17">
        <f>IF(ISNA(VLOOKUP(A48,'Données projet'!$A$113:$I$133,5,0)),0%,VLOOKUP(A48,'Données projet'!$A$113:$I$133,5,0)*VLOOKUP('Données projet'!$B$12,Paramètres!$A$1:$I$89,7,0))</f>
        <v>0.159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11.724113849762608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11.724113849762608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37.315199999999983</v>
      </c>
      <c r="D49" s="12">
        <f t="shared" si="32"/>
        <v>11.284188555681862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375.15317481578967</v>
      </c>
      <c r="H49" s="70">
        <f t="shared" si="1"/>
        <v>377.97726840114586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6.6</v>
      </c>
      <c r="N49" s="14">
        <f>IF('Données projet'!$A$36&gt;35,N48+M49-V48,IF(A49&lt;'Données projet'!$A$36,$K$205^A49,IF(A49='Données projet'!$A$36,'Données projet'!$B$36,N48+M49-V48)))</f>
        <v>160.59999999999982</v>
      </c>
      <c r="O49" s="14">
        <f>N49*VLOOKUP('Données projet'!$B$9,Paramètres!$A$1:$I$89,3,0)*VLOOKUP('Données projet'!$B$9,Paramètres!$A$1:$I$89,5,0)</f>
        <v>140.30015999999986</v>
      </c>
      <c r="P49" s="14">
        <f t="shared" si="33"/>
        <v>36.36575936262836</v>
      </c>
      <c r="Q49" s="22">
        <f t="shared" si="53"/>
        <v>307.6931428899108</v>
      </c>
      <c r="R49" s="62">
        <f t="shared" si="0"/>
        <v>601.02647622324412</v>
      </c>
      <c r="S49" s="62">
        <f ca="1">AVERAGE(OFFSET($R$3,0,0,'Données projet'!$E$9+1,1))-AVERAGE(OFFSET($H$3,0,0,'Données projet'!$E$9+1,1))</f>
        <v>185.38515609787885</v>
      </c>
      <c r="T49" s="62">
        <f t="shared" si="34"/>
        <v>220.75864164059101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9.3071099411471447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9.3071099411471447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131.52184605700751</v>
      </c>
      <c r="AO49" s="62">
        <f t="shared" si="36"/>
        <v>148.8282853361294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23.679383971340428</v>
      </c>
      <c r="AV49" s="23">
        <f>EXP(-LN(2)/25)*AV48+(1-EXP(-LN(2)/25))/(LN(2)/25)*Calculateur!AQ49*Calculateur!AS49*VLOOKUP('Données projet'!$B$10,Paramètres!$A$1:$I$89,3,0)*0.475*44/12</f>
        <v>30.480610868214018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54.159994839554443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229.39999999999992</v>
      </c>
      <c r="BE49" s="14">
        <f>BD49*VLOOKUP('Données projet'!$B$11,Paramètres!$A$1:$I$89,3,0)*VLOOKUP('Données projet'!$B$11,Paramètres!$A$1:$I$89,5,0)</f>
        <v>137.18119999999996</v>
      </c>
      <c r="BF49" s="14">
        <f t="shared" si="37"/>
        <v>35.650495570194252</v>
      </c>
      <c r="BG49" s="22">
        <f t="shared" si="7"/>
        <v>301.01520311808821</v>
      </c>
      <c r="BH49" s="62">
        <f t="shared" si="8"/>
        <v>594.34853645142152</v>
      </c>
      <c r="BI49" s="62">
        <f ca="1">AVERAGE(OFFSET($BH$3,0,0,'Données projet'!$E$11+1,1))-AVERAGE(OFFSET($H$3,0,0,'Données projet'!$E$11+1,1))</f>
        <v>220.56831852257903</v>
      </c>
      <c r="BJ49" s="62">
        <f t="shared" si="38"/>
        <v>155.94798995645544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18.960249887712884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17.812944454734932</v>
      </c>
      <c r="BS49" s="24">
        <f t="shared" si="9"/>
        <v>36.773194342447816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7.2</v>
      </c>
      <c r="BY49" s="13">
        <f>IF('Données projet'!$A$114&gt;35,BY48+BX49-CG48,IF(A49&lt;'Données projet'!$A$114,$BV$205^A49,IF(A49='Données projet'!$A$114,'Données projet'!$B$114,BY48+BX49-CG48)))</f>
        <v>190.19999999999993</v>
      </c>
      <c r="BZ49" s="14">
        <f>BY49*VLOOKUP('Données projet'!$B$12,Paramètres!$A$1:$I$89,3,0)*VLOOKUP('Données projet'!$B$12,Paramètres!$A$1:$I$89,5,0)</f>
        <v>151.32311999999996</v>
      </c>
      <c r="CA49" s="14">
        <f t="shared" si="39"/>
        <v>38.879115530839606</v>
      </c>
      <c r="CB49" s="22">
        <f t="shared" si="10"/>
        <v>331.26889354954557</v>
      </c>
      <c r="CC49" s="62">
        <f t="shared" si="11"/>
        <v>624.60222688287888</v>
      </c>
      <c r="CD49" s="62">
        <f ca="1">AVERAGE(OFFSET($CC$3,0,0,'Données projet'!$E$12+1,1))-AVERAGE(OFFSET($H$3,0,0,'Données projet'!$E$12+1,1))</f>
        <v>195.9403725111606</v>
      </c>
      <c r="CE49" s="62">
        <f t="shared" si="40"/>
        <v>200.0549064053539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11.494211128172109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11.494211128172109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38.126399999999983</v>
      </c>
      <c r="D50" s="12">
        <f t="shared" si="32"/>
        <v>11.500671051108629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383.08616249978581</v>
      </c>
      <c r="H50" s="70">
        <f t="shared" si="1"/>
        <v>379.76714874734751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6.6</v>
      </c>
      <c r="N50" s="14">
        <f>IF('Données projet'!$A$36&gt;35,N49+M50-V49,IF(A50&lt;'Données projet'!$A$36,$K$205^A50,IF(A50='Données projet'!$A$36,'Données projet'!$B$36,N49+M50-V49)))</f>
        <v>167.19999999999982</v>
      </c>
      <c r="O50" s="14">
        <f>N50*VLOOKUP('Données projet'!$B$9,Paramètres!$A$1:$I$89,3,0)*VLOOKUP('Données projet'!$B$9,Paramètres!$A$1:$I$89,5,0)</f>
        <v>146.06591999999986</v>
      </c>
      <c r="P50" s="14">
        <f t="shared" si="33"/>
        <v>37.683173643014364</v>
      </c>
      <c r="Q50" s="22">
        <f t="shared" si="53"/>
        <v>320.02967142824974</v>
      </c>
      <c r="R50" s="62">
        <f t="shared" si="0"/>
        <v>613.36300476158306</v>
      </c>
      <c r="S50" s="62">
        <f ca="1">AVERAGE(OFFSET($R$3,0,0,'Données projet'!$E$9+1,1))-AVERAGE(OFFSET($H$3,0,0,'Données projet'!$E$9+1,1))</f>
        <v>185.38515609787885</v>
      </c>
      <c r="T50" s="62">
        <f t="shared" si="34"/>
        <v>220.75864164059101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9.1246031919777781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9.1246031919777781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131.52184605700751</v>
      </c>
      <c r="AO50" s="62">
        <f t="shared" si="36"/>
        <v>148.8282853361294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23.215045694660539</v>
      </c>
      <c r="AV50" s="23">
        <f>EXP(-LN(2)/25)*AV49+(1-EXP(-LN(2)/25))/(LN(2)/25)*Calculateur!AQ50*Calculateur!AS50*VLOOKUP('Données projet'!$B$10,Paramètres!$A$1:$I$89,3,0)*0.475*44/12</f>
        <v>29.647116961117046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52.862162655777581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246.79999999999993</v>
      </c>
      <c r="BE50" s="14">
        <f>BD50*VLOOKUP('Données projet'!$B$11,Paramètres!$A$1:$I$89,3,0)*VLOOKUP('Données projet'!$B$11,Paramètres!$A$1:$I$89,5,0)</f>
        <v>147.58639999999997</v>
      </c>
      <c r="BF50" s="14">
        <f t="shared" si="37"/>
        <v>38.029569600982974</v>
      </c>
      <c r="BG50" s="22">
        <f t="shared" si="7"/>
        <v>323.28114705504527</v>
      </c>
      <c r="BH50" s="62">
        <f t="shared" si="8"/>
        <v>616.61448038837852</v>
      </c>
      <c r="BI50" s="62">
        <f ca="1">AVERAGE(OFFSET($BH$3,0,0,'Données projet'!$E$11+1,1))-AVERAGE(OFFSET($H$3,0,0,'Données projet'!$E$11+1,1))</f>
        <v>220.56831852257903</v>
      </c>
      <c r="BJ50" s="62">
        <f t="shared" si="38"/>
        <v>155.94798995645544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18.588450952025354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12.595653816842379</v>
      </c>
      <c r="BS50" s="24">
        <f t="shared" si="9"/>
        <v>31.184104768867734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7.2</v>
      </c>
      <c r="BY50" s="13">
        <f>IF('Données projet'!$A$114&gt;35,BY49+BX50-CG49,IF(A50&lt;'Données projet'!$A$114,$BV$205^A50,IF(A50='Données projet'!$A$114,'Données projet'!$B$114,BY49+BX50-CG49)))</f>
        <v>197.39999999999992</v>
      </c>
      <c r="BZ50" s="14">
        <f>BY50*VLOOKUP('Données projet'!$B$12,Paramètres!$A$1:$I$89,3,0)*VLOOKUP('Données projet'!$B$12,Paramètres!$A$1:$I$89,5,0)</f>
        <v>157.05143999999996</v>
      </c>
      <c r="CA50" s="14">
        <f t="shared" si="39"/>
        <v>40.176741230099708</v>
      </c>
      <c r="CB50" s="22">
        <f t="shared" si="10"/>
        <v>343.50574897575689</v>
      </c>
      <c r="CC50" s="62">
        <f t="shared" si="11"/>
        <v>636.83908230909014</v>
      </c>
      <c r="CD50" s="62">
        <f ca="1">AVERAGE(OFFSET($CC$3,0,0,'Données projet'!$E$12+1,1))-AVERAGE(OFFSET($H$3,0,0,'Données projet'!$E$12+1,1))</f>
        <v>195.9403725111606</v>
      </c>
      <c r="CE50" s="62">
        <f t="shared" si="40"/>
        <v>200.0549064053539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11.268816658725186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11.268816658725186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38.937599999999982</v>
      </c>
      <c r="D51" s="12">
        <f t="shared" si="32"/>
        <v>11.716618027553629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391.01501635304544</v>
      </c>
      <c r="H51" s="70">
        <f t="shared" si="1"/>
        <v>381.55609639798917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6.6</v>
      </c>
      <c r="N51" s="14">
        <f>IF('Données projet'!$A$36&gt;35,N50+M51-V50,IF(A51&lt;'Données projet'!$A$36,$K$205^A51,IF(A51='Données projet'!$A$36,'Données projet'!$B$36,N50+M51-V50)))</f>
        <v>173.79999999999981</v>
      </c>
      <c r="O51" s="14">
        <f>N51*VLOOKUP('Données projet'!$B$9,Paramètres!$A$1:$I$89,3,0)*VLOOKUP('Données projet'!$B$9,Paramètres!$A$1:$I$89,5,0)</f>
        <v>151.83167999999986</v>
      </c>
      <c r="P51" s="14">
        <f t="shared" si="33"/>
        <v>38.994546979637654</v>
      </c>
      <c r="Q51" s="22">
        <f t="shared" si="53"/>
        <v>332.35567865620197</v>
      </c>
      <c r="R51" s="62">
        <f t="shared" si="0"/>
        <v>625.68901198953529</v>
      </c>
      <c r="S51" s="62">
        <f ca="1">AVERAGE(OFFSET($R$3,0,0,'Données projet'!$E$9+1,1))-AVERAGE(OFFSET($H$3,0,0,'Données projet'!$E$9+1,1))</f>
        <v>185.38515609787885</v>
      </c>
      <c r="T51" s="62">
        <f t="shared" si="34"/>
        <v>220.75864164059101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8.9456752888414979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8.9456752888414979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131.52184605700751</v>
      </c>
      <c r="AO51" s="62">
        <f t="shared" si="36"/>
        <v>148.8282853361294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22.759812808367958</v>
      </c>
      <c r="AV51" s="23">
        <f>EXP(-LN(2)/25)*AV50+(1-EXP(-LN(2)/25))/(LN(2)/25)*Calculateur!AQ51*Calculateur!AS51*VLOOKUP('Données projet'!$B$10,Paramètres!$A$1:$I$89,3,0)*0.475*44/12</f>
        <v>28.836414988741179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51.596227797109137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264.19999999999993</v>
      </c>
      <c r="BE51" s="14">
        <f>BD51*VLOOKUP('Données projet'!$B$11,Paramètres!$A$1:$I$89,3,0)*VLOOKUP('Données projet'!$B$11,Paramètres!$A$1:$I$89,5,0)</f>
        <v>157.99159999999998</v>
      </c>
      <c r="BF51" s="14">
        <f t="shared" si="37"/>
        <v>40.389182682530262</v>
      </c>
      <c r="BG51" s="22">
        <f t="shared" si="7"/>
        <v>345.51319650540682</v>
      </c>
      <c r="BH51" s="62">
        <f t="shared" si="8"/>
        <v>638.84652983874014</v>
      </c>
      <c r="BI51" s="62">
        <f ca="1">AVERAGE(OFFSET($BH$3,0,0,'Données projet'!$E$11+1,1))-AVERAGE(OFFSET($H$3,0,0,'Données projet'!$E$11+1,1))</f>
        <v>220.56831852257903</v>
      </c>
      <c r="BJ51" s="62">
        <f t="shared" si="38"/>
        <v>155.94798995645544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18.2239427666917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8.9064722273674661</v>
      </c>
      <c r="BS51" s="24">
        <f t="shared" si="9"/>
        <v>27.130414994059166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7.2</v>
      </c>
      <c r="BY51" s="13">
        <f>IF('Données projet'!$A$114&gt;35,BY50+BX51-CG50,IF(A51&lt;'Données projet'!$A$114,$BV$205^A51,IF(A51='Données projet'!$A$114,'Données projet'!$B$114,BY50+BX51-CG50)))</f>
        <v>204.59999999999991</v>
      </c>
      <c r="BZ51" s="14">
        <f>BY51*VLOOKUP('Données projet'!$B$12,Paramètres!$A$1:$I$89,3,0)*VLOOKUP('Données projet'!$B$12,Paramètres!$A$1:$I$89,5,0)</f>
        <v>162.77975999999995</v>
      </c>
      <c r="CA51" s="14">
        <f t="shared" si="39"/>
        <v>41.468868129640057</v>
      </c>
      <c r="CB51" s="22">
        <f t="shared" si="10"/>
        <v>355.73302732578964</v>
      </c>
      <c r="CC51" s="62">
        <f t="shared" si="11"/>
        <v>649.06636065912289</v>
      </c>
      <c r="CD51" s="62">
        <f ca="1">AVERAGE(OFFSET($CC$3,0,0,'Données projet'!$E$12+1,1))-AVERAGE(OFFSET($H$3,0,0,'Données projet'!$E$12+1,1))</f>
        <v>195.9403725111606</v>
      </c>
      <c r="CE51" s="62">
        <f t="shared" si="40"/>
        <v>200.0549064053539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11.047842037347065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11.047842037347065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39.748799999999981</v>
      </c>
      <c r="D52" s="12">
        <f t="shared" si="32"/>
        <v>11.93204192702321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398.93983241912639</v>
      </c>
      <c r="H52" s="70">
        <f t="shared" si="1"/>
        <v>383.34413302289869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6.6</v>
      </c>
      <c r="N52" s="14">
        <f>IF('Données projet'!$A$36&gt;35,N51+M52-V51,IF(A52&lt;'Données projet'!$A$36,$K$205^A52,IF(A52='Données projet'!$A$36,'Données projet'!$B$36,N51+M52-V51)))</f>
        <v>180.39999999999981</v>
      </c>
      <c r="O52" s="14">
        <f>N52*VLOOKUP('Données projet'!$B$9,Paramètres!$A$1:$I$89,3,0)*VLOOKUP('Données projet'!$B$9,Paramètres!$A$1:$I$89,5,0)</f>
        <v>157.59743999999986</v>
      </c>
      <c r="P52" s="14">
        <f t="shared" si="33"/>
        <v>40.300135037830493</v>
      </c>
      <c r="Q52" s="22">
        <f t="shared" si="53"/>
        <v>344.67160985755453</v>
      </c>
      <c r="R52" s="62">
        <f t="shared" si="0"/>
        <v>638.00494319088784</v>
      </c>
      <c r="S52" s="62">
        <f ca="1">AVERAGE(OFFSET($R$3,0,0,'Données projet'!$E$9+1,1))-AVERAGE(OFFSET($H$3,0,0,'Données projet'!$E$9+1,1))</f>
        <v>185.38515609787885</v>
      </c>
      <c r="T52" s="62">
        <f t="shared" si="34"/>
        <v>220.75864164059101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8.7702560527504758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8.7702560527504758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131.52184605700751</v>
      </c>
      <c r="AO52" s="62">
        <f t="shared" si="36"/>
        <v>148.8282853361294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22.313506761310929</v>
      </c>
      <c r="AV52" s="23">
        <f>EXP(-LN(2)/25)*AV51+(1-EXP(-LN(2)/25))/(LN(2)/25)*Calculateur!AQ52*Calculateur!AS52*VLOOKUP('Données projet'!$B$10,Paramètres!$A$1:$I$89,3,0)*0.475*44/12</f>
        <v>28.047881704432893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50.361388465743822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281.59999999999991</v>
      </c>
      <c r="BE52" s="14">
        <f>BD52*VLOOKUP('Données projet'!$B$11,Paramètres!$A$1:$I$89,3,0)*VLOOKUP('Données projet'!$B$11,Paramètres!$A$1:$I$89,5,0)</f>
        <v>168.39679999999998</v>
      </c>
      <c r="BF52" s="14">
        <f t="shared" si="37"/>
        <v>42.730762346041942</v>
      </c>
      <c r="BG52" s="22">
        <f t="shared" si="7"/>
        <v>367.7138377526897</v>
      </c>
      <c r="BH52" s="62">
        <f t="shared" si="8"/>
        <v>661.04717108602301</v>
      </c>
      <c r="BI52" s="62">
        <f ca="1">AVERAGE(OFFSET($BH$3,0,0,'Données projet'!$E$11+1,1))-AVERAGE(OFFSET($H$3,0,0,'Données projet'!$E$11+1,1))</f>
        <v>220.56831852257903</v>
      </c>
      <c r="BJ52" s="62">
        <f t="shared" si="38"/>
        <v>155.94798995645544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17.866582364544399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6.2978269084211895</v>
      </c>
      <c r="BS52" s="24">
        <f t="shared" si="9"/>
        <v>24.164409272965589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7.2</v>
      </c>
      <c r="BY52" s="13">
        <f>IF('Données projet'!$A$114&gt;35,BY51+BX52-CG51,IF(A52&lt;'Données projet'!$A$114,$BV$205^A52,IF(A52='Données projet'!$A$114,'Données projet'!$B$114,BY51+BX52-CG51)))</f>
        <v>211.7999999999999</v>
      </c>
      <c r="BZ52" s="14">
        <f>BY52*VLOOKUP('Données projet'!$B$12,Paramètres!$A$1:$I$89,3,0)*VLOOKUP('Données projet'!$B$12,Paramètres!$A$1:$I$89,5,0)</f>
        <v>168.50807999999992</v>
      </c>
      <c r="CA52" s="14">
        <f t="shared" si="39"/>
        <v>42.755711908378117</v>
      </c>
      <c r="CB52" s="22">
        <f t="shared" si="10"/>
        <v>367.95110424042508</v>
      </c>
      <c r="CC52" s="62">
        <f t="shared" si="11"/>
        <v>661.2844375737584</v>
      </c>
      <c r="CD52" s="62">
        <f ca="1">AVERAGE(OFFSET($CC$3,0,0,'Données projet'!$E$12+1,1))-AVERAGE(OFFSET($H$3,0,0,'Données projet'!$E$12+1,1))</f>
        <v>195.9403725111606</v>
      </c>
      <c r="CE52" s="62">
        <f t="shared" si="40"/>
        <v>200.0549064053539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10.831200593512959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10.831200593512959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40.559999999999981</v>
      </c>
      <c r="D53" s="12">
        <f t="shared" si="32"/>
        <v>12.146954654656575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406.86070259734885</v>
      </c>
      <c r="H53" s="70">
        <f t="shared" si="1"/>
        <v>385.13127935686015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187</v>
      </c>
      <c r="L53" s="13">
        <f>VLOOKUP(A53,'Données projet'!$A$35:$I$55,9,0)</f>
        <v>6.6</v>
      </c>
      <c r="M53" s="13">
        <f t="array" ref="M53">INDEX(L:L,MIN(IF(ISNUMBER(L53:L249),ROW(L53:L249),"")))</f>
        <v>6.6</v>
      </c>
      <c r="N53" s="14">
        <f>IF('Données projet'!$A$36&gt;35,N52+M53-V52,IF(A53&lt;'Données projet'!$A$36,$K$205^A53,IF(A53='Données projet'!$A$36,'Données projet'!$B$36,N52+M53-V52)))</f>
        <v>186.9999999999998</v>
      </c>
      <c r="O53" s="14">
        <f>N53*VLOOKUP('Données projet'!$B$9,Paramètres!$A$1:$I$89,3,0)*VLOOKUP('Données projet'!$B$9,Paramètres!$A$1:$I$89,5,0)</f>
        <v>163.36319999999984</v>
      </c>
      <c r="P53" s="14">
        <f t="shared" si="33"/>
        <v>41.60017371558159</v>
      </c>
      <c r="Q53" s="22">
        <f t="shared" si="53"/>
        <v>356.97787588797092</v>
      </c>
      <c r="R53" s="62">
        <f t="shared" si="0"/>
        <v>650.31120922130424</v>
      </c>
      <c r="S53" s="62">
        <f ca="1">AVERAGE(OFFSET($R$3,0,0,'Données projet'!$E$9+1,1))-AVERAGE(OFFSET($H$3,0,0,'Données projet'!$E$9+1,1))</f>
        <v>185.38515609787885</v>
      </c>
      <c r="T53" s="62">
        <f t="shared" si="34"/>
        <v>220.75864164059101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24</v>
      </c>
      <c r="W53" s="17">
        <f>IF(ISNA(VLOOKUP(A53,'Données projet'!$A$35:$I$55,5,0)),0%,VLOOKUP(A53,'Données projet'!$A$35:$I$55,5,0)*VLOOKUP('Données projet'!$B$9,Paramètres!$A$1:$I$89,7,0))</f>
        <v>0.17200000000000001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12.584846957339648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12.584846957339648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131.52184605700751</v>
      </c>
      <c r="AO53" s="62">
        <f t="shared" si="36"/>
        <v>148.8282853361294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21.87595250361688</v>
      </c>
      <c r="AV53" s="23">
        <f>EXP(-LN(2)/25)*AV52+(1-EXP(-LN(2)/25))/(LN(2)/25)*Calculateur!AQ53*Calculateur!AS53*VLOOKUP('Données projet'!$B$10,Paramètres!$A$1:$I$89,3,0)*0.475*44/12</f>
        <v>27.280910904251179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49.156863407868059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299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298.99999999999989</v>
      </c>
      <c r="BE53" s="14">
        <f>BD53*VLOOKUP('Données projet'!$B$11,Paramètres!$A$1:$I$89,3,0)*VLOOKUP('Données projet'!$B$11,Paramètres!$A$1:$I$89,5,0)</f>
        <v>178.80199999999996</v>
      </c>
      <c r="BF53" s="14">
        <f t="shared" si="37"/>
        <v>45.055549739375898</v>
      </c>
      <c r="BG53" s="22">
        <f t="shared" si="7"/>
        <v>389.88523246274627</v>
      </c>
      <c r="BH53" s="62">
        <f t="shared" si="8"/>
        <v>683.21856579607959</v>
      </c>
      <c r="BI53" s="62">
        <f ca="1">AVERAGE(OFFSET($BH$3,0,0,'Données projet'!$E$11+1,1))-AVERAGE(OFFSET($H$3,0,0,'Données projet'!$E$11+1,1))</f>
        <v>220.56831852257903</v>
      </c>
      <c r="BJ53" s="62">
        <f t="shared" si="38"/>
        <v>155.94798995645544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53</v>
      </c>
      <c r="BM53" s="17">
        <f>IF(ISNA(VLOOKUP(A53,'Données projet'!$A$87:$I$107,5,0)),0%,VLOOKUP(A53,'Données projet'!$A$87:$I$107,5,0)*VLOOKUP('Données projet'!$B$11,Paramètres!$A$1:$I$89,7,0))</f>
        <v>0.20250000000000001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0.55000000000000004</v>
      </c>
      <c r="BP53" s="23">
        <f>EXP(-LN(2)/35)*BP52+(1-EXP(-LN(2)/35))/(LN(2)/35)*BL53*BM53*VLOOKUP('Données projet'!$B$11,Paramètres!$A$1:$I$89,3,0)*0.475*44/12</f>
        <v>26.030166686681792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24.189969854475827</v>
      </c>
      <c r="BS53" s="24">
        <f t="shared" si="9"/>
        <v>50.220136541157615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219</v>
      </c>
      <c r="BW53" s="13">
        <f>VLOOKUP(A53,'Données projet'!$A$113:$I$133,9,0)</f>
        <v>7.2</v>
      </c>
      <c r="BX53" s="13">
        <f t="array" ref="BX53">INDEX(BW:BW,MIN(IF(ISNUMBER(BW53:BW249),ROW(BW53:BW249),"")))</f>
        <v>7.2</v>
      </c>
      <c r="BY53" s="13">
        <f>IF('Données projet'!$A$114&gt;35,BY52+BX53-CG52,IF(A53&lt;'Données projet'!$A$114,$BV$205^A53,IF(A53='Données projet'!$A$114,'Données projet'!$B$114,BY52+BX53-CG52)))</f>
        <v>218.99999999999989</v>
      </c>
      <c r="BZ53" s="14">
        <f>BY53*VLOOKUP('Données projet'!$B$12,Paramètres!$A$1:$I$89,3,0)*VLOOKUP('Données projet'!$B$12,Paramètres!$A$1:$I$89,5,0)</f>
        <v>174.23639999999992</v>
      </c>
      <c r="CA53" s="14">
        <f t="shared" si="39"/>
        <v>44.03747274965864</v>
      </c>
      <c r="CB53" s="22">
        <f t="shared" si="10"/>
        <v>380.160328372322</v>
      </c>
      <c r="CC53" s="62">
        <f t="shared" si="11"/>
        <v>673.49366170565531</v>
      </c>
      <c r="CD53" s="62">
        <f ca="1">AVERAGE(OFFSET($CC$3,0,0,'Données projet'!$E$12+1,1))-AVERAGE(OFFSET($H$3,0,0,'Données projet'!$E$12+1,1))</f>
        <v>195.9403725111606</v>
      </c>
      <c r="CE53" s="62">
        <f t="shared" si="40"/>
        <v>200.0549064053539</v>
      </c>
      <c r="CF53" s="16">
        <f>IF(ISNA(VLOOKUP(A53,'Données projet'!$A$113:$I$133,3,0)),0,VLOOKUP(A53,'Données projet'!$A$113:$I$133,3,0))</f>
        <v>8</v>
      </c>
      <c r="CG53" s="16">
        <f>IF(ISNA(VLOOKUP(A53,'Données projet'!$A$113:$I$133,4,0)),0,VLOOKUP(A53,'Données projet'!$A$113:$I$133,4,0))</f>
        <v>17</v>
      </c>
      <c r="CH53" s="17">
        <f>IF(ISNA(VLOOKUP(A53,'Données projet'!$A$113:$I$133,5,0)),0%,VLOOKUP(A53,'Données projet'!$A$113:$I$133,5,0)*VLOOKUP('Données projet'!$B$12,Paramètres!$A$1:$I$89,7,0))</f>
        <v>0.1855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13.39234918603576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13.39234918603576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41.37119999999998</v>
      </c>
      <c r="D54" s="12">
        <f t="shared" si="32"/>
        <v>12.361367612157633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414.77771490086576</v>
      </c>
      <c r="H54" s="70">
        <f t="shared" si="1"/>
        <v>386.91755525784112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6.2</v>
      </c>
      <c r="N54" s="14">
        <f>IF('Données projet'!$A$36&gt;35,N53+M54-V53,IF(A54&lt;'Données projet'!$A$36,$K$205^A54,IF(A54='Données projet'!$A$36,'Données projet'!$B$36,N53+M54-V53)))</f>
        <v>169.19999999999979</v>
      </c>
      <c r="O54" s="14">
        <f>N54*VLOOKUP('Données projet'!$B$9,Paramètres!$A$1:$I$89,3,0)*VLOOKUP('Données projet'!$B$9,Paramètres!$A$1:$I$89,5,0)</f>
        <v>147.81311999999986</v>
      </c>
      <c r="P54" s="14">
        <f t="shared" si="33"/>
        <v>38.081185298782451</v>
      </c>
      <c r="Q54" s="22">
        <f t="shared" si="53"/>
        <v>323.76591506204585</v>
      </c>
      <c r="R54" s="62">
        <f t="shared" si="0"/>
        <v>617.09924839537916</v>
      </c>
      <c r="S54" s="62">
        <f ca="1">AVERAGE(OFFSET($R$3,0,0,'Données projet'!$E$9+1,1))-AVERAGE(OFFSET($H$3,0,0,'Données projet'!$E$9+1,1))</f>
        <v>185.38515609787885</v>
      </c>
      <c r="T54" s="62">
        <f t="shared" si="34"/>
        <v>220.75864164059101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12.33806578450492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12.33806578450492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131.52184605700751</v>
      </c>
      <c r="AO54" s="62">
        <f t="shared" si="36"/>
        <v>148.8282853361294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21.446978418034465</v>
      </c>
      <c r="AV54" s="23">
        <f>EXP(-LN(2)/25)*AV53+(1-EXP(-LN(2)/25))/(LN(2)/25)*Calculateur!AQ54*Calculateur!AS54*VLOOKUP('Données projet'!$B$10,Paramètres!$A$1:$I$89,3,0)*0.475*44/12</f>
        <v>26.534912960933678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47.981891378968143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14.5</v>
      </c>
      <c r="BD54" s="13">
        <f>IF('Données projet'!$A$88&gt;35,BD53+BC54-BL53,IF(A54&lt;'Données projet'!$A$88,$BA$205^A54,IF(A54='Données projet'!$A$88,'Données projet'!$B$88,BD53+BC54-BL53)))</f>
        <v>260.49999999999989</v>
      </c>
      <c r="BE54" s="14">
        <f>BD54*VLOOKUP('Données projet'!$B$11,Paramètres!$A$1:$I$89,3,0)*VLOOKUP('Données projet'!$B$11,Paramètres!$A$1:$I$89,5,0)</f>
        <v>155.77899999999994</v>
      </c>
      <c r="BF54" s="14">
        <f t="shared" si="37"/>
        <v>39.888980740365632</v>
      </c>
      <c r="BG54" s="22">
        <f t="shared" si="7"/>
        <v>340.78839978947002</v>
      </c>
      <c r="BH54" s="62">
        <f t="shared" si="8"/>
        <v>634.12173312280333</v>
      </c>
      <c r="BI54" s="62">
        <f ca="1">AVERAGE(OFFSET($BH$3,0,0,'Données projet'!$E$11+1,1))-AVERAGE(OFFSET($H$3,0,0,'Données projet'!$E$11+1,1))</f>
        <v>220.56831852257903</v>
      </c>
      <c r="BJ54" s="62">
        <f t="shared" si="38"/>
        <v>155.94798995645544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25.519730994789935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17.104891720798019</v>
      </c>
      <c r="BS54" s="24">
        <f t="shared" si="9"/>
        <v>42.624622715587954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</v>
      </c>
      <c r="BY54" s="13">
        <f>IF('Données projet'!$A$114&gt;35,BY53+BX54-CG53,IF(A54&lt;'Données projet'!$A$114,$BV$205^A54,IF(A54='Données projet'!$A$114,'Données projet'!$B$114,BY53+BX54-CG53)))</f>
        <v>207.99999999999989</v>
      </c>
      <c r="BZ54" s="14">
        <f>BY54*VLOOKUP('Données projet'!$B$12,Paramètres!$A$1:$I$89,3,0)*VLOOKUP('Données projet'!$B$12,Paramètres!$A$1:$I$89,5,0)</f>
        <v>165.48479999999992</v>
      </c>
      <c r="CA54" s="14">
        <f t="shared" si="39"/>
        <v>42.077190125964002</v>
      </c>
      <c r="CB54" s="22">
        <f t="shared" si="10"/>
        <v>361.5037994693871</v>
      </c>
      <c r="CC54" s="62">
        <f t="shared" si="11"/>
        <v>654.83713280272036</v>
      </c>
      <c r="CD54" s="62">
        <f ca="1">AVERAGE(OFFSET($CC$3,0,0,'Données projet'!$E$12+1,1))-AVERAGE(OFFSET($H$3,0,0,'Données projet'!$E$12+1,1))</f>
        <v>195.9403725111606</v>
      </c>
      <c r="CE54" s="62">
        <f t="shared" si="40"/>
        <v>200.0549064053539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13.129733387024027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13.129733387024027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42.18239999999998</v>
      </c>
      <c r="D55" s="12">
        <f t="shared" si="32"/>
        <v>12.575291728530665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422.69095369392079</v>
      </c>
      <c r="H55" s="70">
        <f t="shared" si="1"/>
        <v>388.70297976052422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6.2</v>
      </c>
      <c r="N55" s="14">
        <f>IF('Données projet'!$A$36&gt;35,N54+M55-V54,IF(A55&lt;'Données projet'!$A$36,$K$205^A55,IF(A55='Données projet'!$A$36,'Données projet'!$B$36,N54+M55-V54)))</f>
        <v>175.39999999999978</v>
      </c>
      <c r="O55" s="14">
        <f>N55*VLOOKUP('Données projet'!$B$9,Paramètres!$A$1:$I$89,3,0)*VLOOKUP('Données projet'!$B$9,Paramètres!$A$1:$I$89,5,0)</f>
        <v>153.22943999999984</v>
      </c>
      <c r="P55" s="14">
        <f t="shared" si="33"/>
        <v>39.311575138468292</v>
      </c>
      <c r="Q55" s="22">
        <f t="shared" si="53"/>
        <v>335.34226803283201</v>
      </c>
      <c r="R55" s="62">
        <f t="shared" si="0"/>
        <v>628.67560136616532</v>
      </c>
      <c r="S55" s="62">
        <f ca="1">AVERAGE(OFFSET($R$3,0,0,'Données projet'!$E$9+1,1))-AVERAGE(OFFSET($H$3,0,0,'Données projet'!$E$9+1,1))</f>
        <v>185.38515609787885</v>
      </c>
      <c r="T55" s="62">
        <f t="shared" si="34"/>
        <v>220.75864164059101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12.096123839947827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12.096123839947827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131.52184605700751</v>
      </c>
      <c r="AO55" s="62">
        <f t="shared" si="36"/>
        <v>148.8282853361294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21.026416252621967</v>
      </c>
      <c r="AV55" s="23">
        <f>EXP(-LN(2)/25)*AV54+(1-EXP(-LN(2)/25))/(LN(2)/25)*Calculateur!AQ55*Calculateur!AS55*VLOOKUP('Données projet'!$B$10,Paramètres!$A$1:$I$89,3,0)*0.475*44/12</f>
        <v>25.809314370606518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46.835730623228486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14.5</v>
      </c>
      <c r="BD55" s="13">
        <f>IF('Données projet'!$A$88&gt;35,BD54+BC55-BL54,IF(A55&lt;'Données projet'!$A$88,$BA$205^A55,IF(A55='Données projet'!$A$88,'Données projet'!$B$88,BD54+BC55-BL54)))</f>
        <v>274.99999999999989</v>
      </c>
      <c r="BE55" s="14">
        <f>BD55*VLOOKUP('Données projet'!$B$11,Paramètres!$A$1:$I$89,3,0)*VLOOKUP('Données projet'!$B$11,Paramètres!$A$1:$I$89,5,0)</f>
        <v>164.44999999999996</v>
      </c>
      <c r="BF55" s="14">
        <f t="shared" si="37"/>
        <v>41.844617207687328</v>
      </c>
      <c r="BG55" s="22">
        <f t="shared" si="7"/>
        <v>359.29645830338865</v>
      </c>
      <c r="BH55" s="62">
        <f t="shared" si="8"/>
        <v>652.62979163672196</v>
      </c>
      <c r="BI55" s="62">
        <f ca="1">AVERAGE(OFFSET($BH$3,0,0,'Données projet'!$E$11+1,1))-AVERAGE(OFFSET($H$3,0,0,'Données projet'!$E$11+1,1))</f>
        <v>220.56831852257903</v>
      </c>
      <c r="BJ55" s="62">
        <f t="shared" si="38"/>
        <v>155.94798995645544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25.019304635481046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12.094984927237913</v>
      </c>
      <c r="BS55" s="24">
        <f t="shared" si="9"/>
        <v>37.114289562718959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</v>
      </c>
      <c r="BY55" s="13">
        <f>IF('Données projet'!$A$114&gt;35,BY54+BX55-CG54,IF(A55&lt;'Données projet'!$A$114,$BV$205^A55,IF(A55='Données projet'!$A$114,'Données projet'!$B$114,BY54+BX55-CG54)))</f>
        <v>213.99999999999989</v>
      </c>
      <c r="BZ55" s="14">
        <f>BY55*VLOOKUP('Données projet'!$B$12,Paramètres!$A$1:$I$89,3,0)*VLOOKUP('Données projet'!$B$12,Paramètres!$A$1:$I$89,5,0)</f>
        <v>170.25839999999991</v>
      </c>
      <c r="CA55" s="14">
        <f t="shared" si="39"/>
        <v>43.147891472685018</v>
      </c>
      <c r="CB55" s="22">
        <f t="shared" si="10"/>
        <v>371.68262431492622</v>
      </c>
      <c r="CC55" s="62">
        <f t="shared" si="11"/>
        <v>665.01595764825947</v>
      </c>
      <c r="CD55" s="62">
        <f ca="1">AVERAGE(OFFSET($CC$3,0,0,'Données projet'!$E$12+1,1))-AVERAGE(OFFSET($H$3,0,0,'Données projet'!$E$12+1,1))</f>
        <v>195.9403725111606</v>
      </c>
      <c r="CE55" s="62">
        <f t="shared" si="40"/>
        <v>200.0549064053539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12.872267323651092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12.872267323651092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42.993599999999979</v>
      </c>
      <c r="D56" s="12">
        <f t="shared" si="32"/>
        <v>12.788737488384839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430.60049991033901</v>
      </c>
      <c r="H56" s="70">
        <f t="shared" si="1"/>
        <v>390.48757112560355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6.2</v>
      </c>
      <c r="N56" s="14">
        <f>IF('Données projet'!$A$36&gt;35,N55+M56-V55,IF(A56&lt;'Données projet'!$A$36,$K$205^A56,IF(A56='Données projet'!$A$36,'Données projet'!$B$36,N55+M56-V55)))</f>
        <v>181.59999999999977</v>
      </c>
      <c r="O56" s="14">
        <f>N56*VLOOKUP('Données projet'!$B$9,Paramètres!$A$1:$I$89,3,0)*VLOOKUP('Données projet'!$B$9,Paramètres!$A$1:$I$89,5,0)</f>
        <v>158.64575999999983</v>
      </c>
      <c r="P56" s="14">
        <f t="shared" si="33"/>
        <v>40.536911851071018</v>
      </c>
      <c r="Q56" s="22">
        <f t="shared" si="53"/>
        <v>346.90982014061501</v>
      </c>
      <c r="R56" s="62">
        <f t="shared" si="0"/>
        <v>640.24315347394827</v>
      </c>
      <c r="S56" s="62">
        <f ca="1">AVERAGE(OFFSET($R$3,0,0,'Données projet'!$E$9+1,1))-AVERAGE(OFFSET($H$3,0,0,'Données projet'!$E$9+1,1))</f>
        <v>185.38515609787885</v>
      </c>
      <c r="T56" s="62">
        <f t="shared" si="34"/>
        <v>220.75864164059101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11.858926229353484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11.858926229353484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131.52184605700751</v>
      </c>
      <c r="AO56" s="62">
        <f t="shared" si="36"/>
        <v>148.8282853361294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20.614101054755615</v>
      </c>
      <c r="AV56" s="23">
        <f>EXP(-LN(2)/25)*AV55+(1-EXP(-LN(2)/25))/(LN(2)/25)*Calculateur!AQ56*Calculateur!AS56*VLOOKUP('Données projet'!$B$10,Paramètres!$A$1:$I$89,3,0)*0.475*44/12</f>
        <v>25.103557311889428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45.71765836664504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14.5</v>
      </c>
      <c r="BD56" s="13">
        <f>IF('Données projet'!$A$88&gt;35,BD55+BC56-BL55,IF(A56&lt;'Données projet'!$A$88,$BA$205^A56,IF(A56='Données projet'!$A$88,'Données projet'!$B$88,BD55+BC56-BL55)))</f>
        <v>289.49999999999989</v>
      </c>
      <c r="BE56" s="14">
        <f>BD56*VLOOKUP('Données projet'!$B$11,Paramètres!$A$1:$I$89,3,0)*VLOOKUP('Données projet'!$B$11,Paramètres!$A$1:$I$89,5,0)</f>
        <v>173.12099999999995</v>
      </c>
      <c r="BF56" s="14">
        <f t="shared" si="37"/>
        <v>43.788281946610645</v>
      </c>
      <c r="BG56" s="22">
        <f t="shared" si="7"/>
        <v>377.78366605701348</v>
      </c>
      <c r="BH56" s="62">
        <f t="shared" si="8"/>
        <v>671.11699939034679</v>
      </c>
      <c r="BI56" s="62">
        <f ca="1">AVERAGE(OFFSET($BH$3,0,0,'Données projet'!$E$11+1,1))-AVERAGE(OFFSET($H$3,0,0,'Données projet'!$E$11+1,1))</f>
        <v>220.56831852257903</v>
      </c>
      <c r="BJ56" s="62">
        <f t="shared" si="38"/>
        <v>155.94798995645544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24.528691331848265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8.5524458603990094</v>
      </c>
      <c r="BS56" s="24">
        <f t="shared" si="9"/>
        <v>33.081137192247276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</v>
      </c>
      <c r="BY56" s="13">
        <f>IF('Données projet'!$A$114&gt;35,BY55+BX56-CG55,IF(A56&lt;'Données projet'!$A$114,$BV$205^A56,IF(A56='Données projet'!$A$114,'Données projet'!$B$114,BY55+BX56-CG55)))</f>
        <v>219.99999999999989</v>
      </c>
      <c r="BZ56" s="14">
        <f>BY56*VLOOKUP('Données projet'!$B$12,Paramètres!$A$1:$I$89,3,0)*VLOOKUP('Données projet'!$B$12,Paramètres!$A$1:$I$89,5,0)</f>
        <v>175.03199999999993</v>
      </c>
      <c r="CA56" s="14">
        <f t="shared" si="39"/>
        <v>44.215103743191008</v>
      </c>
      <c r="CB56" s="22">
        <f t="shared" si="10"/>
        <v>381.85537235272426</v>
      </c>
      <c r="CC56" s="62">
        <f t="shared" si="11"/>
        <v>675.18870568605757</v>
      </c>
      <c r="CD56" s="62">
        <f ca="1">AVERAGE(OFFSET($CC$3,0,0,'Données projet'!$E$12+1,1))-AVERAGE(OFFSET($H$3,0,0,'Données projet'!$E$12+1,1))</f>
        <v>195.9403725111606</v>
      </c>
      <c r="CE56" s="62">
        <f t="shared" si="40"/>
        <v>200.0549064053539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12.619850012742109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12.619850012742109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43.804799999999979</v>
      </c>
      <c r="D57" s="12">
        <f t="shared" si="32"/>
        <v>13.001714958042184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438.50643125506235</v>
      </c>
      <c r="H57" s="70">
        <f t="shared" si="1"/>
        <v>392.27134688525672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6.2</v>
      </c>
      <c r="N57" s="14">
        <f>IF('Données projet'!$A$36&gt;35,N56+M57-V56,IF(A57&lt;'Données projet'!$A$36,$K$205^A57,IF(A57='Données projet'!$A$36,'Données projet'!$B$36,N56+M57-V56)))</f>
        <v>187.79999999999976</v>
      </c>
      <c r="O57" s="14">
        <f>N57*VLOOKUP('Données projet'!$B$9,Paramètres!$A$1:$I$89,3,0)*VLOOKUP('Données projet'!$B$9,Paramètres!$A$1:$I$89,5,0)</f>
        <v>164.06207999999981</v>
      </c>
      <c r="P57" s="14">
        <f t="shared" si="33"/>
        <v>41.757387730134568</v>
      </c>
      <c r="Q57" s="22">
        <f t="shared" si="53"/>
        <v>358.46890629665069</v>
      </c>
      <c r="R57" s="62">
        <f t="shared" si="0"/>
        <v>651.802239629984</v>
      </c>
      <c r="S57" s="62">
        <f ca="1">AVERAGE(OFFSET($R$3,0,0,'Données projet'!$E$9+1,1))-AVERAGE(OFFSET($H$3,0,0,'Données projet'!$E$9+1,1))</f>
        <v>185.38515609787885</v>
      </c>
      <c r="T57" s="62">
        <f t="shared" si="34"/>
        <v>220.75864164059101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11.62637991922664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11.62637991922664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131.52184605700751</v>
      </c>
      <c r="AO57" s="62">
        <f t="shared" si="36"/>
        <v>148.8282853361294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20.209871106431983</v>
      </c>
      <c r="AV57" s="23">
        <f>EXP(-LN(2)/25)*AV56+(1-EXP(-LN(2)/25))/(LN(2)/25)*Calculateur!AQ57*Calculateur!AS57*VLOOKUP('Données projet'!$B$10,Paramètres!$A$1:$I$89,3,0)*0.475*44/12</f>
        <v>24.417099217057107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44.62697032348909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14.5</v>
      </c>
      <c r="BD57" s="13">
        <f>IF('Données projet'!$A$88&gt;35,BD56+BC57-BL56,IF(A57&lt;'Données projet'!$A$88,$BA$205^A57,IF(A57='Données projet'!$A$88,'Données projet'!$B$88,BD56+BC57-BL56)))</f>
        <v>303.99999999999989</v>
      </c>
      <c r="BE57" s="14">
        <f>BD57*VLOOKUP('Données projet'!$B$11,Paramètres!$A$1:$I$89,3,0)*VLOOKUP('Données projet'!$B$11,Paramètres!$A$1:$I$89,5,0)</f>
        <v>181.79199999999994</v>
      </c>
      <c r="BF57" s="14">
        <f t="shared" si="37"/>
        <v>45.720642997712531</v>
      </c>
      <c r="BG57" s="22">
        <f t="shared" si="7"/>
        <v>396.2511865543492</v>
      </c>
      <c r="BH57" s="62">
        <f t="shared" si="8"/>
        <v>689.58451988768252</v>
      </c>
      <c r="BI57" s="62">
        <f ca="1">AVERAGE(OFFSET($BH$3,0,0,'Données projet'!$E$11+1,1))-AVERAGE(OFFSET($H$3,0,0,'Données projet'!$E$11+1,1))</f>
        <v>220.56831852257903</v>
      </c>
      <c r="BJ57" s="62">
        <f t="shared" si="38"/>
        <v>155.94798995645544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24.047698655855154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6.0474924636189566</v>
      </c>
      <c r="BS57" s="24">
        <f t="shared" si="9"/>
        <v>30.095191119474109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</v>
      </c>
      <c r="BY57" s="13">
        <f>IF('Données projet'!$A$114&gt;35,BY56+BX57-CG56,IF(A57&lt;'Données projet'!$A$114,$BV$205^A57,IF(A57='Données projet'!$A$114,'Données projet'!$B$114,BY56+BX57-CG56)))</f>
        <v>225.99999999999989</v>
      </c>
      <c r="BZ57" s="14">
        <f>BY57*VLOOKUP('Données projet'!$B$12,Paramètres!$A$1:$I$89,3,0)*VLOOKUP('Données projet'!$B$12,Paramètres!$A$1:$I$89,5,0)</f>
        <v>179.80559999999991</v>
      </c>
      <c r="CA57" s="14">
        <f t="shared" si="39"/>
        <v>45.278933028529984</v>
      </c>
      <c r="CB57" s="22">
        <f t="shared" si="10"/>
        <v>392.02222835802286</v>
      </c>
      <c r="CC57" s="62">
        <f t="shared" si="11"/>
        <v>685.35556169135612</v>
      </c>
      <c r="CD57" s="62">
        <f ca="1">AVERAGE(OFFSET($CC$3,0,0,'Données projet'!$E$12+1,1))-AVERAGE(OFFSET($H$3,0,0,'Données projet'!$E$12+1,1))</f>
        <v>195.9403725111606</v>
      </c>
      <c r="CE57" s="62">
        <f t="shared" si="40"/>
        <v>200.0549064053539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12.372382451340695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12.372382451340695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44.615999999999978</v>
      </c>
      <c r="D58" s="12">
        <f t="shared" si="32"/>
        <v>13.214233809656902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446.40882239033385</v>
      </c>
      <c r="H58" s="70">
        <f t="shared" si="1"/>
        <v>394.05432388515237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194</v>
      </c>
      <c r="L58" s="13">
        <f>VLOOKUP(A58,'Données projet'!$A$35:$I$55,9,0)</f>
        <v>6.2</v>
      </c>
      <c r="M58" s="13">
        <f t="array" ref="M58">INDEX(L:L,MIN(IF(ISNUMBER(L58:L254),ROW(L58:L254),"")))</f>
        <v>6.2</v>
      </c>
      <c r="N58" s="14">
        <f>IF('Données projet'!$A$36&gt;35,N57+M58-V57,IF(A58&lt;'Données projet'!$A$36,$K$205^A58,IF(A58='Données projet'!$A$36,'Données projet'!$B$36,N57+M58-V57)))</f>
        <v>193.99999999999974</v>
      </c>
      <c r="O58" s="14">
        <f>N58*VLOOKUP('Données projet'!$B$9,Paramètres!$A$1:$I$89,3,0)*VLOOKUP('Données projet'!$B$9,Paramètres!$A$1:$I$89,5,0)</f>
        <v>169.47839999999979</v>
      </c>
      <c r="P58" s="14">
        <f t="shared" si="33"/>
        <v>42.973181651930254</v>
      </c>
      <c r="Q58" s="22">
        <f t="shared" si="53"/>
        <v>370.01983804377818</v>
      </c>
      <c r="R58" s="62">
        <f t="shared" si="0"/>
        <v>663.35317137711149</v>
      </c>
      <c r="S58" s="62">
        <f ca="1">AVERAGE(OFFSET($R$3,0,0,'Données projet'!$E$9+1,1))-AVERAGE(OFFSET($H$3,0,0,'Données projet'!$E$9+1,1))</f>
        <v>185.38515609787885</v>
      </c>
      <c r="T58" s="62">
        <f t="shared" si="34"/>
        <v>220.75864164059101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0.19350000000000001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15.322673816288139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15.322673816288139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131.52184605700751</v>
      </c>
      <c r="AO58" s="62">
        <f t="shared" si="36"/>
        <v>148.8282853361294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19.813567860839054</v>
      </c>
      <c r="AV58" s="23">
        <f>EXP(-LN(2)/25)*AV57+(1-EXP(-LN(2)/25))/(LN(2)/25)*Calculateur!AQ58*Calculateur!AS58*VLOOKUP('Données projet'!$B$10,Paramètres!$A$1:$I$89,3,0)*0.475*44/12</f>
        <v>23.749412354927237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43.562980215766288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14.5</v>
      </c>
      <c r="BD58" s="13">
        <f>IF('Données projet'!$A$88&gt;35,BD57+BC58-BL57,IF(A58&lt;'Données projet'!$A$88,$BA$205^A58,IF(A58='Données projet'!$A$88,'Données projet'!$B$88,BD57+BC58-BL57)))</f>
        <v>318.49999999999989</v>
      </c>
      <c r="BE58" s="14">
        <f>BD58*VLOOKUP('Données projet'!$B$11,Paramètres!$A$1:$I$89,3,0)*VLOOKUP('Données projet'!$B$11,Paramètres!$A$1:$I$89,5,0)</f>
        <v>190.46299999999997</v>
      </c>
      <c r="BF58" s="14">
        <f t="shared" si="37"/>
        <v>47.642301073090096</v>
      </c>
      <c r="BG58" s="22">
        <f t="shared" si="7"/>
        <v>414.70006603563183</v>
      </c>
      <c r="BH58" s="62">
        <f t="shared" si="8"/>
        <v>708.03339936896509</v>
      </c>
      <c r="BI58" s="62">
        <f ca="1">AVERAGE(OFFSET($BH$3,0,0,'Données projet'!$E$11+1,1))-AVERAGE(OFFSET($H$3,0,0,'Données projet'!$E$11+1,1))</f>
        <v>220.56831852257903</v>
      </c>
      <c r="BJ58" s="62">
        <f t="shared" si="38"/>
        <v>155.94798995645544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23.576137952861703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4.2762229301995047</v>
      </c>
      <c r="BS58" s="24">
        <f t="shared" si="9"/>
        <v>27.852360883061209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232</v>
      </c>
      <c r="BW58" s="13">
        <f>VLOOKUP(A58,'Données projet'!$A$113:$I$133,9,0)</f>
        <v>6</v>
      </c>
      <c r="BX58" s="13">
        <f t="array" ref="BX58">INDEX(BW:BW,MIN(IF(ISNUMBER(BW58:BW254),ROW(BW58:BW254),"")))</f>
        <v>6</v>
      </c>
      <c r="BY58" s="13">
        <f>IF('Données projet'!$A$114&gt;35,BY57+BX58-CG57,IF(A58&lt;'Données projet'!$A$114,$BV$205^A58,IF(A58='Données projet'!$A$114,'Données projet'!$B$114,BY57+BX58-CG57)))</f>
        <v>231.99999999999989</v>
      </c>
      <c r="BZ58" s="14">
        <f>BY58*VLOOKUP('Données projet'!$B$12,Paramètres!$A$1:$I$89,3,0)*VLOOKUP('Données projet'!$B$12,Paramètres!$A$1:$I$89,5,0)</f>
        <v>184.57919999999993</v>
      </c>
      <c r="CA58" s="14">
        <f t="shared" si="39"/>
        <v>46.339479465836618</v>
      </c>
      <c r="CB58" s="22">
        <f t="shared" si="10"/>
        <v>402.18336673633195</v>
      </c>
      <c r="CC58" s="62">
        <f t="shared" si="11"/>
        <v>695.51670006966526</v>
      </c>
      <c r="CD58" s="62">
        <f ca="1">AVERAGE(OFFSET($CC$3,0,0,'Données projet'!$E$12+1,1))-AVERAGE(OFFSET($H$3,0,0,'Données projet'!$E$12+1,1))</f>
        <v>195.9403725111606</v>
      </c>
      <c r="CE58" s="62">
        <f t="shared" si="40"/>
        <v>200.0549064053539</v>
      </c>
      <c r="CF58" s="16">
        <f>IF(ISNA(VLOOKUP(A58,'Données projet'!$A$113:$I$133,3,0)),0,VLOOKUP(A58,'Données projet'!$A$113:$I$133,3,0))</f>
        <v>9</v>
      </c>
      <c r="CG58" s="16">
        <f>IF(ISNA(VLOOKUP(A58,'Données projet'!$A$113:$I$133,4,0)),0,VLOOKUP(A58,'Données projet'!$A$113:$I$133,4,0))</f>
        <v>13</v>
      </c>
      <c r="CH58" s="17">
        <f>IF(ISNA(VLOOKUP(A58,'Données projet'!$A$113:$I$133,5,0)),0%,VLOOKUP(A58,'Données projet'!$A$113:$I$133,5,0)*VLOOKUP('Données projet'!$B$12,Paramètres!$A$1:$I$89,7,0))</f>
        <v>0.21200000000000002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14.553703294661933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14.553703294661933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45.427199999999978</v>
      </c>
      <c r="D59" s="12">
        <f t="shared" si="32"/>
        <v>13.426303343530915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454.30774510795777</v>
      </c>
      <c r="H59" s="70">
        <f t="shared" si="1"/>
        <v>395.83651832331628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5.2</v>
      </c>
      <c r="N59" s="14">
        <f>IF('Données projet'!$A$36&gt;35,N58+M59-V58,IF(A59&lt;'Données projet'!$A$36,$K$205^A59,IF(A59='Données projet'!$A$36,'Données projet'!$B$36,N58+M59-V58)))</f>
        <v>178.19999999999973</v>
      </c>
      <c r="O59" s="14">
        <f>N59*VLOOKUP('Données projet'!$B$9,Paramètres!$A$1:$I$89,3,0)*VLOOKUP('Données projet'!$B$9,Paramètres!$A$1:$I$89,5,0)</f>
        <v>155.67551999999978</v>
      </c>
      <c r="P59" s="14">
        <f t="shared" si="33"/>
        <v>39.865566884055028</v>
      </c>
      <c r="Q59" s="22">
        <f t="shared" si="53"/>
        <v>340.56739298972877</v>
      </c>
      <c r="R59" s="62">
        <f t="shared" si="0"/>
        <v>633.90072632306214</v>
      </c>
      <c r="S59" s="62">
        <f ca="1">AVERAGE(OFFSET($R$3,0,0,'Données projet'!$E$9+1,1))-AVERAGE(OFFSET($H$3,0,0,'Données projet'!$E$9+1,1))</f>
        <v>185.38515609787885</v>
      </c>
      <c r="T59" s="62">
        <f t="shared" si="34"/>
        <v>220.75864164059101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15.022205528658924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15.022205528658924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131.52184605700751</v>
      </c>
      <c r="AO59" s="62">
        <f t="shared" si="36"/>
        <v>148.8282853361294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19.425035880171091</v>
      </c>
      <c r="AV59" s="23">
        <f>EXP(-LN(2)/25)*AV58+(1-EXP(-LN(2)/25))/(LN(2)/25)*Calculateur!AQ59*Calculateur!AS59*VLOOKUP('Données projet'!$B$10,Paramètres!$A$1:$I$89,3,0)*0.475*44/12</f>
        <v>23.099983425154438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42.525019305325529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14.5</v>
      </c>
      <c r="BD59" s="13">
        <f>IF('Données projet'!$A$88&gt;35,BD58+BC59-BL58,IF(A59&lt;'Données projet'!$A$88,$BA$205^A59,IF(A59='Données projet'!$A$88,'Données projet'!$B$88,BD58+BC59-BL58)))</f>
        <v>332.99999999999989</v>
      </c>
      <c r="BE59" s="14">
        <f>BD59*VLOOKUP('Données projet'!$B$11,Paramètres!$A$1:$I$89,3,0)*VLOOKUP('Données projet'!$B$11,Paramètres!$A$1:$I$89,5,0)</f>
        <v>199.13399999999993</v>
      </c>
      <c r="BF59" s="14">
        <f t="shared" si="37"/>
        <v>49.553799097205186</v>
      </c>
      <c r="BG59" s="22">
        <f t="shared" si="7"/>
        <v>433.13125009429888</v>
      </c>
      <c r="BH59" s="62">
        <f t="shared" si="8"/>
        <v>726.46458342763219</v>
      </c>
      <c r="BI59" s="62">
        <f ca="1">AVERAGE(OFFSET($BH$3,0,0,'Données projet'!$E$11+1,1))-AVERAGE(OFFSET($H$3,0,0,'Données projet'!$E$11+1,1))</f>
        <v>220.56831852257903</v>
      </c>
      <c r="BJ59" s="62">
        <f t="shared" si="38"/>
        <v>155.94798995645544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23.113824267630328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3.0237462318094783</v>
      </c>
      <c r="BS59" s="24">
        <f t="shared" si="9"/>
        <v>26.137570499439807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5.2</v>
      </c>
      <c r="BY59" s="13">
        <f>IF('Données projet'!$A$114&gt;35,BY58+BX59-CG58,IF(A59&lt;'Données projet'!$A$114,$BV$205^A59,IF(A59='Données projet'!$A$114,'Données projet'!$B$114,BY58+BX59-CG58)))</f>
        <v>224.19999999999987</v>
      </c>
      <c r="BZ59" s="14">
        <f>BY59*VLOOKUP('Données projet'!$B$12,Paramètres!$A$1:$I$89,3,0)*VLOOKUP('Données projet'!$B$12,Paramètres!$A$1:$I$89,5,0)</f>
        <v>178.37351999999993</v>
      </c>
      <c r="CA59" s="14">
        <f t="shared" si="39"/>
        <v>44.960133388294842</v>
      </c>
      <c r="CB59" s="22">
        <f t="shared" si="10"/>
        <v>388.97277965128006</v>
      </c>
      <c r="CC59" s="62">
        <f t="shared" si="11"/>
        <v>682.30611298461338</v>
      </c>
      <c r="CD59" s="62">
        <f ca="1">AVERAGE(OFFSET($CC$3,0,0,'Données projet'!$E$12+1,1))-AVERAGE(OFFSET($H$3,0,0,'Données projet'!$E$12+1,1))</f>
        <v>195.9403725111606</v>
      </c>
      <c r="CE59" s="62">
        <f t="shared" si="40"/>
        <v>200.0549064053539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14.268314049936103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14.268314049936103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46.238399999999977</v>
      </c>
      <c r="D60" s="12">
        <f t="shared" si="32"/>
        <v>13.637932508790355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462.2032684889079</v>
      </c>
      <c r="H60" s="70">
        <f t="shared" si="1"/>
        <v>397.61794578614314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5.2</v>
      </c>
      <c r="N60" s="14">
        <f>IF('Données projet'!$A$36&gt;35,N59+M60-V59,IF(A60&lt;'Données projet'!$A$36,$K$205^A60,IF(A60='Données projet'!$A$36,'Données projet'!$B$36,N59+M60-V59)))</f>
        <v>183.39999999999972</v>
      </c>
      <c r="O60" s="14">
        <f>N60*VLOOKUP('Données projet'!$B$9,Paramètres!$A$1:$I$89,3,0)*VLOOKUP('Données projet'!$B$9,Paramètres!$A$1:$I$89,5,0)</f>
        <v>160.21823999999978</v>
      </c>
      <c r="P60" s="14">
        <f t="shared" si="33"/>
        <v>40.891736142170181</v>
      </c>
      <c r="Q60" s="22">
        <f t="shared" si="53"/>
        <v>350.266541780946</v>
      </c>
      <c r="R60" s="62">
        <f t="shared" si="0"/>
        <v>643.59987511427926</v>
      </c>
      <c r="S60" s="62">
        <f ca="1">AVERAGE(OFFSET($R$3,0,0,'Données projet'!$E$9+1,1))-AVERAGE(OFFSET($H$3,0,0,'Données projet'!$E$9+1,1))</f>
        <v>185.38515609787885</v>
      </c>
      <c r="T60" s="62">
        <f t="shared" si="34"/>
        <v>220.75864164059101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14.72762924088256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14.72762924088256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131.52184605700751</v>
      </c>
      <c r="AO60" s="62">
        <f t="shared" si="36"/>
        <v>148.8282853361294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19.04412277466292</v>
      </c>
      <c r="AV60" s="23">
        <f>EXP(-LN(2)/25)*AV59+(1-EXP(-LN(2)/25))/(LN(2)/25)*Calculateur!AQ60*Calculateur!AS60*VLOOKUP('Données projet'!$B$10,Paramètres!$A$1:$I$89,3,0)*0.475*44/12</f>
        <v>22.468313163618259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41.512435938281179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14.5</v>
      </c>
      <c r="BD60" s="13">
        <f>IF('Données projet'!$A$88&gt;35,BD59+BC60-BL59,IF(A60&lt;'Données projet'!$A$88,$BA$205^A60,IF(A60='Données projet'!$A$88,'Données projet'!$B$88,BD59+BC60-BL59)))</f>
        <v>347.49999999999989</v>
      </c>
      <c r="BE60" s="14">
        <f>BD60*VLOOKUP('Données projet'!$B$11,Paramètres!$A$1:$I$89,3,0)*VLOOKUP('Données projet'!$B$11,Paramètres!$A$1:$I$89,5,0)</f>
        <v>207.80499999999995</v>
      </c>
      <c r="BF60" s="14">
        <f t="shared" si="37"/>
        <v>51.455630039067593</v>
      </c>
      <c r="BG60" s="22">
        <f t="shared" si="7"/>
        <v>451.54559731804261</v>
      </c>
      <c r="BH60" s="62">
        <f t="shared" si="8"/>
        <v>744.87893065137587</v>
      </c>
      <c r="BI60" s="62">
        <f ca="1">AVERAGE(OFFSET($BH$3,0,0,'Données projet'!$E$11+1,1))-AVERAGE(OFFSET($H$3,0,0,'Données projet'!$E$11+1,1))</f>
        <v>220.56831852257903</v>
      </c>
      <c r="BJ60" s="62">
        <f t="shared" si="38"/>
        <v>155.94798995645544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22.660576271782833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2.1381114650997524</v>
      </c>
      <c r="BS60" s="24">
        <f t="shared" si="9"/>
        <v>24.798687736882584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5.2</v>
      </c>
      <c r="BY60" s="13">
        <f>IF('Données projet'!$A$114&gt;35,BY59+BX60-CG59,IF(A60&lt;'Données projet'!$A$114,$BV$205^A60,IF(A60='Données projet'!$A$114,'Données projet'!$B$114,BY59+BX60-CG59)))</f>
        <v>229.39999999999986</v>
      </c>
      <c r="BZ60" s="14">
        <f>BY60*VLOOKUP('Données projet'!$B$12,Paramètres!$A$1:$I$89,3,0)*VLOOKUP('Données projet'!$B$12,Paramètres!$A$1:$I$89,5,0)</f>
        <v>182.51063999999988</v>
      </c>
      <c r="CA60" s="14">
        <f t="shared" si="39"/>
        <v>45.880306213791371</v>
      </c>
      <c r="CB60" s="22">
        <f t="shared" si="10"/>
        <v>397.78089798901971</v>
      </c>
      <c r="CC60" s="62">
        <f t="shared" si="11"/>
        <v>691.11423132235302</v>
      </c>
      <c r="CD60" s="62">
        <f ca="1">AVERAGE(OFFSET($CC$3,0,0,'Données projet'!$E$12+1,1))-AVERAGE(OFFSET($H$3,0,0,'Données projet'!$E$12+1,1))</f>
        <v>195.9403725111606</v>
      </c>
      <c r="CE60" s="62">
        <f t="shared" si="40"/>
        <v>200.0549064053539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13.988521114229096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13.988521114229096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47.049599999999977</v>
      </c>
      <c r="D61" s="12">
        <f t="shared" si="32"/>
        <v>13.849129922569929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470.09545905141687</v>
      </c>
      <c r="H61" s="70">
        <f t="shared" si="1"/>
        <v>399.3986212818092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5.2</v>
      </c>
      <c r="N61" s="14">
        <f>IF('Données projet'!$A$36&gt;35,N60+M61-V60,IF(A61&lt;'Données projet'!$A$36,$K$205^A61,IF(A61='Données projet'!$A$36,'Données projet'!$B$36,N60+M61-V60)))</f>
        <v>188.59999999999971</v>
      </c>
      <c r="O61" s="14">
        <f>N61*VLOOKUP('Données projet'!$B$9,Paramètres!$A$1:$I$89,3,0)*VLOOKUP('Données projet'!$B$9,Paramètres!$A$1:$I$89,5,0)</f>
        <v>164.76095999999976</v>
      </c>
      <c r="P61" s="14">
        <f t="shared" si="33"/>
        <v>41.914523809719867</v>
      </c>
      <c r="Q61" s="22">
        <f t="shared" si="53"/>
        <v>359.95980096859495</v>
      </c>
      <c r="R61" s="62">
        <f t="shared" si="0"/>
        <v>653.29313430192826</v>
      </c>
      <c r="S61" s="62">
        <f ca="1">AVERAGE(OFFSET($R$3,0,0,'Données projet'!$E$9+1,1))-AVERAGE(OFFSET($H$3,0,0,'Données projet'!$E$9+1,1))</f>
        <v>185.38515609787885</v>
      </c>
      <c r="T61" s="62">
        <f t="shared" si="34"/>
        <v>220.75864164059101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14.438829414435697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14.438829414435697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131.52184605700751</v>
      </c>
      <c r="AO61" s="62">
        <f t="shared" si="36"/>
        <v>148.8282853361294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18.670679142819711</v>
      </c>
      <c r="AV61" s="23">
        <f>EXP(-LN(2)/25)*AV60+(1-EXP(-LN(2)/25))/(LN(2)/25)*Calculateur!AQ61*Calculateur!AS61*VLOOKUP('Données projet'!$B$10,Paramètres!$A$1:$I$89,3,0)*0.475*44/12</f>
        <v>21.853915958601881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40.524595101421596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362</v>
      </c>
      <c r="BB61" s="13">
        <f>VLOOKUP(A61,'Données projet'!$A$87:$I$107,9,0)</f>
        <v>14.5</v>
      </c>
      <c r="BC61" s="13">
        <f t="array" ref="BC61">INDEX(BB:BB,MIN(IF(ISNUMBER(BB61:BB257),ROW(BB61:BB257),"")))</f>
        <v>14.5</v>
      </c>
      <c r="BD61" s="13">
        <f>IF('Données projet'!$A$88&gt;35,BD60+BC61-BL60,IF(A61&lt;'Données projet'!$A$88,$BA$205^A61,IF(A61='Données projet'!$A$88,'Données projet'!$B$88,BD60+BC61-BL60)))</f>
        <v>361.99999999999989</v>
      </c>
      <c r="BE61" s="14">
        <f>BD61*VLOOKUP('Données projet'!$B$11,Paramètres!$A$1:$I$89,3,0)*VLOOKUP('Données projet'!$B$11,Paramètres!$A$1:$I$89,5,0)</f>
        <v>216.47599999999994</v>
      </c>
      <c r="BF61" s="14">
        <f t="shared" si="37"/>
        <v>53.348243400339264</v>
      </c>
      <c r="BG61" s="22">
        <f t="shared" si="7"/>
        <v>469.94389058892403</v>
      </c>
      <c r="BH61" s="62">
        <f t="shared" si="8"/>
        <v>763.27722392225735</v>
      </c>
      <c r="BI61" s="62">
        <f ca="1">AVERAGE(OFFSET($BH$3,0,0,'Données projet'!$E$11+1,1))-AVERAGE(OFFSET($H$3,0,0,'Données projet'!$E$11+1,1))</f>
        <v>220.56831852257903</v>
      </c>
      <c r="BJ61" s="62">
        <f t="shared" si="38"/>
        <v>155.94798995645544</v>
      </c>
      <c r="BK61" s="16">
        <f>IF(ISNA(VLOOKUP(A61,'Données projet'!$A$87:$I$107,3,0)),0,VLOOKUP(A61,'Données projet'!$A$87:$I$107,3,0))</f>
        <v>8</v>
      </c>
      <c r="BL61" s="16">
        <f>IF(ISNA(VLOOKUP(A61,'Données projet'!$A$87:$I$107,4,0)),0,VLOOKUP(A61,'Données projet'!$A$87:$I$107,4,0))</f>
        <v>78</v>
      </c>
      <c r="BM61" s="17">
        <f>IF(ISNA(VLOOKUP(A61,'Données projet'!$A$87:$I$107,5,0)),0%,VLOOKUP(A61,'Données projet'!$A$87:$I$107,5,0)*VLOOKUP('Données projet'!$B$11,Paramètres!$A$1:$I$89,7,0))</f>
        <v>0.22500000000000001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0.5</v>
      </c>
      <c r="BP61" s="23">
        <f>EXP(-LN(2)/35)*BP60+(1-EXP(-LN(2)/35))/(LN(2)/35)*BL61*BM61*VLOOKUP('Données projet'!$B$11,Paramètres!$A$1:$I$89,3,0)*0.475*44/12</f>
        <v>36.138377496072358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27.917794758816974</v>
      </c>
      <c r="BS61" s="24">
        <f t="shared" si="9"/>
        <v>64.056172254889333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5.2</v>
      </c>
      <c r="BY61" s="13">
        <f>IF('Données projet'!$A$114&gt;35,BY60+BX61-CG60,IF(A61&lt;'Données projet'!$A$114,$BV$205^A61,IF(A61='Données projet'!$A$114,'Données projet'!$B$114,BY60+BX61-CG60)))</f>
        <v>234.59999999999985</v>
      </c>
      <c r="BZ61" s="14">
        <f>BY61*VLOOKUP('Données projet'!$B$12,Paramètres!$A$1:$I$89,3,0)*VLOOKUP('Données projet'!$B$12,Paramètres!$A$1:$I$89,5,0)</f>
        <v>186.64775999999989</v>
      </c>
      <c r="CA61" s="14">
        <f t="shared" si="39"/>
        <v>46.79805411155214</v>
      </c>
      <c r="CB61" s="22">
        <f t="shared" si="10"/>
        <v>406.58479291095313</v>
      </c>
      <c r="CC61" s="62">
        <f t="shared" si="11"/>
        <v>699.91812624428644</v>
      </c>
      <c r="CD61" s="62">
        <f ca="1">AVERAGE(OFFSET($CC$3,0,0,'Données projet'!$E$12+1,1))-AVERAGE(OFFSET($H$3,0,0,'Données projet'!$E$12+1,1))</f>
        <v>195.9403725111606</v>
      </c>
      <c r="CE61" s="62">
        <f t="shared" si="40"/>
        <v>200.0549064053539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13.714214747334463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13.714214747334463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47.860799999999976</v>
      </c>
      <c r="D62" s="12">
        <f t="shared" si="32"/>
        <v>14.059903887836862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477.98438088856511</v>
      </c>
      <c r="H62" s="70">
        <f t="shared" si="1"/>
        <v>401.17855927131581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5.2</v>
      </c>
      <c r="N62" s="14">
        <f>IF('Données projet'!$A$36&gt;35,N61+M62-V61,IF(A62&lt;'Données projet'!$A$36,$K$205^A62,IF(A62='Données projet'!$A$36,'Données projet'!$B$36,N61+M62-V61)))</f>
        <v>193.7999999999997</v>
      </c>
      <c r="O62" s="14">
        <f>N62*VLOOKUP('Données projet'!$B$9,Paramètres!$A$1:$I$89,3,0)*VLOOKUP('Données projet'!$B$9,Paramètres!$A$1:$I$89,5,0)</f>
        <v>169.30367999999976</v>
      </c>
      <c r="P62" s="14">
        <f t="shared" si="33"/>
        <v>42.934033834973178</v>
      </c>
      <c r="Q62" s="22">
        <f t="shared" si="53"/>
        <v>369.64735159591118</v>
      </c>
      <c r="R62" s="62">
        <f t="shared" si="0"/>
        <v>662.98068492924449</v>
      </c>
      <c r="S62" s="62">
        <f ca="1">AVERAGE(OFFSET($R$3,0,0,'Données projet'!$E$9+1,1))-AVERAGE(OFFSET($H$3,0,0,'Données projet'!$E$9+1,1))</f>
        <v>185.38515609787885</v>
      </c>
      <c r="T62" s="62">
        <f t="shared" si="34"/>
        <v>220.75864164059101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14.155692776434954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14.155692776434954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131.52184605700751</v>
      </c>
      <c r="AO62" s="62">
        <f t="shared" si="36"/>
        <v>148.8282853361294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18.304558512818822</v>
      </c>
      <c r="AV62" s="23">
        <f>EXP(-LN(2)/25)*AV61+(1-EXP(-LN(2)/25))/(LN(2)/25)*Calculateur!AQ62*Calculateur!AS62*VLOOKUP('Données projet'!$B$10,Paramètres!$A$1:$I$89,3,0)*0.475*44/12</f>
        <v>21.25631947746642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39.560877990285242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18.25</v>
      </c>
      <c r="BD62" s="13">
        <f>IF('Données projet'!$A$88&gt;35,BD61+BC62-BL61,IF(A62&lt;'Données projet'!$A$88,$BA$205^A62,IF(A62='Données projet'!$A$88,'Données projet'!$B$88,BD61+BC62-BL61)))</f>
        <v>302.24999999999989</v>
      </c>
      <c r="BE62" s="14">
        <f>BD62*VLOOKUP('Données projet'!$B$11,Paramètres!$A$1:$I$89,3,0)*VLOOKUP('Données projet'!$B$11,Paramètres!$A$1:$I$89,5,0)</f>
        <v>180.74549999999994</v>
      </c>
      <c r="BF62" s="14">
        <f t="shared" si="37"/>
        <v>45.488006263298338</v>
      </c>
      <c r="BG62" s="22">
        <f t="shared" si="7"/>
        <v>394.02335674191113</v>
      </c>
      <c r="BH62" s="62">
        <f t="shared" si="8"/>
        <v>687.35669007524439</v>
      </c>
      <c r="BI62" s="62">
        <f ca="1">AVERAGE(OFFSET($BH$3,0,0,'Données projet'!$E$11+1,1))-AVERAGE(OFFSET($H$3,0,0,'Données projet'!$E$11+1,1))</f>
        <v>220.56831852257903</v>
      </c>
      <c r="BJ62" s="62">
        <f t="shared" si="38"/>
        <v>155.94798995645544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35.429725955608163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19.740861989733737</v>
      </c>
      <c r="BS62" s="24">
        <f t="shared" si="9"/>
        <v>55.1705879453419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5.2</v>
      </c>
      <c r="BY62" s="13">
        <f>IF('Données projet'!$A$114&gt;35,BY61+BX62-CG61,IF(A62&lt;'Données projet'!$A$114,$BV$205^A62,IF(A62='Données projet'!$A$114,'Données projet'!$B$114,BY61+BX62-CG61)))</f>
        <v>239.79999999999984</v>
      </c>
      <c r="BZ62" s="14">
        <f>BY62*VLOOKUP('Données projet'!$B$12,Paramètres!$A$1:$I$89,3,0)*VLOOKUP('Données projet'!$B$12,Paramètres!$A$1:$I$89,5,0)</f>
        <v>190.78487999999987</v>
      </c>
      <c r="CA62" s="14">
        <f t="shared" si="39"/>
        <v>47.713437020051622</v>
      </c>
      <c r="CB62" s="22">
        <f t="shared" si="10"/>
        <v>415.384568809923</v>
      </c>
      <c r="CC62" s="62">
        <f t="shared" si="11"/>
        <v>708.71790214325631</v>
      </c>
      <c r="CD62" s="62">
        <f ca="1">AVERAGE(OFFSET($CC$3,0,0,'Données projet'!$E$12+1,1))-AVERAGE(OFFSET($H$3,0,0,'Données projet'!$E$12+1,1))</f>
        <v>195.9403725111606</v>
      </c>
      <c r="CE62" s="62">
        <f t="shared" si="40"/>
        <v>200.0549064053539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13.44528736098427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13.44528736098427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48.671999999999976</v>
      </c>
      <c r="D63" s="12">
        <f t="shared" si="32"/>
        <v>14.270262409972053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485.87009579627534</v>
      </c>
      <c r="H63" s="70">
        <f t="shared" si="1"/>
        <v>402.95777369736794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199</v>
      </c>
      <c r="L63" s="13">
        <f>VLOOKUP(A63,'Données projet'!$A$35:$I$55,9,0)</f>
        <v>5.2</v>
      </c>
      <c r="M63" s="13">
        <f t="array" ref="M63">INDEX(L:L,MIN(IF(ISNUMBER(L63:L259),ROW(L63:L259),"")))</f>
        <v>5.2</v>
      </c>
      <c r="N63" s="14">
        <f>IF('Données projet'!$A$36&gt;35,N62+M63-V62,IF(A63&lt;'Données projet'!$A$36,$K$205^A63,IF(A63='Données projet'!$A$36,'Données projet'!$B$36,N62+M63-V62)))</f>
        <v>198.99999999999969</v>
      </c>
      <c r="O63" s="14">
        <f>N63*VLOOKUP('Données projet'!$B$9,Paramètres!$A$1:$I$89,3,0)*VLOOKUP('Données projet'!$B$9,Paramètres!$A$1:$I$89,5,0)</f>
        <v>173.84639999999976</v>
      </c>
      <c r="P63" s="14">
        <f t="shared" si="33"/>
        <v>43.950364270382217</v>
      </c>
      <c r="Q63" s="22">
        <f t="shared" si="53"/>
        <v>379.32936443758189</v>
      </c>
      <c r="R63" s="62">
        <f t="shared" si="0"/>
        <v>672.6626977709152</v>
      </c>
      <c r="S63" s="62">
        <f ca="1">AVERAGE(OFFSET($R$3,0,0,'Données projet'!$E$9+1,1))-AVERAGE(OFFSET($H$3,0,0,'Données projet'!$E$9+1,1))</f>
        <v>185.38515609787885</v>
      </c>
      <c r="T63" s="62">
        <f t="shared" si="34"/>
        <v>220.75864164059101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19</v>
      </c>
      <c r="W63" s="17">
        <f>IF(ISNA(VLOOKUP(A63,'Données projet'!$A$35:$I$55,5,0)),0%,VLOOKUP(A63,'Données projet'!$A$35:$I$55,5,0)*VLOOKUP('Données projet'!$B$9,Paramètres!$A$1:$I$89,7,0))</f>
        <v>0.215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17.823151777951651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17.823151777951651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131.52184605700751</v>
      </c>
      <c r="AO63" s="62">
        <f t="shared" si="36"/>
        <v>148.8282853361294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17.945617285060717</v>
      </c>
      <c r="AV63" s="23">
        <f>EXP(-LN(2)/25)*AV62+(1-EXP(-LN(2)/25))/(LN(2)/25)*Calculateur!AQ63*Calculateur!AS63*VLOOKUP('Données projet'!$B$10,Paramètres!$A$1:$I$89,3,0)*0.475*44/12</f>
        <v>20.675064303533841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38.620681588594557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18.25</v>
      </c>
      <c r="BD63" s="13">
        <f>IF('Données projet'!$A$88&gt;35,BD62+BC63-BL62,IF(A63&lt;'Données projet'!$A$88,$BA$205^A63,IF(A63='Données projet'!$A$88,'Données projet'!$B$88,BD62+BC63-BL62)))</f>
        <v>320.49999999999989</v>
      </c>
      <c r="BE63" s="14">
        <f>BD63*VLOOKUP('Données projet'!$B$11,Paramètres!$A$1:$I$89,3,0)*VLOOKUP('Données projet'!$B$11,Paramètres!$A$1:$I$89,5,0)</f>
        <v>191.65899999999993</v>
      </c>
      <c r="BF63" s="14">
        <f t="shared" si="37"/>
        <v>47.90654840907613</v>
      </c>
      <c r="BG63" s="22">
        <f t="shared" si="7"/>
        <v>417.24333014580742</v>
      </c>
      <c r="BH63" s="62">
        <f t="shared" si="8"/>
        <v>710.57666347914073</v>
      </c>
      <c r="BI63" s="62">
        <f ca="1">AVERAGE(OFFSET($BH$3,0,0,'Données projet'!$E$11+1,1))-AVERAGE(OFFSET($H$3,0,0,'Données projet'!$E$11+1,1))</f>
        <v>220.56831852257903</v>
      </c>
      <c r="BJ63" s="62">
        <f t="shared" si="38"/>
        <v>155.94798995645544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34.734970639617707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13.958897379408487</v>
      </c>
      <c r="BS63" s="24">
        <f t="shared" si="9"/>
        <v>48.693868019026198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245</v>
      </c>
      <c r="BW63" s="13">
        <f>VLOOKUP(A63,'Données projet'!$A$113:$I$133,9,0)</f>
        <v>5.2</v>
      </c>
      <c r="BX63" s="13">
        <f t="array" ref="BX63">INDEX(BW:BW,MIN(IF(ISNUMBER(BW63:BW259),ROW(BW63:BW259),"")))</f>
        <v>5.2</v>
      </c>
      <c r="BY63" s="13">
        <f>IF('Données projet'!$A$114&gt;35,BY62+BX63-CG62,IF(A63&lt;'Données projet'!$A$114,$BV$205^A63,IF(A63='Données projet'!$A$114,'Données projet'!$B$114,BY62+BX63-CG62)))</f>
        <v>244.99999999999983</v>
      </c>
      <c r="BZ63" s="14">
        <f>BY63*VLOOKUP('Données projet'!$B$12,Paramètres!$A$1:$I$89,3,0)*VLOOKUP('Données projet'!$B$12,Paramètres!$A$1:$I$89,5,0)</f>
        <v>194.92199999999988</v>
      </c>
      <c r="CA63" s="14">
        <f t="shared" si="39"/>
        <v>48.626512129794925</v>
      </c>
      <c r="CB63" s="22">
        <f t="shared" si="10"/>
        <v>424.18032529272591</v>
      </c>
      <c r="CC63" s="62">
        <f t="shared" si="11"/>
        <v>717.51365862605917</v>
      </c>
      <c r="CD63" s="62">
        <f ca="1">AVERAGE(OFFSET($CC$3,0,0,'Données projet'!$E$12+1,1))-AVERAGE(OFFSET($H$3,0,0,'Données projet'!$E$12+1,1))</f>
        <v>195.9403725111606</v>
      </c>
      <c r="CE63" s="62">
        <f t="shared" si="40"/>
        <v>200.0549064053539</v>
      </c>
      <c r="CF63" s="16">
        <f>IF(ISNA(VLOOKUP(A63,'Données projet'!$A$113:$I$133,3,0)),0,VLOOKUP(A63,'Données projet'!$A$113:$I$133,3,0))</f>
        <v>10</v>
      </c>
      <c r="CG63" s="16">
        <f>IF(ISNA(VLOOKUP(A63,'Données projet'!$A$113:$I$133,4,0)),0,VLOOKUP(A63,'Données projet'!$A$113:$I$133,4,0))</f>
        <v>12</v>
      </c>
      <c r="CH63" s="17">
        <f>IF(ISNA(VLOOKUP(A63,'Données projet'!$A$113:$I$133,5,0)),0%,VLOOKUP(A63,'Données projet'!$A$113:$I$133,5,0)*VLOOKUP('Données projet'!$B$12,Paramètres!$A$1:$I$89,7,0))</f>
        <v>0.21200000000000002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15.419112599836017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15.419112599836017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49.483199999999975</v>
      </c>
      <c r="D64" s="12">
        <f t="shared" si="32"/>
        <v>14.480213212214631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493.7526633925338</v>
      </c>
      <c r="H64" s="70">
        <f t="shared" si="1"/>
        <v>404.73627801127373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4.5999999999999996</v>
      </c>
      <c r="N64" s="14">
        <f>IF('Données projet'!$A$36&gt;35,N63+M64-V63,IF(A64&lt;'Données projet'!$A$36,$K$205^A64,IF(A64='Données projet'!$A$36,'Données projet'!$B$36,N63+M64-V63)))</f>
        <v>184.59999999999968</v>
      </c>
      <c r="O64" s="14">
        <f>N64*VLOOKUP('Données projet'!$B$9,Paramètres!$A$1:$I$89,3,0)*VLOOKUP('Données projet'!$B$9,Paramètres!$A$1:$I$89,5,0)</f>
        <v>161.26655999999974</v>
      </c>
      <c r="P64" s="14">
        <f t="shared" si="33"/>
        <v>41.128060321982446</v>
      </c>
      <c r="Q64" s="22">
        <f t="shared" si="53"/>
        <v>352.50396372745234</v>
      </c>
      <c r="R64" s="62">
        <f t="shared" si="0"/>
        <v>645.83729706078566</v>
      </c>
      <c r="S64" s="62">
        <f ca="1">AVERAGE(OFFSET($R$3,0,0,'Données projet'!$E$9+1,1))-AVERAGE(OFFSET($H$3,0,0,'Données projet'!$E$9+1,1))</f>
        <v>185.38515609787885</v>
      </c>
      <c r="T64" s="62">
        <f t="shared" si="34"/>
        <v>220.75864164059101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17.473650642635178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17.473650642635178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131.52184605700751</v>
      </c>
      <c r="AO64" s="62">
        <f t="shared" si="36"/>
        <v>148.8282853361294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17.593714675846417</v>
      </c>
      <c r="AV64" s="23">
        <f>EXP(-LN(2)/25)*AV63+(1-EXP(-LN(2)/25))/(LN(2)/25)*Calculateur!AQ64*Calculateur!AS64*VLOOKUP('Données projet'!$B$10,Paramètres!$A$1:$I$89,3,0)*0.475*44/12</f>
        <v>20.109703582899328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37.703418258745742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18.25</v>
      </c>
      <c r="BD64" s="13">
        <f>IF('Données projet'!$A$88&gt;35,BD63+BC64-BL63,IF(A64&lt;'Données projet'!$A$88,$BA$205^A64,IF(A64='Données projet'!$A$88,'Données projet'!$B$88,BD63+BC64-BL63)))</f>
        <v>338.74999999999989</v>
      </c>
      <c r="BE64" s="14">
        <f>BD64*VLOOKUP('Données projet'!$B$11,Paramètres!$A$1:$I$89,3,0)*VLOOKUP('Données projet'!$B$11,Paramètres!$A$1:$I$89,5,0)</f>
        <v>202.57249999999996</v>
      </c>
      <c r="BF64" s="14">
        <f t="shared" si="37"/>
        <v>50.309104150357172</v>
      </c>
      <c r="BG64" s="22">
        <f t="shared" si="7"/>
        <v>440.43546056187193</v>
      </c>
      <c r="BH64" s="62">
        <f t="shared" si="8"/>
        <v>733.76879389520525</v>
      </c>
      <c r="BI64" s="62">
        <f ca="1">AVERAGE(OFFSET($BH$3,0,0,'Données projet'!$E$11+1,1))-AVERAGE(OFFSET($H$3,0,0,'Données projet'!$E$11+1,1))</f>
        <v>220.56831852257903</v>
      </c>
      <c r="BJ64" s="62">
        <f t="shared" si="38"/>
        <v>155.94798995645544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34.053839051614929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9.8704309948668687</v>
      </c>
      <c r="BS64" s="24">
        <f t="shared" si="9"/>
        <v>43.924270046481794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4.4000000000000004</v>
      </c>
      <c r="BY64" s="13">
        <f>IF('Données projet'!$A$114&gt;35,BY63+BX64-CG63,IF(A64&lt;'Données projet'!$A$114,$BV$205^A64,IF(A64='Données projet'!$A$114,'Données projet'!$B$114,BY63+BX64-CG63)))</f>
        <v>237.39999999999984</v>
      </c>
      <c r="BZ64" s="14">
        <f>BY64*VLOOKUP('Données projet'!$B$12,Paramètres!$A$1:$I$89,3,0)*VLOOKUP('Données projet'!$B$12,Paramètres!$A$1:$I$89,5,0)</f>
        <v>188.87543999999988</v>
      </c>
      <c r="CA64" s="14">
        <f t="shared" si="39"/>
        <v>47.291242769027726</v>
      </c>
      <c r="CB64" s="22">
        <f t="shared" si="10"/>
        <v>411.32363915605634</v>
      </c>
      <c r="CC64" s="62">
        <f t="shared" si="11"/>
        <v>704.65697248938966</v>
      </c>
      <c r="CD64" s="62">
        <f ca="1">AVERAGE(OFFSET($CC$3,0,0,'Données projet'!$E$12+1,1))-AVERAGE(OFFSET($H$3,0,0,'Données projet'!$E$12+1,1))</f>
        <v>195.9403725111606</v>
      </c>
      <c r="CE64" s="62">
        <f t="shared" si="40"/>
        <v>200.0549064053539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15.116753206483279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15.116753206483279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50.294399999999975</v>
      </c>
      <c r="D65" s="12">
        <f t="shared" si="32"/>
        <v>14.689763750064966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501.63214122857147</v>
      </c>
      <c r="H65" s="70">
        <f t="shared" si="1"/>
        <v>406.51408519802976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4.5999999999999996</v>
      </c>
      <c r="N65" s="14">
        <f>IF('Données projet'!$A$36&gt;35,N64+M65-V64,IF(A65&lt;'Données projet'!$A$36,$K$205^A65,IF(A65='Données projet'!$A$36,'Données projet'!$B$36,N64+M65-V64)))</f>
        <v>189.19999999999968</v>
      </c>
      <c r="O65" s="14">
        <f>N65*VLOOKUP('Données projet'!$B$9,Paramètres!$A$1:$I$89,3,0)*VLOOKUP('Données projet'!$B$9,Paramètres!$A$1:$I$89,5,0)</f>
        <v>165.28511999999975</v>
      </c>
      <c r="P65" s="14">
        <f t="shared" si="33"/>
        <v>42.0323249466717</v>
      </c>
      <c r="Q65" s="22">
        <f t="shared" si="53"/>
        <v>361.07788328211944</v>
      </c>
      <c r="R65" s="62">
        <f t="shared" si="0"/>
        <v>654.41121661545276</v>
      </c>
      <c r="S65" s="62">
        <f ca="1">AVERAGE(OFFSET($R$3,0,0,'Données projet'!$E$9+1,1))-AVERAGE(OFFSET($H$3,0,0,'Données projet'!$E$9+1,1))</f>
        <v>185.38515609787885</v>
      </c>
      <c r="T65" s="62">
        <f t="shared" si="34"/>
        <v>220.75864164059101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17.131003011407618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17.131003011407618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131.52184605700751</v>
      </c>
      <c r="AO65" s="62">
        <f t="shared" si="36"/>
        <v>148.8282853361294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17.248712662159413</v>
      </c>
      <c r="AV65" s="23">
        <f>EXP(-LN(2)/25)*AV64+(1-EXP(-LN(2)/25))/(LN(2)/25)*Calculateur!AQ65*Calculateur!AS65*VLOOKUP('Données projet'!$B$10,Paramètres!$A$1:$I$89,3,0)*0.475*44/12</f>
        <v>19.559802680901598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36.808515343061011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18.25</v>
      </c>
      <c r="BD65" s="13">
        <f>IF('Données projet'!$A$88&gt;35,BD64+BC65-BL64,IF(A65&lt;'Données projet'!$A$88,$BA$205^A65,IF(A65='Données projet'!$A$88,'Données projet'!$B$88,BD64+BC65-BL64)))</f>
        <v>356.99999999999989</v>
      </c>
      <c r="BE65" s="14">
        <f>BD65*VLOOKUP('Données projet'!$B$11,Paramètres!$A$1:$I$89,3,0)*VLOOKUP('Données projet'!$B$11,Paramètres!$A$1:$I$89,5,0)</f>
        <v>213.48599999999993</v>
      </c>
      <c r="BF65" s="14">
        <f t="shared" si="37"/>
        <v>52.696632942005117</v>
      </c>
      <c r="BG65" s="22">
        <f t="shared" si="7"/>
        <v>463.60141904065881</v>
      </c>
      <c r="BH65" s="62">
        <f t="shared" si="8"/>
        <v>756.93475237399207</v>
      </c>
      <c r="BI65" s="62">
        <f ca="1">AVERAGE(OFFSET($BH$3,0,0,'Données projet'!$E$11+1,1))-AVERAGE(OFFSET($H$3,0,0,'Données projet'!$E$11+1,1))</f>
        <v>220.56831852257903</v>
      </c>
      <c r="BJ65" s="62">
        <f t="shared" si="38"/>
        <v>155.94798995645544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33.386064038603635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6.9794486897042436</v>
      </c>
      <c r="BS65" s="24">
        <f t="shared" si="9"/>
        <v>40.365512728307877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4.4000000000000004</v>
      </c>
      <c r="BY65" s="13">
        <f>IF('Données projet'!$A$114&gt;35,BY64+BX65-CG64,IF(A65&lt;'Données projet'!$A$114,$BV$205^A65,IF(A65='Données projet'!$A$114,'Données projet'!$B$114,BY64+BX65-CG64)))</f>
        <v>241.79999999999984</v>
      </c>
      <c r="BZ65" s="14">
        <f>BY65*VLOOKUP('Données projet'!$B$12,Paramètres!$A$1:$I$89,3,0)*VLOOKUP('Données projet'!$B$12,Paramètres!$A$1:$I$89,5,0)</f>
        <v>192.37607999999989</v>
      </c>
      <c r="CA65" s="14">
        <f t="shared" si="39"/>
        <v>48.064889828485896</v>
      </c>
      <c r="CB65" s="22">
        <f t="shared" si="10"/>
        <v>418.76802245127936</v>
      </c>
      <c r="CC65" s="62">
        <f t="shared" si="11"/>
        <v>712.10135578461268</v>
      </c>
      <c r="CD65" s="62">
        <f ca="1">AVERAGE(OFFSET($CC$3,0,0,'Données projet'!$E$12+1,1))-AVERAGE(OFFSET($H$3,0,0,'Données projet'!$E$12+1,1))</f>
        <v>195.9403725111606</v>
      </c>
      <c r="CE65" s="62">
        <f t="shared" si="40"/>
        <v>200.0549064053539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14.820322896413169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14.820322896413169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51.105599999999974</v>
      </c>
      <c r="D66" s="12">
        <f t="shared" si="32"/>
        <v>14.898921224732128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509.50858489266881</v>
      </c>
      <c r="H66" s="70">
        <f t="shared" si="1"/>
        <v>408.2912077997417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4.5999999999999996</v>
      </c>
      <c r="N66" s="14">
        <f>IF('Données projet'!$A$36&gt;35,N65+M66-V65,IF(A66&lt;'Données projet'!$A$36,$K$205^A66,IF(A66='Données projet'!$A$36,'Données projet'!$B$36,N65+M66-V65)))</f>
        <v>193.79999999999967</v>
      </c>
      <c r="O66" s="14">
        <f>N66*VLOOKUP('Données projet'!$B$9,Paramètres!$A$1:$I$89,3,0)*VLOOKUP('Données projet'!$B$9,Paramètres!$A$1:$I$89,5,0)</f>
        <v>169.30367999999973</v>
      </c>
      <c r="P66" s="14">
        <f t="shared" si="33"/>
        <v>42.934033834973178</v>
      </c>
      <c r="Q66" s="22">
        <f t="shared" si="53"/>
        <v>369.64735159591118</v>
      </c>
      <c r="R66" s="62">
        <f t="shared" si="0"/>
        <v>662.98068492924449</v>
      </c>
      <c r="S66" s="62">
        <f ca="1">AVERAGE(OFFSET($R$3,0,0,'Données projet'!$E$9+1,1))-AVERAGE(OFFSET($H$3,0,0,'Données projet'!$E$9+1,1))</f>
        <v>185.38515609787885</v>
      </c>
      <c r="T66" s="62">
        <f t="shared" si="34"/>
        <v>220.75864164059101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16.795074491234011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16.795074491234011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131.52184605700751</v>
      </c>
      <c r="AO66" s="62">
        <f t="shared" si="36"/>
        <v>148.8282853361294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16.91047592753036</v>
      </c>
      <c r="AV66" s="23">
        <f>EXP(-LN(2)/25)*AV65+(1-EXP(-LN(2)/25))/(LN(2)/25)*Calculateur!AQ66*Calculateur!AS66*VLOOKUP('Données projet'!$B$10,Paramètres!$A$1:$I$89,3,0)*0.475*44/12</f>
        <v>19.024938847987023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35.935414775517387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18.25</v>
      </c>
      <c r="BD66" s="13">
        <f>IF('Données projet'!$A$88&gt;35,BD65+BC66-BL65,IF(A66&lt;'Données projet'!$A$88,$BA$205^A66,IF(A66='Données projet'!$A$88,'Données projet'!$B$88,BD65+BC66-BL65)))</f>
        <v>375.24999999999989</v>
      </c>
      <c r="BE66" s="14">
        <f>BD66*VLOOKUP('Données projet'!$B$11,Paramètres!$A$1:$I$89,3,0)*VLOOKUP('Données projet'!$B$11,Paramètres!$A$1:$I$89,5,0)</f>
        <v>224.39949999999993</v>
      </c>
      <c r="BF66" s="14">
        <f t="shared" si="37"/>
        <v>55.069990602501541</v>
      </c>
      <c r="BG66" s="22">
        <f t="shared" si="7"/>
        <v>486.74269613269007</v>
      </c>
      <c r="BH66" s="62">
        <f t="shared" si="8"/>
        <v>780.07602946602333</v>
      </c>
      <c r="BI66" s="62">
        <f ca="1">AVERAGE(OFFSET($BH$3,0,0,'Données projet'!$E$11+1,1))-AVERAGE(OFFSET($H$3,0,0,'Données projet'!$E$11+1,1))</f>
        <v>220.56831852257903</v>
      </c>
      <c r="BJ66" s="62">
        <f t="shared" si="38"/>
        <v>155.94798995645544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32.731383686294954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4.9352154974334344</v>
      </c>
      <c r="BS66" s="24">
        <f t="shared" si="9"/>
        <v>37.666599183728387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4.4000000000000004</v>
      </c>
      <c r="BY66" s="13">
        <f>IF('Données projet'!$A$114&gt;35,BY65+BX66-CG65,IF(A66&lt;'Données projet'!$A$114,$BV$205^A66,IF(A66='Données projet'!$A$114,'Données projet'!$B$114,BY65+BX66-CG65)))</f>
        <v>246.19999999999985</v>
      </c>
      <c r="BZ66" s="14">
        <f>BY66*VLOOKUP('Données projet'!$B$12,Paramètres!$A$1:$I$89,3,0)*VLOOKUP('Données projet'!$B$12,Paramètres!$A$1:$I$89,5,0)</f>
        <v>195.87671999999989</v>
      </c>
      <c r="CA66" s="14">
        <f t="shared" si="39"/>
        <v>48.836899853879942</v>
      </c>
      <c r="CB66" s="22">
        <f t="shared" si="10"/>
        <v>426.20955457884071</v>
      </c>
      <c r="CC66" s="62">
        <f t="shared" si="11"/>
        <v>719.54288791217402</v>
      </c>
      <c r="CD66" s="62">
        <f ca="1">AVERAGE(OFFSET($CC$3,0,0,'Données projet'!$E$12+1,1))-AVERAGE(OFFSET($H$3,0,0,'Données projet'!$E$12+1,1))</f>
        <v>195.9403725111606</v>
      </c>
      <c r="CE66" s="62">
        <f t="shared" si="40"/>
        <v>200.0549064053539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14.529705403918896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14.529705403918896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51.916799999999974</v>
      </c>
      <c r="D67" s="12">
        <f t="shared" si="32"/>
        <v>15.107692595703268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517.38204810718298</v>
      </c>
      <c r="H67" s="70">
        <f t="shared" si="1"/>
        <v>410.06765793751646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4.5999999999999996</v>
      </c>
      <c r="N67" s="14">
        <f>IF('Données projet'!$A$36&gt;35,N66+M67-V66,IF(A67&lt;'Données projet'!$A$36,$K$205^A67,IF(A67='Données projet'!$A$36,'Données projet'!$B$36,N66+M67-V66)))</f>
        <v>198.39999999999966</v>
      </c>
      <c r="O67" s="14">
        <f>N67*VLOOKUP('Données projet'!$B$9,Paramètres!$A$1:$I$89,3,0)*VLOOKUP('Données projet'!$B$9,Paramètres!$A$1:$I$89,5,0)</f>
        <v>173.32223999999974</v>
      </c>
      <c r="P67" s="14">
        <f t="shared" si="33"/>
        <v>43.833254629845044</v>
      </c>
      <c r="Q67" s="22">
        <f t="shared" ref="Q67:Q98" si="54">(O67+P67)*0.475*44/12</f>
        <v>378.21248648031298</v>
      </c>
      <c r="R67" s="62">
        <f t="shared" ref="R67:R130" si="55">Q67+(I67+J67)*44/12</f>
        <v>671.54581981364629</v>
      </c>
      <c r="S67" s="62">
        <f ca="1">AVERAGE(OFFSET($R$3,0,0,'Données projet'!$E$9+1,1))-AVERAGE(OFFSET($H$3,0,0,'Données projet'!$E$9+1,1))</f>
        <v>185.38515609787885</v>
      </c>
      <c r="T67" s="62">
        <f t="shared" si="34"/>
        <v>220.75864164059101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16.465733324444841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16.465733324444841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131.52184605700751</v>
      </c>
      <c r="AO67" s="62">
        <f t="shared" si="36"/>
        <v>148.8282853361294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16.578871808963346</v>
      </c>
      <c r="AV67" s="23">
        <f>EXP(-LN(2)/25)*AV66+(1-EXP(-LN(2)/25))/(LN(2)/25)*Calculateur!AQ67*Calculateur!AS67*VLOOKUP('Données projet'!$B$10,Paramètres!$A$1:$I$89,3,0)*0.475*44/12</f>
        <v>18.504700894710766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35.083572703674108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18.25</v>
      </c>
      <c r="BD67" s="13">
        <f>IF('Données projet'!$A$88&gt;35,BD66+BC67-BL66,IF(A67&lt;'Données projet'!$A$88,$BA$205^A67,IF(A67='Données projet'!$A$88,'Données projet'!$B$88,BD66+BC67-BL66)))</f>
        <v>393.49999999999989</v>
      </c>
      <c r="BE67" s="14">
        <f>BD67*VLOOKUP('Données projet'!$B$11,Paramètres!$A$1:$I$89,3,0)*VLOOKUP('Données projet'!$B$11,Paramètres!$A$1:$I$89,5,0)</f>
        <v>235.31299999999996</v>
      </c>
      <c r="BF67" s="14">
        <f t="shared" si="37"/>
        <v>57.429945003037147</v>
      </c>
      <c r="BG67" s="22">
        <f t="shared" si="7"/>
        <v>509.86062921362287</v>
      </c>
      <c r="BH67" s="62">
        <f t="shared" si="8"/>
        <v>803.19396254695619</v>
      </c>
      <c r="BI67" s="62">
        <f ca="1">AVERAGE(OFFSET($BH$3,0,0,'Données projet'!$E$11+1,1))-AVERAGE(OFFSET($H$3,0,0,'Données projet'!$E$11+1,1))</f>
        <v>220.56831852257903</v>
      </c>
      <c r="BJ67" s="62">
        <f t="shared" si="38"/>
        <v>155.94798995645544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32.089541216379459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3.4897243448521218</v>
      </c>
      <c r="BS67" s="24">
        <f t="shared" si="9"/>
        <v>35.57926556123158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4.4000000000000004</v>
      </c>
      <c r="BY67" s="13">
        <f>IF('Données projet'!$A$114&gt;35,BY66+BX67-CG66,IF(A67&lt;'Données projet'!$A$114,$BV$205^A67,IF(A67='Données projet'!$A$114,'Données projet'!$B$114,BY66+BX67-CG66)))</f>
        <v>250.59999999999985</v>
      </c>
      <c r="BZ67" s="14">
        <f>BY67*VLOOKUP('Données projet'!$B$12,Paramètres!$A$1:$I$89,3,0)*VLOOKUP('Données projet'!$B$12,Paramètres!$A$1:$I$89,5,0)</f>
        <v>199.3773599999999</v>
      </c>
      <c r="CA67" s="14">
        <f t="shared" si="39"/>
        <v>49.607305476717762</v>
      </c>
      <c r="CB67" s="22">
        <f t="shared" si="10"/>
        <v>433.64829237194994</v>
      </c>
      <c r="CC67" s="62">
        <f t="shared" si="11"/>
        <v>726.98162570528325</v>
      </c>
      <c r="CD67" s="62">
        <f ca="1">AVERAGE(OFFSET($CC$3,0,0,'Données projet'!$E$12+1,1))-AVERAGE(OFFSET($H$3,0,0,'Données projet'!$E$12+1,1))</f>
        <v>195.9403725111606</v>
      </c>
      <c r="CE67" s="62">
        <f t="shared" si="40"/>
        <v>200.0549064053539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14.24478674319327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14.24478674319327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52.727999999999973</v>
      </c>
      <c r="D68" s="12">
        <f t="shared" si="32"/>
        <v>15.316084592505272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525.25258281933873</v>
      </c>
      <c r="H68" s="70">
        <f t="shared" ref="H68:H131" si="56">(B68+E68+F68)*44/12+(C68+D68)*0.475*44/12</f>
        <v>411.84344733194661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203</v>
      </c>
      <c r="L68" s="13">
        <f>VLOOKUP(A68,'Données projet'!$A$35:$I$55,9,0)</f>
        <v>4.5999999999999996</v>
      </c>
      <c r="M68" s="13">
        <f t="array" ref="M68">INDEX(L:L,MIN(IF(ISNUMBER(L68:L264),ROW(L68:L264),"")))</f>
        <v>4.5999999999999996</v>
      </c>
      <c r="N68" s="14">
        <f>IF('Données projet'!$A$36&gt;35,N67+M68-V67,IF(A68&lt;'Données projet'!$A$36,$K$205^A68,IF(A68='Données projet'!$A$36,'Données projet'!$B$36,N67+M68-V67)))</f>
        <v>202.99999999999966</v>
      </c>
      <c r="O68" s="14">
        <f>N68*VLOOKUP('Données projet'!$B$9,Paramètres!$A$1:$I$89,3,0)*VLOOKUP('Données projet'!$B$9,Paramètres!$A$1:$I$89,5,0)</f>
        <v>177.34079999999972</v>
      </c>
      <c r="P68" s="14">
        <f t="shared" si="33"/>
        <v>44.730051658603024</v>
      </c>
      <c r="Q68" s="22">
        <f t="shared" si="54"/>
        <v>386.77339997206644</v>
      </c>
      <c r="R68" s="62">
        <f t="shared" si="55"/>
        <v>680.10673330539976</v>
      </c>
      <c r="S68" s="62">
        <f ca="1">AVERAGE(OFFSET($R$3,0,0,'Données projet'!$E$9+1,1))-AVERAGE(OFFSET($H$3,0,0,'Données projet'!$E$9+1,1))</f>
        <v>185.38515609787885</v>
      </c>
      <c r="T68" s="62">
        <f t="shared" si="34"/>
        <v>220.75864164059101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17</v>
      </c>
      <c r="W68" s="17">
        <f>IF(ISNA(VLOOKUP(A68,'Données projet'!$A$35:$I$55,5,0)),0%,VLOOKUP(A68,'Données projet'!$A$35:$I$55,5,0)*VLOOKUP('Données projet'!$B$9,Paramètres!$A$1:$I$89,7,0))</f>
        <v>0.23650000000000002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20.025603679231054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20.025603679231054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131.52184605700751</v>
      </c>
      <c r="AO68" s="62">
        <f t="shared" si="36"/>
        <v>148.8282853361294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16.253770244902888</v>
      </c>
      <c r="AV68" s="23">
        <f>EXP(-LN(2)/25)*AV67+(1-EXP(-LN(2)/25))/(LN(2)/25)*Calculateur!AQ68*Calculateur!AS68*VLOOKUP('Données projet'!$B$10,Paramètres!$A$1:$I$89,3,0)*0.475*44/12</f>
        <v>17.998688875624971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34.25245912052786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18.25</v>
      </c>
      <c r="BD68" s="13">
        <f>IF('Données projet'!$A$88&gt;35,BD67+BC68-BL67,IF(A68&lt;'Données projet'!$A$88,$BA$205^A68,IF(A68='Données projet'!$A$88,'Données projet'!$B$88,BD67+BC68-BL67)))</f>
        <v>411.74999999999989</v>
      </c>
      <c r="BE68" s="14">
        <f>BD68*VLOOKUP('Données projet'!$B$11,Paramètres!$A$1:$I$89,3,0)*VLOOKUP('Données projet'!$B$11,Paramètres!$A$1:$I$89,5,0)</f>
        <v>246.22649999999993</v>
      </c>
      <c r="BF68" s="14">
        <f t="shared" si="37"/>
        <v>59.777188763695399</v>
      </c>
      <c r="BG68" s="22">
        <f t="shared" ref="BG68:BG131" si="61">(BE68+BF68)*0.475*44/12</f>
        <v>532.95642459676935</v>
      </c>
      <c r="BH68" s="62">
        <f t="shared" ref="BH68:BH131" si="62">BG68+(AY68+AZ68)*44/12</f>
        <v>826.28975793010272</v>
      </c>
      <c r="BI68" s="62">
        <f ca="1">AVERAGE(OFFSET($BH$3,0,0,'Données projet'!$E$11+1,1))-AVERAGE(OFFSET($H$3,0,0,'Données projet'!$E$11+1,1))</f>
        <v>220.56831852257903</v>
      </c>
      <c r="BJ68" s="62">
        <f t="shared" si="38"/>
        <v>155.94798995645544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31.460284885813756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2.4676077487167172</v>
      </c>
      <c r="BS68" s="24">
        <f t="shared" ref="BS68:BS131" si="63">SUM(BP68:BR68)</f>
        <v>33.927892634530473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255</v>
      </c>
      <c r="BW68" s="13">
        <f>VLOOKUP(A68,'Données projet'!$A$113:$I$133,9,0)</f>
        <v>4.4000000000000004</v>
      </c>
      <c r="BX68" s="13">
        <f t="array" ref="BX68">INDEX(BW:BW,MIN(IF(ISNUMBER(BW68:BW264),ROW(BW68:BW264),"")))</f>
        <v>4.4000000000000004</v>
      </c>
      <c r="BY68" s="13">
        <f>IF('Données projet'!$A$114&gt;35,BY67+BX68-CG67,IF(A68&lt;'Données projet'!$A$114,$BV$205^A68,IF(A68='Données projet'!$A$114,'Données projet'!$B$114,BY67+BX68-CG67)))</f>
        <v>254.99999999999986</v>
      </c>
      <c r="BZ68" s="14">
        <f>BY68*VLOOKUP('Données projet'!$B$12,Paramètres!$A$1:$I$89,3,0)*VLOOKUP('Données projet'!$B$12,Paramètres!$A$1:$I$89,5,0)</f>
        <v>202.8779999999999</v>
      </c>
      <c r="CA68" s="14">
        <f t="shared" si="39"/>
        <v>50.376138116990084</v>
      </c>
      <c r="CB68" s="22">
        <f t="shared" ref="CB68:CB131" si="64">(BZ68+CA68)*0.475*44/12</f>
        <v>441.08429055375751</v>
      </c>
      <c r="CC68" s="62">
        <f t="shared" ref="CC68:CC131" si="65">CB68+(BT68+BU68)*44/12</f>
        <v>734.41762388709083</v>
      </c>
      <c r="CD68" s="62">
        <f ca="1">AVERAGE(OFFSET($CC$3,0,0,'Données projet'!$E$12+1,1))-AVERAGE(OFFSET($H$3,0,0,'Données projet'!$E$12+1,1))</f>
        <v>195.9403725111606</v>
      </c>
      <c r="CE68" s="62">
        <f t="shared" si="40"/>
        <v>200.0549064053539</v>
      </c>
      <c r="CF68" s="16">
        <f>IF(ISNA(VLOOKUP(A68,'Données projet'!$A$113:$I$133,3,0)),0,VLOOKUP(A68,'Données projet'!$A$113:$I$133,3,0))</f>
        <v>11</v>
      </c>
      <c r="CG68" s="16">
        <f>IF(ISNA(VLOOKUP(A68,'Données projet'!$A$113:$I$133,4,0)),0,VLOOKUP(A68,'Données projet'!$A$113:$I$133,4,0))</f>
        <v>11</v>
      </c>
      <c r="CH68" s="17">
        <f>IF(ISNA(VLOOKUP(A68,'Données projet'!$A$113:$I$133,5,0)),0%,VLOOKUP(A68,'Données projet'!$A$113:$I$133,5,0)*VLOOKUP('Données projet'!$B$12,Paramètres!$A$1:$I$89,7,0))</f>
        <v>0.29150000000000004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16.785611141802494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16.785611141802494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53.539199999999973</v>
      </c>
      <c r="D69" s="12">
        <f t="shared" ref="D69:D132" si="86">IFERROR(EXP(-1.0587+0.8836*LN(C69)+0.284),0)</f>
        <v>15.524103725721867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533.12023928627389</v>
      </c>
      <c r="H69" s="70">
        <f t="shared" si="56"/>
        <v>413.61858732229882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4</v>
      </c>
      <c r="N69" s="14">
        <f>IF('Données projet'!$A$36&gt;35,N68+M69-V68,IF(A69&lt;'Données projet'!$A$36,$K$205^A69,IF(A69='Données projet'!$A$36,'Données projet'!$B$36,N68+M69-V68)))</f>
        <v>189.99999999999966</v>
      </c>
      <c r="O69" s="14">
        <f>N69*VLOOKUP('Données projet'!$B$9,Paramètres!$A$1:$I$89,3,0)*VLOOKUP('Données projet'!$B$9,Paramètres!$A$1:$I$89,5,0)</f>
        <v>165.98399999999972</v>
      </c>
      <c r="P69" s="14">
        <f t="shared" ref="P69:P132" si="87">EXP(-1.0587+0.8836*LN(O69)+0.284)</f>
        <v>42.189325525922207</v>
      </c>
      <c r="Q69" s="22">
        <f t="shared" si="54"/>
        <v>362.56854195764731</v>
      </c>
      <c r="R69" s="62">
        <f t="shared" si="55"/>
        <v>655.90187529098057</v>
      </c>
      <c r="S69" s="62">
        <f ca="1">AVERAGE(OFFSET($R$3,0,0,'Données projet'!$E$9+1,1))-AVERAGE(OFFSET($H$3,0,0,'Données projet'!$E$9+1,1))</f>
        <v>185.38515609787885</v>
      </c>
      <c r="T69" s="62">
        <f t="shared" ref="T69:T132" si="88">$T$3</f>
        <v>220.75864164059101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19.632913805493505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19.632913805493505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131.52184605700751</v>
      </c>
      <c r="AO69" s="62">
        <f t="shared" ref="AO69:AO132" si="90">$AO$3</f>
        <v>148.8282853361294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15.935043724221284</v>
      </c>
      <c r="AV69" s="23">
        <f>EXP(-LN(2)/25)*AV68+(1-EXP(-LN(2)/25))/(LN(2)/25)*Calculateur!AQ69*Calculateur!AS69*VLOOKUP('Données projet'!$B$10,Paramètres!$A$1:$I$89,3,0)*0.475*44/12</f>
        <v>17.506513781811094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33.441557506032382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430</v>
      </c>
      <c r="BB69" s="13">
        <f>VLOOKUP(A69,'Données projet'!$A$87:$I$107,9,0)</f>
        <v>18.25</v>
      </c>
      <c r="BC69" s="13">
        <f t="array" ref="BC69">INDEX(BB:BB,MIN(IF(ISNUMBER(BB69:BB265),ROW(BB69:BB265),"")))</f>
        <v>18.25</v>
      </c>
      <c r="BD69" s="13">
        <f>IF('Données projet'!$A$88&gt;35,BD68+BC69-BL68,IF(A69&lt;'Données projet'!$A$88,$BA$205^A69,IF(A69='Données projet'!$A$88,'Données projet'!$B$88,BD68+BC69-BL68)))</f>
        <v>429.99999999999989</v>
      </c>
      <c r="BE69" s="14">
        <f>BD69*VLOOKUP('Données projet'!$B$11,Paramètres!$A$1:$I$89,3,0)*VLOOKUP('Données projet'!$B$11,Paramètres!$A$1:$I$89,5,0)</f>
        <v>257.13999999999993</v>
      </c>
      <c r="BF69" s="14">
        <f t="shared" ref="BF69:BF132" si="91">EXP(-1.0587+0.8836*LN(BE69)+0.284)</f>
        <v>62.112349635142181</v>
      </c>
      <c r="BG69" s="22">
        <f t="shared" si="61"/>
        <v>556.03117561453917</v>
      </c>
      <c r="BH69" s="62">
        <f t="shared" si="62"/>
        <v>849.36450894787254</v>
      </c>
      <c r="BI69" s="62">
        <f ca="1">AVERAGE(OFFSET($BH$3,0,0,'Données projet'!$E$11+1,1))-AVERAGE(OFFSET($H$3,0,0,'Données projet'!$E$11+1,1))</f>
        <v>220.56831852257903</v>
      </c>
      <c r="BJ69" s="62">
        <f t="shared" ref="BJ69:BJ132" si="92">$BJ$3</f>
        <v>155.94798995645544</v>
      </c>
      <c r="BK69" s="16">
        <f>IF(ISNA(VLOOKUP(A69,'Données projet'!$A$87:$I$107,3,0)),0,VLOOKUP(A69,'Données projet'!$A$87:$I$107,3,0))</f>
        <v>9</v>
      </c>
      <c r="BL69" s="16">
        <f>IF(ISNA(VLOOKUP(A69,'Données projet'!$A$87:$I$107,4,0)),0,VLOOKUP(A69,'Données projet'!$A$87:$I$107,4,0))</f>
        <v>65</v>
      </c>
      <c r="BM69" s="17">
        <f>IF(ISNA(VLOOKUP(A69,'Données projet'!$A$87:$I$107,5,0)),0%,VLOOKUP(A69,'Données projet'!$A$87:$I$107,5,0)*VLOOKUP('Données projet'!$B$11,Paramètres!$A$1:$I$89,7,0))</f>
        <v>0.27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0.4</v>
      </c>
      <c r="BP69" s="23">
        <f>EXP(-LN(2)/35)*BP68+(1-EXP(-LN(2)/35))/(LN(2)/35)*BL69*BM69*VLOOKUP('Données projet'!$B$11,Paramètres!$A$1:$I$89,3,0)*0.475*44/12</f>
        <v>44.765529191474421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19.348809934367555</v>
      </c>
      <c r="BS69" s="24">
        <f t="shared" si="63"/>
        <v>64.11433912584198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3.8</v>
      </c>
      <c r="BY69" s="13">
        <f>IF('Données projet'!$A$114&gt;35,BY68+BX69-CG68,IF(A69&lt;'Données projet'!$A$114,$BV$205^A69,IF(A69='Données projet'!$A$114,'Données projet'!$B$114,BY68+BX69-CG68)))</f>
        <v>247.79999999999984</v>
      </c>
      <c r="BZ69" s="14">
        <f>BY69*VLOOKUP('Données projet'!$B$12,Paramètres!$A$1:$I$89,3,0)*VLOOKUP('Données projet'!$B$12,Paramètres!$A$1:$I$89,5,0)</f>
        <v>197.14967999999988</v>
      </c>
      <c r="CA69" s="14">
        <f t="shared" ref="CA69:CA132" si="93">EXP(-1.0587+0.8836*LN(BZ69)+0.284)</f>
        <v>49.11723130862363</v>
      </c>
      <c r="CB69" s="22">
        <f t="shared" si="64"/>
        <v>428.91487052918592</v>
      </c>
      <c r="CC69" s="62">
        <f t="shared" si="65"/>
        <v>722.24820386251918</v>
      </c>
      <c r="CD69" s="62">
        <f ca="1">AVERAGE(OFFSET($CC$3,0,0,'Données projet'!$E$12+1,1))-AVERAGE(OFFSET($H$3,0,0,'Données projet'!$E$12+1,1))</f>
        <v>195.9403725111606</v>
      </c>
      <c r="CE69" s="62">
        <f t="shared" ref="CE69:CE132" si="94">$CE$3</f>
        <v>200.0549064053539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16.456455545523603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16.456455545523603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54.350399999999972</v>
      </c>
      <c r="D70" s="12">
        <f t="shared" si="86"/>
        <v>15.73175629732425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540.98506615478345</v>
      </c>
      <c r="H70" s="70">
        <f t="shared" si="56"/>
        <v>415.39308888450631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4</v>
      </c>
      <c r="N70" s="14">
        <f>IF('Données projet'!$A$36&gt;35,N69+M70-V69,IF(A70&lt;'Données projet'!$A$36,$K$205^A70,IF(A70='Données projet'!$A$36,'Données projet'!$B$36,N69+M70-V69)))</f>
        <v>193.99999999999966</v>
      </c>
      <c r="O70" s="14">
        <f>N70*VLOOKUP('Données projet'!$B$9,Paramètres!$A$1:$I$89,3,0)*VLOOKUP('Données projet'!$B$9,Paramètres!$A$1:$I$89,5,0)</f>
        <v>169.47839999999971</v>
      </c>
      <c r="P70" s="14">
        <f t="shared" si="87"/>
        <v>42.973181651930219</v>
      </c>
      <c r="Q70" s="22">
        <f t="shared" si="54"/>
        <v>370.01983804377795</v>
      </c>
      <c r="R70" s="62">
        <f t="shared" si="55"/>
        <v>663.35317137711127</v>
      </c>
      <c r="S70" s="62">
        <f ca="1">AVERAGE(OFFSET($R$3,0,0,'Données projet'!$E$9+1,1))-AVERAGE(OFFSET($H$3,0,0,'Données projet'!$E$9+1,1))</f>
        <v>185.38515609787885</v>
      </c>
      <c r="T70" s="62">
        <f t="shared" si="88"/>
        <v>220.75864164059101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19.247924340662777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19.247924340662777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131.52184605700751</v>
      </c>
      <c r="AO70" s="62">
        <f t="shared" si="90"/>
        <v>148.8282853361294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15.622567236206264</v>
      </c>
      <c r="AV70" s="23">
        <f>EXP(-LN(2)/25)*AV69+(1-EXP(-LN(2)/25))/(LN(2)/25)*Calculateur!AQ70*Calculateur!AS70*VLOOKUP('Données projet'!$B$10,Paramètres!$A$1:$I$89,3,0)*0.475*44/12</f>
        <v>17.027797241819922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32.650364478026184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16.375</v>
      </c>
      <c r="BD70" s="13">
        <f>IF('Données projet'!$A$88&gt;35,BD69+BC70-BL69,IF(A70&lt;'Données projet'!$A$88,$BA$205^A70,IF(A70='Données projet'!$A$88,'Données projet'!$B$88,BD69+BC70-BL69)))</f>
        <v>381.37499999999989</v>
      </c>
      <c r="BE70" s="14">
        <f>BD70*VLOOKUP('Données projet'!$B$11,Paramètres!$A$1:$I$89,3,0)*VLOOKUP('Données projet'!$B$11,Paramètres!$A$1:$I$89,5,0)</f>
        <v>228.06224999999995</v>
      </c>
      <c r="BF70" s="14">
        <f t="shared" si="91"/>
        <v>55.863488585619976</v>
      </c>
      <c r="BG70" s="22">
        <f t="shared" si="61"/>
        <v>494.5039947032879</v>
      </c>
      <c r="BH70" s="62">
        <f t="shared" si="62"/>
        <v>787.83732803662122</v>
      </c>
      <c r="BI70" s="62">
        <f ca="1">AVERAGE(OFFSET($BH$3,0,0,'Données projet'!$E$11+1,1))-AVERAGE(OFFSET($H$3,0,0,'Données projet'!$E$11+1,1))</f>
        <v>220.56831852257903</v>
      </c>
      <c r="BJ70" s="62">
        <f t="shared" si="92"/>
        <v>155.94798995645544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43.887704468306339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13.681674712480937</v>
      </c>
      <c r="BS70" s="24">
        <f t="shared" si="63"/>
        <v>57.56937918078728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3.8</v>
      </c>
      <c r="BY70" s="13">
        <f>IF('Données projet'!$A$114&gt;35,BY69+BX70-CG69,IF(A70&lt;'Données projet'!$A$114,$BV$205^A70,IF(A70='Données projet'!$A$114,'Données projet'!$B$114,BY69+BX70-CG69)))</f>
        <v>251.59999999999985</v>
      </c>
      <c r="BZ70" s="14">
        <f>BY70*VLOOKUP('Données projet'!$B$12,Paramètres!$A$1:$I$89,3,0)*VLOOKUP('Données projet'!$B$12,Paramètres!$A$1:$I$89,5,0)</f>
        <v>200.17295999999988</v>
      </c>
      <c r="CA70" s="14">
        <f t="shared" si="93"/>
        <v>49.782177185855986</v>
      </c>
      <c r="CB70" s="22">
        <f t="shared" si="64"/>
        <v>435.33853059869892</v>
      </c>
      <c r="CC70" s="62">
        <f t="shared" si="65"/>
        <v>728.67186393203224</v>
      </c>
      <c r="CD70" s="62">
        <f ca="1">AVERAGE(OFFSET($CC$3,0,0,'Données projet'!$E$12+1,1))-AVERAGE(OFFSET($H$3,0,0,'Données projet'!$E$12+1,1))</f>
        <v>195.9403725111606</v>
      </c>
      <c r="CE70" s="62">
        <f t="shared" si="94"/>
        <v>200.0549064053539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16.133754489722651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16.133754489722651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55.161599999999972</v>
      </c>
      <c r="D71" s="12">
        <f t="shared" si="86"/>
        <v>15.939048410367347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548.84711053616877</v>
      </c>
      <c r="H71" s="70">
        <f t="shared" si="56"/>
        <v>417.16696264805637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4</v>
      </c>
      <c r="N71" s="14">
        <f>IF('Données projet'!$A$36&gt;35,N70+M71-V70,IF(A71&lt;'Données projet'!$A$36,$K$205^A71,IF(A71='Données projet'!$A$36,'Données projet'!$B$36,N70+M71-V70)))</f>
        <v>197.99999999999966</v>
      </c>
      <c r="O71" s="14">
        <f>N71*VLOOKUP('Données projet'!$B$9,Paramètres!$A$1:$I$89,3,0)*VLOOKUP('Données projet'!$B$9,Paramètres!$A$1:$I$89,5,0)</f>
        <v>172.97279999999972</v>
      </c>
      <c r="P71" s="14">
        <f t="shared" si="87"/>
        <v>43.755158638197209</v>
      </c>
      <c r="Q71" s="22">
        <f t="shared" si="54"/>
        <v>377.46786129485963</v>
      </c>
      <c r="R71" s="62">
        <f t="shared" si="55"/>
        <v>670.80119462819289</v>
      </c>
      <c r="S71" s="62">
        <f ca="1">AVERAGE(OFFSET($R$3,0,0,'Données projet'!$E$9+1,1))-AVERAGE(OFFSET($H$3,0,0,'Données projet'!$E$9+1,1))</f>
        <v>185.38515609787885</v>
      </c>
      <c r="T71" s="62">
        <f t="shared" si="88"/>
        <v>220.75864164059101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18.870484284416992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18.870484284416992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131.52184605700751</v>
      </c>
      <c r="AO71" s="62">
        <f t="shared" si="90"/>
        <v>148.8282853361294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15.316218221529379</v>
      </c>
      <c r="AV71" s="23">
        <f>EXP(-LN(2)/25)*AV70+(1-EXP(-LN(2)/25))/(LN(2)/25)*Calculateur!AQ71*Calculateur!AS71*VLOOKUP('Données projet'!$B$10,Paramètres!$A$1:$I$89,3,0)*0.475*44/12</f>
        <v>16.562171230789417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31.878389452318796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16.375</v>
      </c>
      <c r="BD71" s="13">
        <f>IF('Données projet'!$A$88&gt;35,BD70+BC71-BL70,IF(A71&lt;'Données projet'!$A$88,$BA$205^A71,IF(A71='Données projet'!$A$88,'Données projet'!$B$88,BD70+BC71-BL70)))</f>
        <v>397.74999999999989</v>
      </c>
      <c r="BE71" s="14">
        <f>BD71*VLOOKUP('Données projet'!$B$11,Paramètres!$A$1:$I$89,3,0)*VLOOKUP('Données projet'!$B$11,Paramètres!$A$1:$I$89,5,0)</f>
        <v>237.85449999999994</v>
      </c>
      <c r="BF71" s="14">
        <f t="shared" si="91"/>
        <v>57.977674732195801</v>
      </c>
      <c r="BG71" s="22">
        <f t="shared" si="61"/>
        <v>515.24103765857421</v>
      </c>
      <c r="BH71" s="62">
        <f t="shared" si="62"/>
        <v>808.57437099190747</v>
      </c>
      <c r="BI71" s="62">
        <f ca="1">AVERAGE(OFFSET($BH$3,0,0,'Données projet'!$E$11+1,1))-AVERAGE(OFFSET($H$3,0,0,'Données projet'!$E$11+1,1))</f>
        <v>220.56831852257903</v>
      </c>
      <c r="BJ71" s="62">
        <f t="shared" si="92"/>
        <v>155.94798995645544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43.027093352539374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9.6744049671837793</v>
      </c>
      <c r="BS71" s="24">
        <f t="shared" si="63"/>
        <v>52.701498319723157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3.8</v>
      </c>
      <c r="BY71" s="13">
        <f>IF('Données projet'!$A$114&gt;35,BY70+BX71-CG70,IF(A71&lt;'Données projet'!$A$114,$BV$205^A71,IF(A71='Données projet'!$A$114,'Données projet'!$B$114,BY70+BX71-CG70)))</f>
        <v>255.39999999999986</v>
      </c>
      <c r="BZ71" s="14">
        <f>BY71*VLOOKUP('Données projet'!$B$12,Paramètres!$A$1:$I$89,3,0)*VLOOKUP('Données projet'!$B$12,Paramètres!$A$1:$I$89,5,0)</f>
        <v>203.1962399999999</v>
      </c>
      <c r="CA71" s="14">
        <f t="shared" si="93"/>
        <v>50.445955049216174</v>
      </c>
      <c r="CB71" s="22">
        <f t="shared" si="64"/>
        <v>441.76015637738465</v>
      </c>
      <c r="CC71" s="62">
        <f t="shared" si="65"/>
        <v>735.0934897107179</v>
      </c>
      <c r="CD71" s="62">
        <f ca="1">AVERAGE(OFFSET($CC$3,0,0,'Données projet'!$E$12+1,1))-AVERAGE(OFFSET($H$3,0,0,'Données projet'!$E$12+1,1))</f>
        <v>195.9403725111606</v>
      </c>
      <c r="CE71" s="62">
        <f t="shared" si="94"/>
        <v>200.0549064053539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15.817381404797748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15.817381404797748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55.972799999999971</v>
      </c>
      <c r="D72" s="12">
        <f t="shared" si="86"/>
        <v>16.145985978099564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556.70641807655784</v>
      </c>
      <c r="H72" s="70">
        <f t="shared" si="56"/>
        <v>418.94021891185668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4</v>
      </c>
      <c r="N72" s="14">
        <f>IF('Données projet'!$A$36&gt;35,N71+M72-V71,IF(A72&lt;'Données projet'!$A$36,$K$205^A72,IF(A72='Données projet'!$A$36,'Données projet'!$B$36,N71+M72-V71)))</f>
        <v>201.99999999999966</v>
      </c>
      <c r="O72" s="14">
        <f>N72*VLOOKUP('Données projet'!$B$9,Paramètres!$A$1:$I$89,3,0)*VLOOKUP('Données projet'!$B$9,Paramètres!$A$1:$I$89,5,0)</f>
        <v>176.46719999999974</v>
      </c>
      <c r="P72" s="14">
        <f t="shared" si="87"/>
        <v>44.53529882198935</v>
      </c>
      <c r="Q72" s="22">
        <f t="shared" si="54"/>
        <v>384.91268544829768</v>
      </c>
      <c r="R72" s="62">
        <f t="shared" si="55"/>
        <v>678.24601878163094</v>
      </c>
      <c r="S72" s="62">
        <f ca="1">AVERAGE(OFFSET($R$3,0,0,'Données projet'!$E$9+1,1))-AVERAGE(OFFSET($H$3,0,0,'Données projet'!$E$9+1,1))</f>
        <v>185.38515609787885</v>
      </c>
      <c r="T72" s="62">
        <f t="shared" si="88"/>
        <v>220.75864164059101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18.500445597458484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18.500445597458484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131.52184605700751</v>
      </c>
      <c r="AO72" s="62">
        <f t="shared" si="90"/>
        <v>148.8282853361294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15.01587652417586</v>
      </c>
      <c r="AV72" s="23">
        <f>EXP(-LN(2)/25)*AV71+(1-EXP(-LN(2)/25))/(LN(2)/25)*Calculateur!AQ72*Calculateur!AS72*VLOOKUP('Données projet'!$B$10,Paramètres!$A$1:$I$89,3,0)*0.475*44/12</f>
        <v>16.109277787516749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31.125154311692611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16.375</v>
      </c>
      <c r="BD72" s="13">
        <f>IF('Données projet'!$A$88&gt;35,BD71+BC72-BL71,IF(A72&lt;'Données projet'!$A$88,$BA$205^A72,IF(A72='Données projet'!$A$88,'Données projet'!$B$88,BD71+BC72-BL71)))</f>
        <v>414.12499999999989</v>
      </c>
      <c r="BE72" s="14">
        <f>BD72*VLOOKUP('Données projet'!$B$11,Paramètres!$A$1:$I$89,3,0)*VLOOKUP('Données projet'!$B$11,Paramètres!$A$1:$I$89,5,0)</f>
        <v>247.64674999999994</v>
      </c>
      <c r="BF72" s="14">
        <f t="shared" si="91"/>
        <v>60.081750748907808</v>
      </c>
      <c r="BG72" s="22">
        <f t="shared" si="61"/>
        <v>535.96047213768099</v>
      </c>
      <c r="BH72" s="62">
        <f t="shared" si="62"/>
        <v>829.29380547101437</v>
      </c>
      <c r="BI72" s="62">
        <f ca="1">AVERAGE(OFFSET($BH$3,0,0,'Données projet'!$E$11+1,1))-AVERAGE(OFFSET($H$3,0,0,'Données projet'!$E$11+1,1))</f>
        <v>220.56831852257903</v>
      </c>
      <c r="BJ72" s="62">
        <f t="shared" si="92"/>
        <v>155.94798995645544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42.183358295831646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6.8408373562404696</v>
      </c>
      <c r="BS72" s="24">
        <f t="shared" si="63"/>
        <v>49.024195652072116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3.8</v>
      </c>
      <c r="BY72" s="13">
        <f>IF('Données projet'!$A$114&gt;35,BY71+BX72-CG71,IF(A72&lt;'Données projet'!$A$114,$BV$205^A72,IF(A72='Données projet'!$A$114,'Données projet'!$B$114,BY71+BX72-CG71)))</f>
        <v>259.19999999999987</v>
      </c>
      <c r="BZ72" s="14">
        <f>BY72*VLOOKUP('Données projet'!$B$12,Paramètres!$A$1:$I$89,3,0)*VLOOKUP('Données projet'!$B$12,Paramètres!$A$1:$I$89,5,0)</f>
        <v>206.21951999999993</v>
      </c>
      <c r="CA72" s="14">
        <f t="shared" si="93"/>
        <v>51.10858428464028</v>
      </c>
      <c r="CB72" s="22">
        <f t="shared" si="64"/>
        <v>448.17978162908167</v>
      </c>
      <c r="CC72" s="62">
        <f t="shared" si="65"/>
        <v>741.51311496241499</v>
      </c>
      <c r="CD72" s="62">
        <f ca="1">AVERAGE(OFFSET($CC$3,0,0,'Données projet'!$E$12+1,1))-AVERAGE(OFFSET($H$3,0,0,'Données projet'!$E$12+1,1))</f>
        <v>195.9403725111606</v>
      </c>
      <c r="CE72" s="62">
        <f t="shared" si="94"/>
        <v>200.0549064053539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15.507212203099694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15.507212203099694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56.78399999999997</v>
      </c>
      <c r="D73" s="12">
        <f t="shared" si="86"/>
        <v>16.352574732529348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564.56303302303331</v>
      </c>
      <c r="H73" s="70">
        <f t="shared" si="56"/>
        <v>420.71286765915522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206</v>
      </c>
      <c r="L73" s="13">
        <f>VLOOKUP(A73,'Données projet'!$A$35:$I$55,9,0)</f>
        <v>4</v>
      </c>
      <c r="M73" s="13">
        <f t="array" ref="M73">INDEX(L:L,MIN(IF(ISNUMBER(L73:L269),ROW(L73:L269),"")))</f>
        <v>4</v>
      </c>
      <c r="N73" s="14">
        <f>IF('Données projet'!$A$36&gt;35,N72+M73-V72,IF(A73&lt;'Données projet'!$A$36,$K$205^A73,IF(A73='Données projet'!$A$36,'Données projet'!$B$36,N72+M73-V72)))</f>
        <v>205.99999999999966</v>
      </c>
      <c r="O73" s="14">
        <f>N73*VLOOKUP('Données projet'!$B$9,Paramètres!$A$1:$I$89,3,0)*VLOOKUP('Données projet'!$B$9,Paramètres!$A$1:$I$89,5,0)</f>
        <v>179.96159999999972</v>
      </c>
      <c r="P73" s="14">
        <f t="shared" si="87"/>
        <v>45.313642767960062</v>
      </c>
      <c r="Q73" s="22">
        <f t="shared" si="54"/>
        <v>392.35438115419657</v>
      </c>
      <c r="R73" s="62">
        <f t="shared" si="55"/>
        <v>685.68771448752989</v>
      </c>
      <c r="S73" s="62">
        <f ca="1">AVERAGE(OFFSET($R$3,0,0,'Données projet'!$E$9+1,1))-AVERAGE(OFFSET($H$3,0,0,'Données projet'!$E$9+1,1))</f>
        <v>185.38515609787885</v>
      </c>
      <c r="T73" s="62">
        <f t="shared" si="88"/>
        <v>220.75864164059101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15</v>
      </c>
      <c r="W73" s="17">
        <f>IF(ISNA(VLOOKUP(A73,'Données projet'!$A$35:$I$55,5,0)),0%,VLOOKUP(A73,'Données projet'!$A$35:$I$55,5,0)*VLOOKUP('Données projet'!$B$9,Paramètres!$A$1:$I$89,7,0))</f>
        <v>0.23650000000000002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21.563621974778968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21.563621974778968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131.52184605700751</v>
      </c>
      <c r="AO73" s="62">
        <f t="shared" si="90"/>
        <v>148.8282853361294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14.721424344317096</v>
      </c>
      <c r="AV73" s="23">
        <f>EXP(-LN(2)/25)*AV72+(1-EXP(-LN(2)/25))/(LN(2)/25)*Calculateur!AQ73*Calculateur!AS73*VLOOKUP('Données projet'!$B$10,Paramètres!$A$1:$I$89,3,0)*0.475*44/12</f>
        <v>15.668768739267003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30.390193083584101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16.375</v>
      </c>
      <c r="BD73" s="13">
        <f>IF('Données projet'!$A$88&gt;35,BD72+BC73-BL72,IF(A73&lt;'Données projet'!$A$88,$BA$205^A73,IF(A73='Données projet'!$A$88,'Données projet'!$B$88,BD72+BC73-BL72)))</f>
        <v>430.49999999999989</v>
      </c>
      <c r="BE73" s="14">
        <f>BD73*VLOOKUP('Données projet'!$B$11,Paramètres!$A$1:$I$89,3,0)*VLOOKUP('Données projet'!$B$11,Paramètres!$A$1:$I$89,5,0)</f>
        <v>257.43899999999996</v>
      </c>
      <c r="BF73" s="14">
        <f t="shared" si="91"/>
        <v>62.17616214631007</v>
      </c>
      <c r="BG73" s="22">
        <f t="shared" si="61"/>
        <v>556.66307407148986</v>
      </c>
      <c r="BH73" s="62">
        <f t="shared" si="62"/>
        <v>849.99640740482323</v>
      </c>
      <c r="BI73" s="62">
        <f ca="1">AVERAGE(OFFSET($BH$3,0,0,'Données projet'!$E$11+1,1))-AVERAGE(OFFSET($H$3,0,0,'Données projet'!$E$11+1,1))</f>
        <v>220.56831852257903</v>
      </c>
      <c r="BJ73" s="62">
        <f t="shared" si="92"/>
        <v>155.94798995645544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41.356168368958386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4.8372024835918905</v>
      </c>
      <c r="BS73" s="24">
        <f t="shared" si="63"/>
        <v>46.193370852550274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3.8</v>
      </c>
      <c r="BX73" s="13">
        <f t="array" ref="BX73">INDEX(BW:BW,MIN(IF(ISNUMBER(BW73:BW269),ROW(BW73:BW269),"")))</f>
        <v>3.8</v>
      </c>
      <c r="BY73" s="13">
        <f>IF('Données projet'!$A$114&gt;35,BY72+BX73-CG72,IF(A73&lt;'Données projet'!$A$114,$BV$205^A73,IF(A73='Données projet'!$A$114,'Données projet'!$B$114,BY72+BX73-CG72)))</f>
        <v>262.99999999999989</v>
      </c>
      <c r="BZ73" s="14">
        <f>BY73*VLOOKUP('Données projet'!$B$12,Paramètres!$A$1:$I$89,3,0)*VLOOKUP('Données projet'!$B$12,Paramètres!$A$1:$I$89,5,0)</f>
        <v>209.2427999999999</v>
      </c>
      <c r="CA73" s="14">
        <f t="shared" si="93"/>
        <v>51.770083677016814</v>
      </c>
      <c r="CB73" s="22">
        <f t="shared" si="64"/>
        <v>454.59743907080406</v>
      </c>
      <c r="CC73" s="62">
        <f t="shared" si="65"/>
        <v>747.93077240413731</v>
      </c>
      <c r="CD73" s="62">
        <f ca="1">AVERAGE(OFFSET($CC$3,0,0,'Données projet'!$E$12+1,1))-AVERAGE(OFFSET($H$3,0,0,'Données projet'!$E$12+1,1))</f>
        <v>195.9403725111606</v>
      </c>
      <c r="CE73" s="62">
        <f t="shared" si="94"/>
        <v>200.0549064053539</v>
      </c>
      <c r="CF73" s="16">
        <f>IF(ISNA(VLOOKUP(A73,'Données projet'!$A$113:$I$133,3,0)),0,VLOOKUP(A73,'Données projet'!$A$113:$I$133,3,0))</f>
        <v>12</v>
      </c>
      <c r="CG73" s="16">
        <f>IF(ISNA(VLOOKUP(A73,'Données projet'!$A$113:$I$133,4,0)),0,VLOOKUP(A73,'Données projet'!$A$113:$I$133,4,0))</f>
        <v>10</v>
      </c>
      <c r="CH73" s="17">
        <f>IF(ISNA(VLOOKUP(A73,'Données projet'!$A$113:$I$133,5,0)),0%,VLOOKUP(A73,'Données projet'!$A$113:$I$133,5,0)*VLOOKUP('Données projet'!$B$12,Paramètres!$A$1:$I$89,7,0))</f>
        <v>0.318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17.999974134243807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17.999974134243807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57.59519999999997</v>
      </c>
      <c r="D74" s="12">
        <f t="shared" si="86"/>
        <v>16.558820232488433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572.41699828587548</v>
      </c>
      <c r="H74" s="70">
        <f t="shared" si="56"/>
        <v>422.48491857158399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3.6</v>
      </c>
      <c r="N74" s="14">
        <f>IF('Données projet'!$A$36&gt;35,N73+M74-V73,IF(A74&lt;'Données projet'!$A$36,$K$205^A74,IF(A74='Données projet'!$A$36,'Données projet'!$B$36,N73+M74-V73)))</f>
        <v>194.59999999999965</v>
      </c>
      <c r="O74" s="14">
        <f>N74*VLOOKUP('Données projet'!$B$9,Paramètres!$A$1:$I$89,3,0)*VLOOKUP('Données projet'!$B$9,Paramètres!$A$1:$I$89,5,0)</f>
        <v>170.0025599999997</v>
      </c>
      <c r="P74" s="14">
        <f t="shared" si="87"/>
        <v>43.090596939649508</v>
      </c>
      <c r="Q74" s="22">
        <f t="shared" si="54"/>
        <v>371.13724833655573</v>
      </c>
      <c r="R74" s="62">
        <f t="shared" si="55"/>
        <v>664.47058166988904</v>
      </c>
      <c r="S74" s="62">
        <f ca="1">AVERAGE(OFFSET($R$3,0,0,'Données projet'!$E$9+1,1))-AVERAGE(OFFSET($H$3,0,0,'Données projet'!$E$9+1,1))</f>
        <v>185.38515609787885</v>
      </c>
      <c r="T74" s="62">
        <f t="shared" si="88"/>
        <v>220.75864164059101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21.140772500364253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21.140772500364253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131.52184605700751</v>
      </c>
      <c r="AO74" s="62">
        <f t="shared" si="90"/>
        <v>148.8282853361294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14.432746192107267</v>
      </c>
      <c r="AV74" s="23">
        <f>EXP(-LN(2)/25)*AV73+(1-EXP(-LN(2)/25))/(LN(2)/25)*Calculateur!AQ74*Calculateur!AS74*VLOOKUP('Données projet'!$B$10,Paramètres!$A$1:$I$89,3,0)*0.475*44/12</f>
        <v>15.240305434107011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29.673051626214278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16.375</v>
      </c>
      <c r="BD74" s="13">
        <f>IF('Données projet'!$A$88&gt;35,BD73+BC74-BL73,IF(A74&lt;'Données projet'!$A$88,$BA$205^A74,IF(A74='Données projet'!$A$88,'Données projet'!$B$88,BD73+BC74-BL73)))</f>
        <v>446.87499999999989</v>
      </c>
      <c r="BE74" s="14">
        <f>BD74*VLOOKUP('Données projet'!$B$11,Paramètres!$A$1:$I$89,3,0)*VLOOKUP('Données projet'!$B$11,Paramètres!$A$1:$I$89,5,0)</f>
        <v>267.23124999999993</v>
      </c>
      <c r="BF74" s="14">
        <f t="shared" si="91"/>
        <v>64.261318623417381</v>
      </c>
      <c r="BG74" s="22">
        <f t="shared" si="61"/>
        <v>577.34955701911838</v>
      </c>
      <c r="BH74" s="62">
        <f t="shared" si="62"/>
        <v>870.68289035245175</v>
      </c>
      <c r="BI74" s="62">
        <f ca="1">AVERAGE(OFFSET($BH$3,0,0,'Données projet'!$E$11+1,1))-AVERAGE(OFFSET($H$3,0,0,'Données projet'!$E$11+1,1))</f>
        <v>220.56831852257903</v>
      </c>
      <c r="BJ74" s="62">
        <f t="shared" si="92"/>
        <v>155.94798995645544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40.545199132015078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3.4204186781202353</v>
      </c>
      <c r="BS74" s="24">
        <f t="shared" si="63"/>
        <v>43.965617810135313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</v>
      </c>
      <c r="BY74" s="13">
        <f>IF('Données projet'!$A$114&gt;35,BY73+BX74-CG73,IF(A74&lt;'Données projet'!$A$114,$BV$205^A74,IF(A74='Données projet'!$A$114,'Données projet'!$B$114,BY73+BX74-CG73)))</f>
        <v>256.39999999999986</v>
      </c>
      <c r="BZ74" s="14">
        <f>BY74*VLOOKUP('Données projet'!$B$12,Paramètres!$A$1:$I$89,3,0)*VLOOKUP('Données projet'!$B$12,Paramètres!$A$1:$I$89,5,0)</f>
        <v>203.99183999999988</v>
      </c>
      <c r="CA74" s="14">
        <f t="shared" si="93"/>
        <v>50.620441749347997</v>
      </c>
      <c r="CB74" s="22">
        <f t="shared" si="64"/>
        <v>443.44972404678083</v>
      </c>
      <c r="CC74" s="62">
        <f t="shared" si="65"/>
        <v>736.78305738011409</v>
      </c>
      <c r="CD74" s="62">
        <f ca="1">AVERAGE(OFFSET($CC$3,0,0,'Données projet'!$E$12+1,1))-AVERAGE(OFFSET($H$3,0,0,'Données projet'!$E$12+1,1))</f>
        <v>195.9403725111606</v>
      </c>
      <c r="CE74" s="62">
        <f t="shared" si="94"/>
        <v>200.0549064053539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17.647005620371431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17.647005620371431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58.406399999999969</v>
      </c>
      <c r="D75" s="12">
        <f t="shared" si="86"/>
        <v>16.764727871227809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580.26835549719692</v>
      </c>
      <c r="H75" s="70">
        <f t="shared" si="56"/>
        <v>424.2563810423884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3.6</v>
      </c>
      <c r="N75" s="14">
        <f>IF('Données projet'!$A$36&gt;35,N74+M75-V74,IF(A75&lt;'Données projet'!$A$36,$K$205^A75,IF(A75='Données projet'!$A$36,'Données projet'!$B$36,N74+M75-V74)))</f>
        <v>198.19999999999965</v>
      </c>
      <c r="O75" s="14">
        <f>N75*VLOOKUP('Données projet'!$B$9,Paramètres!$A$1:$I$89,3,0)*VLOOKUP('Données projet'!$B$9,Paramètres!$A$1:$I$89,5,0)</f>
        <v>173.14751999999973</v>
      </c>
      <c r="P75" s="14">
        <f t="shared" si="87"/>
        <v>43.794208927254033</v>
      </c>
      <c r="Q75" s="22">
        <f t="shared" si="54"/>
        <v>377.84017788163356</v>
      </c>
      <c r="R75" s="62">
        <f t="shared" si="55"/>
        <v>671.17351121496688</v>
      </c>
      <c r="S75" s="62">
        <f ca="1">AVERAGE(OFFSET($R$3,0,0,'Données projet'!$E$9+1,1))-AVERAGE(OFFSET($H$3,0,0,'Données projet'!$E$9+1,1))</f>
        <v>185.38515609787885</v>
      </c>
      <c r="T75" s="62">
        <f t="shared" si="88"/>
        <v>220.75864164059101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20.7262148462301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20.7262148462301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131.52184605700751</v>
      </c>
      <c r="AO75" s="62">
        <f t="shared" si="90"/>
        <v>148.8282853361294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14.149728842385986</v>
      </c>
      <c r="AV75" s="23">
        <f>EXP(-LN(2)/25)*AV74+(1-EXP(-LN(2)/25))/(LN(2)/25)*Calculateur!AQ75*Calculateur!AS75*VLOOKUP('Données projet'!$B$10,Paramètres!$A$1:$I$89,3,0)*0.475*44/12</f>
        <v>14.823558480558525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28.973287322944511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16.375</v>
      </c>
      <c r="BD75" s="13">
        <f>IF('Données projet'!$A$88&gt;35,BD74+BC75-BL74,IF(A75&lt;'Données projet'!$A$88,$BA$205^A75,IF(A75='Données projet'!$A$88,'Données projet'!$B$88,BD74+BC75-BL74)))</f>
        <v>463.24999999999989</v>
      </c>
      <c r="BE75" s="14">
        <f>BD75*VLOOKUP('Données projet'!$B$11,Paramètres!$A$1:$I$89,3,0)*VLOOKUP('Données projet'!$B$11,Paramètres!$A$1:$I$89,5,0)</f>
        <v>277.02349999999996</v>
      </c>
      <c r="BF75" s="14">
        <f t="shared" si="91"/>
        <v>66.337598152265258</v>
      </c>
      <c r="BG75" s="22">
        <f t="shared" si="61"/>
        <v>598.02057928186184</v>
      </c>
      <c r="BH75" s="62">
        <f t="shared" si="62"/>
        <v>891.35391261519521</v>
      </c>
      <c r="BI75" s="62">
        <f ca="1">AVERAGE(OFFSET($BH$3,0,0,'Données projet'!$E$11+1,1))-AVERAGE(OFFSET($H$3,0,0,'Données projet'!$E$11+1,1))</f>
        <v>220.56831852257903</v>
      </c>
      <c r="BJ75" s="62">
        <f t="shared" si="92"/>
        <v>155.94798995645544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39.750132507165837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2.4186012417959453</v>
      </c>
      <c r="BS75" s="24">
        <f t="shared" si="63"/>
        <v>42.168733748961785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</v>
      </c>
      <c r="BY75" s="13">
        <f>IF('Données projet'!$A$114&gt;35,BY74+BX75-CG74,IF(A75&lt;'Données projet'!$A$114,$BV$205^A75,IF(A75='Données projet'!$A$114,'Données projet'!$B$114,BY74+BX75-CG74)))</f>
        <v>259.79999999999984</v>
      </c>
      <c r="BZ75" s="14">
        <f>BY75*VLOOKUP('Données projet'!$B$12,Paramètres!$A$1:$I$89,3,0)*VLOOKUP('Données projet'!$B$12,Paramètres!$A$1:$I$89,5,0)</f>
        <v>206.69687999999991</v>
      </c>
      <c r="CA75" s="14">
        <f t="shared" si="93"/>
        <v>51.213106197404436</v>
      </c>
      <c r="CB75" s="22">
        <f t="shared" si="64"/>
        <v>449.1932259604792</v>
      </c>
      <c r="CC75" s="62">
        <f t="shared" si="65"/>
        <v>742.52655929381251</v>
      </c>
      <c r="CD75" s="62">
        <f ca="1">AVERAGE(OFFSET($CC$3,0,0,'Données projet'!$E$12+1,1))-AVERAGE(OFFSET($H$3,0,0,'Données projet'!$E$12+1,1))</f>
        <v>195.9403725111606</v>
      </c>
      <c r="CE75" s="62">
        <f t="shared" si="94"/>
        <v>200.0549064053539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17.300958603766556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17.300958603766556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59.217599999999969</v>
      </c>
      <c r="D76" s="12">
        <f t="shared" si="86"/>
        <v>16.970302883579727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588.11714506622923</v>
      </c>
      <c r="H76" s="70">
        <f t="shared" si="56"/>
        <v>426.02726418890131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3.6</v>
      </c>
      <c r="N76" s="14">
        <f>IF('Données projet'!$A$36&gt;35,N75+M76-V75,IF(A76&lt;'Données projet'!$A$36,$K$205^A76,IF(A76='Données projet'!$A$36,'Données projet'!$B$36,N75+M76-V75)))</f>
        <v>201.79999999999964</v>
      </c>
      <c r="O76" s="14">
        <f>N76*VLOOKUP('Données projet'!$B$9,Paramètres!$A$1:$I$89,3,0)*VLOOKUP('Données projet'!$B$9,Paramètres!$A$1:$I$89,5,0)</f>
        <v>176.2924799999997</v>
      </c>
      <c r="P76" s="14">
        <f t="shared" si="87"/>
        <v>44.496334803721815</v>
      </c>
      <c r="Q76" s="22">
        <f t="shared" si="54"/>
        <v>384.54051911648162</v>
      </c>
      <c r="R76" s="62">
        <f t="shared" si="55"/>
        <v>677.87385244981488</v>
      </c>
      <c r="S76" s="62">
        <f ca="1">AVERAGE(OFFSET($R$3,0,0,'Données projet'!$E$9+1,1))-AVERAGE(OFFSET($H$3,0,0,'Données projet'!$E$9+1,1))</f>
        <v>185.38515609787885</v>
      </c>
      <c r="T76" s="62">
        <f t="shared" si="88"/>
        <v>220.75864164059101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20.319786414838315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20.319786414838315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131.52184605700751</v>
      </c>
      <c r="AO76" s="62">
        <f t="shared" si="90"/>
        <v>148.8282853361294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13.872261290269202</v>
      </c>
      <c r="AV76" s="23">
        <f>EXP(-LN(2)/25)*AV75+(1-EXP(-LN(2)/25))/(LN(2)/25)*Calculateur!AQ76*Calculateur!AS76*VLOOKUP('Données projet'!$B$10,Paramètres!$A$1:$I$89,3,0)*0.475*44/12</f>
        <v>14.418207494370591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28.290468784639792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16.375</v>
      </c>
      <c r="BD76" s="13">
        <f>IF('Données projet'!$A$88&gt;35,BD75+BC76-BL75,IF(A76&lt;'Données projet'!$A$88,$BA$205^A76,IF(A76='Données projet'!$A$88,'Données projet'!$B$88,BD75+BC76-BL75)))</f>
        <v>479.62499999999989</v>
      </c>
      <c r="BE76" s="14">
        <f>BD76*VLOOKUP('Données projet'!$B$11,Paramètres!$A$1:$I$89,3,0)*VLOOKUP('Données projet'!$B$11,Paramètres!$A$1:$I$89,5,0)</f>
        <v>286.81574999999998</v>
      </c>
      <c r="BF76" s="14">
        <f t="shared" si="91"/>
        <v>68.405350468715739</v>
      </c>
      <c r="BG76" s="22">
        <f t="shared" si="61"/>
        <v>618.67674998301311</v>
      </c>
      <c r="BH76" s="62">
        <f t="shared" si="62"/>
        <v>912.01008331634648</v>
      </c>
      <c r="BI76" s="62">
        <f ca="1">AVERAGE(OFFSET($BH$3,0,0,'Données projet'!$E$11+1,1))-AVERAGE(OFFSET($H$3,0,0,'Données projet'!$E$11+1,1))</f>
        <v>220.56831852257903</v>
      </c>
      <c r="BJ76" s="62">
        <f t="shared" si="92"/>
        <v>155.94798995645544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38.970656653887133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1.7102093390601176</v>
      </c>
      <c r="BS76" s="24">
        <f t="shared" si="63"/>
        <v>40.680865992947247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</v>
      </c>
      <c r="BY76" s="13">
        <f>IF('Données projet'!$A$114&gt;35,BY75+BX76-CG75,IF(A76&lt;'Données projet'!$A$114,$BV$205^A76,IF(A76='Données projet'!$A$114,'Données projet'!$B$114,BY75+BX76-CG75)))</f>
        <v>263.19999999999982</v>
      </c>
      <c r="BZ76" s="14">
        <f>BY76*VLOOKUP('Données projet'!$B$12,Paramètres!$A$1:$I$89,3,0)*VLOOKUP('Données projet'!$B$12,Paramètres!$A$1:$I$89,5,0)</f>
        <v>209.40191999999988</v>
      </c>
      <c r="CA76" s="14">
        <f t="shared" si="93"/>
        <v>51.804868484579039</v>
      </c>
      <c r="CB76" s="22">
        <f t="shared" si="64"/>
        <v>454.93515661064157</v>
      </c>
      <c r="CC76" s="62">
        <f t="shared" si="65"/>
        <v>748.26848994397483</v>
      </c>
      <c r="CD76" s="62">
        <f ca="1">AVERAGE(OFFSET($CC$3,0,0,'Données projet'!$E$12+1,1))-AVERAGE(OFFSET($H$3,0,0,'Données projet'!$E$12+1,1))</f>
        <v>195.9403725111606</v>
      </c>
      <c r="CE76" s="62">
        <f t="shared" si="94"/>
        <v>200.0549064053539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16.961697358089467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16.961697358089467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60.028799999999968</v>
      </c>
      <c r="D77" s="12">
        <f t="shared" si="86"/>
        <v>17.175550352716158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595.96340623149285</v>
      </c>
      <c r="H77" s="70">
        <f t="shared" si="56"/>
        <v>427.7975768643139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3.6</v>
      </c>
      <c r="N77" s="14">
        <f>IF('Données projet'!$A$36&gt;35,N76+M77-V76,IF(A77&lt;'Données projet'!$A$36,$K$205^A77,IF(A77='Données projet'!$A$36,'Données projet'!$B$36,N76+M77-V76)))</f>
        <v>205.39999999999964</v>
      </c>
      <c r="O77" s="14">
        <f>N77*VLOOKUP('Données projet'!$B$9,Paramètres!$A$1:$I$89,3,0)*VLOOKUP('Données projet'!$B$9,Paramètres!$A$1:$I$89,5,0)</f>
        <v>179.4374399999997</v>
      </c>
      <c r="P77" s="14">
        <f t="shared" si="87"/>
        <v>45.197004138831538</v>
      </c>
      <c r="Q77" s="22">
        <f t="shared" si="54"/>
        <v>391.23832354179768</v>
      </c>
      <c r="R77" s="62">
        <f t="shared" si="55"/>
        <v>684.571656875131</v>
      </c>
      <c r="S77" s="62">
        <f ca="1">AVERAGE(OFFSET($R$3,0,0,'Données projet'!$E$9+1,1))-AVERAGE(OFFSET($H$3,0,0,'Données projet'!$E$9+1,1))</f>
        <v>185.38515609787885</v>
      </c>
      <c r="T77" s="62">
        <f t="shared" si="88"/>
        <v>220.75864164059101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19.921327797089258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19.921327797089258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131.52184605700751</v>
      </c>
      <c r="AO77" s="62">
        <f t="shared" si="90"/>
        <v>148.8282853361294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13.600234707610932</v>
      </c>
      <c r="AV77" s="23">
        <f>EXP(-LN(2)/25)*AV76+(1-EXP(-LN(2)/25))/(LN(2)/25)*Calculateur!AQ77*Calculateur!AS77*VLOOKUP('Données projet'!$B$10,Paramètres!$A$1:$I$89,3,0)*0.475*44/12</f>
        <v>14.023940852216448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27.624175559827378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496</v>
      </c>
      <c r="BB77" s="13">
        <f>VLOOKUP(A77,'Données projet'!$A$87:$I$107,9,0)</f>
        <v>16.375</v>
      </c>
      <c r="BC77" s="13">
        <f t="array" ref="BC77">INDEX(BB:BB,MIN(IF(ISNUMBER(BB77:BB273),ROW(BB77:BB273),"")))</f>
        <v>16.375</v>
      </c>
      <c r="BD77" s="13">
        <f>IF('Données projet'!$A$88&gt;35,BD76+BC77-BL76,IF(A77&lt;'Données projet'!$A$88,$BA$205^A77,IF(A77='Données projet'!$A$88,'Données projet'!$B$88,BD76+BC77-BL76)))</f>
        <v>495.99999999999989</v>
      </c>
      <c r="BE77" s="14">
        <f>BD77*VLOOKUP('Données projet'!$B$11,Paramètres!$A$1:$I$89,3,0)*VLOOKUP('Données projet'!$B$11,Paramètres!$A$1:$I$89,5,0)</f>
        <v>296.60799999999995</v>
      </c>
      <c r="BF77" s="14">
        <f t="shared" si="91"/>
        <v>70.464900073149394</v>
      </c>
      <c r="BG77" s="22">
        <f t="shared" si="61"/>
        <v>639.31863429406837</v>
      </c>
      <c r="BH77" s="62">
        <f t="shared" si="62"/>
        <v>932.65196762740175</v>
      </c>
      <c r="BI77" s="62">
        <f ca="1">AVERAGE(OFFSET($BH$3,0,0,'Données projet'!$E$11+1,1))-AVERAGE(OFFSET($H$3,0,0,'Données projet'!$E$11+1,1))</f>
        <v>220.56831852257903</v>
      </c>
      <c r="BJ77" s="62">
        <f t="shared" si="92"/>
        <v>155.94798995645544</v>
      </c>
      <c r="BK77" s="16">
        <f>IF(ISNA(VLOOKUP(A77,'Données projet'!$A$87:$I$107,3,0)),0,VLOOKUP(A77,'Données projet'!$A$87:$I$107,3,0))</f>
        <v>10</v>
      </c>
      <c r="BL77" s="16">
        <f>IF(ISNA(VLOOKUP(A77,'Données projet'!$A$87:$I$107,4,0)),0,VLOOKUP(A77,'Données projet'!$A$87:$I$107,4,0))</f>
        <v>37</v>
      </c>
      <c r="BM77" s="17">
        <f>IF(ISNA(VLOOKUP(A77,'Données projet'!$A$87:$I$107,5,0)),0%,VLOOKUP(A77,'Données projet'!$A$87:$I$107,5,0)*VLOOKUP('Données projet'!$B$11,Paramètres!$A$1:$I$89,7,0))</f>
        <v>0.315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0.3</v>
      </c>
      <c r="BP77" s="23">
        <f>EXP(-LN(2)/35)*BP76+(1-EXP(-LN(2)/35))/(LN(2)/35)*BL77*BM77*VLOOKUP('Données projet'!$B$11,Paramètres!$A$1:$I$89,3,0)*0.475*44/12</f>
        <v>47.452208866090309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8.7248321654191461</v>
      </c>
      <c r="BS77" s="24">
        <f t="shared" si="63"/>
        <v>56.177041031509454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</v>
      </c>
      <c r="BY77" s="13">
        <f>IF('Données projet'!$A$114&gt;35,BY76+BX77-CG76,IF(A77&lt;'Données projet'!$A$114,$BV$205^A77,IF(A77='Données projet'!$A$114,'Données projet'!$B$114,BY76+BX77-CG76)))</f>
        <v>266.5999999999998</v>
      </c>
      <c r="BZ77" s="14">
        <f>BY77*VLOOKUP('Données projet'!$B$12,Paramètres!$A$1:$I$89,3,0)*VLOOKUP('Données projet'!$B$12,Paramètres!$A$1:$I$89,5,0)</f>
        <v>212.10695999999984</v>
      </c>
      <c r="CA77" s="14">
        <f t="shared" si="93"/>
        <v>52.395741612408194</v>
      </c>
      <c r="CB77" s="22">
        <f t="shared" si="64"/>
        <v>460.67553864161067</v>
      </c>
      <c r="CC77" s="62">
        <f t="shared" si="65"/>
        <v>754.00887197494399</v>
      </c>
      <c r="CD77" s="62">
        <f ca="1">AVERAGE(OFFSET($CC$3,0,0,'Données projet'!$E$12+1,1))-AVERAGE(OFFSET($H$3,0,0,'Données projet'!$E$12+1,1))</f>
        <v>195.9403725111606</v>
      </c>
      <c r="CE77" s="62">
        <f t="shared" si="94"/>
        <v>200.0549064053539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16.629088818511175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16.629088818511175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60.839999999999968</v>
      </c>
      <c r="D78" s="12">
        <f t="shared" si="86"/>
        <v>17.38047521653144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603.80717711006707</v>
      </c>
      <c r="H78" s="70">
        <f t="shared" si="56"/>
        <v>429.56732766879213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209</v>
      </c>
      <c r="L78" s="13">
        <f>VLOOKUP(A78,'Données projet'!$A$35:$I$55,9,0)</f>
        <v>3.6</v>
      </c>
      <c r="M78" s="13">
        <f t="array" ref="M78">INDEX(L:L,MIN(IF(ISNUMBER(L78:L274),ROW(L78:L274),"")))</f>
        <v>3.6</v>
      </c>
      <c r="N78" s="14">
        <f>IF('Données projet'!$A$36&gt;35,N77+M78-V77,IF(A78&lt;'Données projet'!$A$36,$K$205^A78,IF(A78='Données projet'!$A$36,'Données projet'!$B$36,N77+M78-V77)))</f>
        <v>208.99999999999963</v>
      </c>
      <c r="O78" s="14">
        <f>N78*VLOOKUP('Données projet'!$B$9,Paramètres!$A$1:$I$89,3,0)*VLOOKUP('Données projet'!$B$9,Paramètres!$A$1:$I$89,5,0)</f>
        <v>182.58239999999969</v>
      </c>
      <c r="P78" s="14">
        <f t="shared" si="87"/>
        <v>45.896245406460203</v>
      </c>
      <c r="Q78" s="22">
        <f t="shared" si="54"/>
        <v>397.9336407495843</v>
      </c>
      <c r="R78" s="62">
        <f t="shared" si="55"/>
        <v>691.26697408291761</v>
      </c>
      <c r="S78" s="62">
        <f ca="1">AVERAGE(OFFSET($R$3,0,0,'Données projet'!$E$9+1,1))-AVERAGE(OFFSET($H$3,0,0,'Données projet'!$E$9+1,1))</f>
        <v>185.38515609787885</v>
      </c>
      <c r="T78" s="62">
        <f t="shared" si="88"/>
        <v>220.75864164059101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13</v>
      </c>
      <c r="W78" s="17">
        <f>IF(ISNA(VLOOKUP(A78,'Données projet'!$A$35:$I$55,5,0)),0%,VLOOKUP(A78,'Données projet'!$A$35:$I$55,5,0)*VLOOKUP('Données projet'!$B$9,Paramètres!$A$1:$I$89,7,0))</f>
        <v>0.25800000000000001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22.769771059418691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22.769771059418691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131.52184605700751</v>
      </c>
      <c r="AO78" s="62">
        <f t="shared" si="90"/>
        <v>148.8282853361294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13.333542400318757</v>
      </c>
      <c r="AV78" s="23">
        <f>EXP(-LN(2)/25)*AV77+(1-EXP(-LN(2)/25))/(LN(2)/25)*Calculateur!AQ78*Calculateur!AS78*VLOOKUP('Données projet'!$B$10,Paramètres!$A$1:$I$89,3,0)*0.475*44/12</f>
        <v>13.640455452125591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26.973997852444349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10.25</v>
      </c>
      <c r="BD78" s="13">
        <f>IF('Données projet'!$A$88&gt;35,BD77+BC78-BL77,IF(A78&lt;'Données projet'!$A$88,$BA$205^A78,IF(A78='Données projet'!$A$88,'Données projet'!$B$88,BD77+BC78-BL77)))</f>
        <v>469.24999999999989</v>
      </c>
      <c r="BE78" s="14">
        <f>BD78*VLOOKUP('Données projet'!$B$11,Paramètres!$A$1:$I$89,3,0)*VLOOKUP('Données projet'!$B$11,Paramètres!$A$1:$I$89,5,0)</f>
        <v>280.61149999999998</v>
      </c>
      <c r="BF78" s="14">
        <f t="shared" si="91"/>
        <v>67.096219997567374</v>
      </c>
      <c r="BG78" s="22">
        <f t="shared" si="61"/>
        <v>605.5909456624297</v>
      </c>
      <c r="BH78" s="62">
        <f t="shared" si="62"/>
        <v>898.92427899576296</v>
      </c>
      <c r="BI78" s="62">
        <f ca="1">AVERAGE(OFFSET($BH$3,0,0,'Données projet'!$E$11+1,1))-AVERAGE(OFFSET($H$3,0,0,'Données projet'!$E$11+1,1))</f>
        <v>220.56831852257903</v>
      </c>
      <c r="BJ78" s="62">
        <f t="shared" si="92"/>
        <v>155.94798995645544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46.521699993215805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6.1693879888823879</v>
      </c>
      <c r="BS78" s="24">
        <f t="shared" si="63"/>
        <v>52.691087982098196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270</v>
      </c>
      <c r="BW78" s="13">
        <f>VLOOKUP(A78,'Données projet'!$A$113:$I$133,9,0)</f>
        <v>3.4</v>
      </c>
      <c r="BX78" s="13">
        <f t="array" ref="BX78">INDEX(BW:BW,MIN(IF(ISNUMBER(BW78:BW274),ROW(BW78:BW274),"")))</f>
        <v>3.4</v>
      </c>
      <c r="BY78" s="13">
        <f>IF('Données projet'!$A$114&gt;35,BY77+BX78-CG77,IF(A78&lt;'Données projet'!$A$114,$BV$205^A78,IF(A78='Données projet'!$A$114,'Données projet'!$B$114,BY77+BX78-CG77)))</f>
        <v>269.99999999999977</v>
      </c>
      <c r="BZ78" s="14">
        <f>BY78*VLOOKUP('Données projet'!$B$12,Paramètres!$A$1:$I$89,3,0)*VLOOKUP('Données projet'!$B$12,Paramètres!$A$1:$I$89,5,0)</f>
        <v>214.81199999999981</v>
      </c>
      <c r="CA78" s="14">
        <f t="shared" si="93"/>
        <v>52.985738231738011</v>
      </c>
      <c r="CB78" s="22">
        <f t="shared" si="64"/>
        <v>466.41439408694333</v>
      </c>
      <c r="CC78" s="62">
        <f t="shared" si="65"/>
        <v>759.74772742027665</v>
      </c>
      <c r="CD78" s="62">
        <f ca="1">AVERAGE(OFFSET($CC$3,0,0,'Données projet'!$E$12+1,1))-AVERAGE(OFFSET($H$3,0,0,'Données projet'!$E$12+1,1))</f>
        <v>195.9403725111606</v>
      </c>
      <c r="CE78" s="62">
        <f t="shared" si="94"/>
        <v>200.0549064053539</v>
      </c>
      <c r="CF78" s="16">
        <f>IF(ISNA(VLOOKUP(A78,'Données projet'!$A$113:$I$133,3,0)),0,VLOOKUP(A78,'Données projet'!$A$113:$I$133,3,0))</f>
        <v>13</v>
      </c>
      <c r="CG78" s="16">
        <f>IF(ISNA(VLOOKUP(A78,'Données projet'!$A$113:$I$133,4,0)),0,VLOOKUP(A78,'Données projet'!$A$113:$I$133,4,0))</f>
        <v>9</v>
      </c>
      <c r="CH78" s="17">
        <f>IF(ISNA(VLOOKUP(A78,'Données projet'!$A$113:$I$133,5,0)),0%,VLOOKUP(A78,'Données projet'!$A$113:$I$133,5,0)*VLOOKUP('Données projet'!$B$12,Paramètres!$A$1:$I$89,7,0))</f>
        <v>0.318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18.820166543106097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18.820166543106097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61.651199999999967</v>
      </c>
      <c r="D79" s="12">
        <f t="shared" si="86"/>
        <v>17.585082273674896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611.64849474415678</v>
      </c>
      <c r="H79" s="70">
        <f t="shared" si="56"/>
        <v>431.33652495998365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3</v>
      </c>
      <c r="N79" s="14">
        <f>IF('Données projet'!$A$36&gt;35,N78+M79-V78,IF(A79&lt;'Données projet'!$A$36,$K$205^A79,IF(A79='Données projet'!$A$36,'Données projet'!$B$36,N78+M79-V78)))</f>
        <v>198.99999999999963</v>
      </c>
      <c r="O79" s="14">
        <f>N79*VLOOKUP('Données projet'!$B$9,Paramètres!$A$1:$I$89,3,0)*VLOOKUP('Données projet'!$B$9,Paramètres!$A$1:$I$89,5,0)</f>
        <v>173.8463999999997</v>
      </c>
      <c r="P79" s="14">
        <f t="shared" si="87"/>
        <v>43.950364270382217</v>
      </c>
      <c r="Q79" s="22">
        <f t="shared" si="54"/>
        <v>379.32936443758177</v>
      </c>
      <c r="R79" s="62">
        <f t="shared" si="55"/>
        <v>672.66269777091509</v>
      </c>
      <c r="S79" s="62">
        <f ca="1">AVERAGE(OFFSET($R$3,0,0,'Données projet'!$E$9+1,1))-AVERAGE(OFFSET($H$3,0,0,'Données projet'!$E$9+1,1))</f>
        <v>185.38515609787885</v>
      </c>
      <c r="T79" s="62">
        <f t="shared" si="88"/>
        <v>220.75864164059101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22.323269737132492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22.323269737132492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131.52184605700751</v>
      </c>
      <c r="AO79" s="62">
        <f t="shared" si="90"/>
        <v>148.8282853361294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13.072079766506338</v>
      </c>
      <c r="AV79" s="23">
        <f>EXP(-LN(2)/25)*AV78+(1-EXP(-LN(2)/25))/(LN(2)/25)*Calculateur!AQ79*Calculateur!AS79*VLOOKUP('Données projet'!$B$10,Paramètres!$A$1:$I$89,3,0)*0.475*44/12</f>
        <v>13.267456480466841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26.339536246973179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10.25</v>
      </c>
      <c r="BD79" s="13">
        <f>IF('Données projet'!$A$88&gt;35,BD78+BC79-BL78,IF(A79&lt;'Données projet'!$A$88,$BA$205^A79,IF(A79='Données projet'!$A$88,'Données projet'!$B$88,BD78+BC79-BL78)))</f>
        <v>479.49999999999989</v>
      </c>
      <c r="BE79" s="14">
        <f>BD79*VLOOKUP('Données projet'!$B$11,Paramètres!$A$1:$I$89,3,0)*VLOOKUP('Données projet'!$B$11,Paramètres!$A$1:$I$89,5,0)</f>
        <v>286.74099999999999</v>
      </c>
      <c r="BF79" s="14">
        <f t="shared" si="91"/>
        <v>68.38959756682155</v>
      </c>
      <c r="BG79" s="22">
        <f t="shared" si="61"/>
        <v>618.51912409554745</v>
      </c>
      <c r="BH79" s="62">
        <f t="shared" si="62"/>
        <v>911.85245742888083</v>
      </c>
      <c r="BI79" s="62">
        <f ca="1">AVERAGE(OFFSET($BH$3,0,0,'Données projet'!$E$11+1,1))-AVERAGE(OFFSET($H$3,0,0,'Données projet'!$E$11+1,1))</f>
        <v>220.56831852257903</v>
      </c>
      <c r="BJ79" s="62">
        <f t="shared" si="92"/>
        <v>155.94798995645544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45.609437831784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4.362416082709573</v>
      </c>
      <c r="BS79" s="24">
        <f t="shared" si="63"/>
        <v>49.971853914493572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2.8</v>
      </c>
      <c r="BY79" s="13">
        <f>IF('Données projet'!$A$114&gt;35,BY78+BX79-CG78,IF(A79&lt;'Données projet'!$A$114,$BV$205^A79,IF(A79='Données projet'!$A$114,'Données projet'!$B$114,BY78+BX79-CG78)))</f>
        <v>263.79999999999978</v>
      </c>
      <c r="BZ79" s="14">
        <f>BY79*VLOOKUP('Données projet'!$B$12,Paramètres!$A$1:$I$89,3,0)*VLOOKUP('Données projet'!$B$12,Paramètres!$A$1:$I$89,5,0)</f>
        <v>209.87927999999985</v>
      </c>
      <c r="CA79" s="14">
        <f t="shared" si="93"/>
        <v>51.909204458241767</v>
      </c>
      <c r="CB79" s="22">
        <f t="shared" si="64"/>
        <v>455.94827709810414</v>
      </c>
      <c r="CC79" s="62">
        <f t="shared" si="65"/>
        <v>749.28161043143746</v>
      </c>
      <c r="CD79" s="62">
        <f ca="1">AVERAGE(OFFSET($CC$3,0,0,'Données projet'!$E$12+1,1))-AVERAGE(OFFSET($H$3,0,0,'Données projet'!$E$12+1,1))</f>
        <v>195.9403725111606</v>
      </c>
      <c r="CE79" s="62">
        <f t="shared" si="94"/>
        <v>200.0549064053539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18.451114556363905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18.451114556363905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62.462399999999967</v>
      </c>
      <c r="D80" s="12">
        <f t="shared" si="86"/>
        <v>17.789376189256863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619.48739514514045</v>
      </c>
      <c r="H80" s="70">
        <f t="shared" si="56"/>
        <v>433.10517686295566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3</v>
      </c>
      <c r="N80" s="14">
        <f>IF('Données projet'!$A$36&gt;35,N79+M80-V79,IF(A80&lt;'Données projet'!$A$36,$K$205^A80,IF(A80='Données projet'!$A$36,'Données projet'!$B$36,N79+M80-V79)))</f>
        <v>201.99999999999963</v>
      </c>
      <c r="O80" s="14">
        <f>N80*VLOOKUP('Données projet'!$B$9,Paramètres!$A$1:$I$89,3,0)*VLOOKUP('Données projet'!$B$9,Paramètres!$A$1:$I$89,5,0)</f>
        <v>176.46719999999971</v>
      </c>
      <c r="P80" s="14">
        <f t="shared" si="87"/>
        <v>44.53529882198935</v>
      </c>
      <c r="Q80" s="22">
        <f t="shared" si="54"/>
        <v>384.91268544829762</v>
      </c>
      <c r="R80" s="62">
        <f t="shared" si="55"/>
        <v>678.24601878163094</v>
      </c>
      <c r="S80" s="62">
        <f ca="1">AVERAGE(OFFSET($R$3,0,0,'Données projet'!$E$9+1,1))-AVERAGE(OFFSET($H$3,0,0,'Données projet'!$E$9+1,1))</f>
        <v>185.38515609787885</v>
      </c>
      <c r="T80" s="62">
        <f t="shared" si="88"/>
        <v>220.75864164059101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21.885524033437409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21.885524033437409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131.52184605700751</v>
      </c>
      <c r="AO80" s="62">
        <f t="shared" si="90"/>
        <v>148.8282853361294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12.81574425546652</v>
      </c>
      <c r="AV80" s="23">
        <f>EXP(-LN(2)/25)*AV79+(1-EXP(-LN(2)/25))/(LN(2)/25)*Calculateur!AQ80*Calculateur!AS80*VLOOKUP('Données projet'!$B$10,Paramètres!$A$1:$I$89,3,0)*0.475*44/12</f>
        <v>12.904657185303261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25.720401440769781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10.25</v>
      </c>
      <c r="BD80" s="13">
        <f>IF('Données projet'!$A$88&gt;35,BD79+BC80-BL79,IF(A80&lt;'Données projet'!$A$88,$BA$205^A80,IF(A80='Données projet'!$A$88,'Données projet'!$B$88,BD79+BC80-BL79)))</f>
        <v>489.74999999999989</v>
      </c>
      <c r="BE80" s="14">
        <f>BD80*VLOOKUP('Données projet'!$B$11,Paramètres!$A$1:$I$89,3,0)*VLOOKUP('Données projet'!$B$11,Paramètres!$A$1:$I$89,5,0)</f>
        <v>292.87049999999999</v>
      </c>
      <c r="BF80" s="14">
        <f t="shared" si="91"/>
        <v>69.679760673871883</v>
      </c>
      <c r="BG80" s="22">
        <f t="shared" si="61"/>
        <v>631.44170400699352</v>
      </c>
      <c r="BH80" s="62">
        <f t="shared" si="62"/>
        <v>924.77503734032689</v>
      </c>
      <c r="BI80" s="62">
        <f ca="1">AVERAGE(OFFSET($BH$3,0,0,'Données projet'!$E$11+1,1))-AVERAGE(OFFSET($H$3,0,0,'Données projet'!$E$11+1,1))</f>
        <v>220.56831852257903</v>
      </c>
      <c r="BJ80" s="62">
        <f t="shared" si="92"/>
        <v>155.94798995645544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44.715064574912894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3.084693994441194</v>
      </c>
      <c r="BS80" s="24">
        <f t="shared" si="63"/>
        <v>47.79975856935409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2.8</v>
      </c>
      <c r="BY80" s="13">
        <f>IF('Données projet'!$A$114&gt;35,BY79+BX80-CG79,IF(A80&lt;'Données projet'!$A$114,$BV$205^A80,IF(A80='Données projet'!$A$114,'Données projet'!$B$114,BY79+BX80-CG79)))</f>
        <v>266.5999999999998</v>
      </c>
      <c r="BZ80" s="14">
        <f>BY80*VLOOKUP('Données projet'!$B$12,Paramètres!$A$1:$I$89,3,0)*VLOOKUP('Données projet'!$B$12,Paramètres!$A$1:$I$89,5,0)</f>
        <v>212.10695999999984</v>
      </c>
      <c r="CA80" s="14">
        <f t="shared" si="93"/>
        <v>52.395741612408194</v>
      </c>
      <c r="CB80" s="22">
        <f t="shared" si="64"/>
        <v>460.67553864161067</v>
      </c>
      <c r="CC80" s="62">
        <f t="shared" si="65"/>
        <v>754.00887197494399</v>
      </c>
      <c r="CD80" s="62">
        <f ca="1">AVERAGE(OFFSET($CC$3,0,0,'Données projet'!$E$12+1,1))-AVERAGE(OFFSET($H$3,0,0,'Données projet'!$E$12+1,1))</f>
        <v>195.9403725111606</v>
      </c>
      <c r="CE80" s="62">
        <f t="shared" si="94"/>
        <v>200.0549064053539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18.089299453982242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18.089299453982242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63.273599999999966</v>
      </c>
      <c r="D81" s="12">
        <f t="shared" si="86"/>
        <v>17.99336150025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627.32391333526289</v>
      </c>
      <c r="H81" s="70">
        <f t="shared" si="56"/>
        <v>434.87329127960197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3</v>
      </c>
      <c r="N81" s="14">
        <f>IF('Données projet'!$A$36&gt;35,N80+M81-V80,IF(A81&lt;'Données projet'!$A$36,$K$205^A81,IF(A81='Données projet'!$A$36,'Données projet'!$B$36,N80+M81-V80)))</f>
        <v>204.99999999999963</v>
      </c>
      <c r="O81" s="14">
        <f>N81*VLOOKUP('Données projet'!$B$9,Paramètres!$A$1:$I$89,3,0)*VLOOKUP('Données projet'!$B$9,Paramètres!$A$1:$I$89,5,0)</f>
        <v>179.08799999999968</v>
      </c>
      <c r="P81" s="14">
        <f t="shared" si="87"/>
        <v>45.119223023956756</v>
      </c>
      <c r="Q81" s="22">
        <f t="shared" si="54"/>
        <v>390.49424676672407</v>
      </c>
      <c r="R81" s="62">
        <f t="shared" si="55"/>
        <v>683.82758010005739</v>
      </c>
      <c r="S81" s="62">
        <f ca="1">AVERAGE(OFFSET($R$3,0,0,'Données projet'!$E$9+1,1))-AVERAGE(OFFSET($H$3,0,0,'Données projet'!$E$9+1,1))</f>
        <v>185.38515609787885</v>
      </c>
      <c r="T81" s="62">
        <f t="shared" si="88"/>
        <v>220.75864164059101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21.456362255993273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21.456362255993273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131.52184605700751</v>
      </c>
      <c r="AO81" s="62">
        <f t="shared" si="90"/>
        <v>148.8282853361294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12.564435327448969</v>
      </c>
      <c r="AV81" s="23">
        <f>EXP(-LN(2)/25)*AV80+(1-EXP(-LN(2)/25))/(LN(2)/25)*Calculateur!AQ81*Calculateur!AS81*VLOOKUP('Données projet'!$B$10,Paramètres!$A$1:$I$89,3,0)*0.475*44/12</f>
        <v>12.551778655944716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25.116213983393685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10.25</v>
      </c>
      <c r="BD81" s="13">
        <f>IF('Données projet'!$A$88&gt;35,BD80+BC81-BL80,IF(A81&lt;'Données projet'!$A$88,$BA$205^A81,IF(A81='Données projet'!$A$88,'Données projet'!$B$88,BD80+BC81-BL80)))</f>
        <v>499.99999999999989</v>
      </c>
      <c r="BE81" s="14">
        <f>BD81*VLOOKUP('Données projet'!$B$11,Paramètres!$A$1:$I$89,3,0)*VLOOKUP('Données projet'!$B$11,Paramètres!$A$1:$I$89,5,0)</f>
        <v>299</v>
      </c>
      <c r="BF81" s="14">
        <f t="shared" si="91"/>
        <v>70.966784344875109</v>
      </c>
      <c r="BG81" s="22">
        <f t="shared" si="61"/>
        <v>644.35881606732414</v>
      </c>
      <c r="BH81" s="62">
        <f t="shared" si="62"/>
        <v>937.6921494006574</v>
      </c>
      <c r="BI81" s="62">
        <f ca="1">AVERAGE(OFFSET($BH$3,0,0,'Données projet'!$E$11+1,1))-AVERAGE(OFFSET($H$3,0,0,'Données projet'!$E$11+1,1))</f>
        <v>220.56831852257903</v>
      </c>
      <c r="BJ81" s="62">
        <f t="shared" si="92"/>
        <v>155.94798995645544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43.838229432095211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2.1812080413547865</v>
      </c>
      <c r="BS81" s="24">
        <f t="shared" si="63"/>
        <v>46.019437473449997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2.8</v>
      </c>
      <c r="BY81" s="13">
        <f>IF('Données projet'!$A$114&gt;35,BY80+BX81-CG80,IF(A81&lt;'Données projet'!$A$114,$BV$205^A81,IF(A81='Données projet'!$A$114,'Données projet'!$B$114,BY80+BX81-CG80)))</f>
        <v>269.39999999999981</v>
      </c>
      <c r="BZ81" s="14">
        <f>BY81*VLOOKUP('Données projet'!$B$12,Paramètres!$A$1:$I$89,3,0)*VLOOKUP('Données projet'!$B$12,Paramètres!$A$1:$I$89,5,0)</f>
        <v>214.33463999999984</v>
      </c>
      <c r="CA81" s="14">
        <f t="shared" si="93"/>
        <v>52.881684324030282</v>
      </c>
      <c r="CB81" s="22">
        <f t="shared" si="64"/>
        <v>465.40176486435234</v>
      </c>
      <c r="CC81" s="62">
        <f t="shared" si="65"/>
        <v>758.7350981976856</v>
      </c>
      <c r="CD81" s="62">
        <f ca="1">AVERAGE(OFFSET($CC$3,0,0,'Données projet'!$E$12+1,1))-AVERAGE(OFFSET($H$3,0,0,'Données projet'!$E$12+1,1))</f>
        <v>195.9403725111606</v>
      </c>
      <c r="CE81" s="62">
        <f t="shared" si="94"/>
        <v>200.0549064053539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17.734579325072861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17.734579325072861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64.084799999999973</v>
      </c>
      <c r="D82" s="12">
        <f t="shared" si="86"/>
        <v>18.197042620605469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635.15808338712975</v>
      </c>
      <c r="H82" s="70">
        <f t="shared" si="56"/>
        <v>436.64087589755445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3</v>
      </c>
      <c r="N82" s="14">
        <f>IF('Données projet'!$A$36&gt;35,N81+M82-V81,IF(A82&lt;'Données projet'!$A$36,$K$205^A82,IF(A82='Données projet'!$A$36,'Données projet'!$B$36,N81+M82-V81)))</f>
        <v>207.99999999999963</v>
      </c>
      <c r="O82" s="14">
        <f>N82*VLOOKUP('Données projet'!$B$9,Paramètres!$A$1:$I$89,3,0)*VLOOKUP('Données projet'!$B$9,Paramètres!$A$1:$I$89,5,0)</f>
        <v>181.70879999999971</v>
      </c>
      <c r="P82" s="14">
        <f t="shared" si="87"/>
        <v>45.702153370067727</v>
      </c>
      <c r="Q82" s="22">
        <f t="shared" si="54"/>
        <v>396.07407711953414</v>
      </c>
      <c r="R82" s="62">
        <f t="shared" si="55"/>
        <v>689.40741045286745</v>
      </c>
      <c r="S82" s="62">
        <f ca="1">AVERAGE(OFFSET($R$3,0,0,'Données projet'!$E$9+1,1))-AVERAGE(OFFSET($H$3,0,0,'Données projet'!$E$9+1,1))</f>
        <v>185.38515609787885</v>
      </c>
      <c r="T82" s="62">
        <f t="shared" si="88"/>
        <v>220.75864164059101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21.035616079241979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21.035616079241979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131.52184605700751</v>
      </c>
      <c r="AO82" s="62">
        <f t="shared" si="90"/>
        <v>148.8282853361294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12.318054414226532</v>
      </c>
      <c r="AV82" s="23">
        <f>EXP(-LN(2)/25)*AV81+(1-EXP(-LN(2)/25))/(LN(2)/25)*Calculateur!AQ82*Calculateur!AS82*VLOOKUP('Données projet'!$B$10,Paramètres!$A$1:$I$89,3,0)*0.475*44/12</f>
        <v>12.208549608528555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24.526604022755087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10.25</v>
      </c>
      <c r="BD82" s="13">
        <f>IF('Données projet'!$A$88&gt;35,BD81+BC82-BL81,IF(A82&lt;'Données projet'!$A$88,$BA$205^A82,IF(A82='Données projet'!$A$88,'Données projet'!$B$88,BD81+BC82-BL81)))</f>
        <v>510.24999999999989</v>
      </c>
      <c r="BE82" s="14">
        <f>BD82*VLOOKUP('Données projet'!$B$11,Paramètres!$A$1:$I$89,3,0)*VLOOKUP('Données projet'!$B$11,Paramètres!$A$1:$I$89,5,0)</f>
        <v>305.12949999999995</v>
      </c>
      <c r="BF82" s="14">
        <f t="shared" si="91"/>
        <v>72.250740354085139</v>
      </c>
      <c r="BG82" s="22">
        <f t="shared" si="61"/>
        <v>657.27058528336488</v>
      </c>
      <c r="BH82" s="62">
        <f t="shared" si="62"/>
        <v>950.60391861669814</v>
      </c>
      <c r="BI82" s="62">
        <f ca="1">AVERAGE(OFFSET($BH$3,0,0,'Données projet'!$E$11+1,1))-AVERAGE(OFFSET($H$3,0,0,'Données projet'!$E$11+1,1))</f>
        <v>220.56831852257903</v>
      </c>
      <c r="BJ82" s="62">
        <f t="shared" si="92"/>
        <v>155.94798995645544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42.978588491611553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1.542346997220597</v>
      </c>
      <c r="BS82" s="24">
        <f t="shared" si="63"/>
        <v>44.520935488832151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2.8</v>
      </c>
      <c r="BY82" s="13">
        <f>IF('Données projet'!$A$114&gt;35,BY81+BX82-CG81,IF(A82&lt;'Données projet'!$A$114,$BV$205^A82,IF(A82='Données projet'!$A$114,'Données projet'!$B$114,BY81+BX82-CG81)))</f>
        <v>272.19999999999982</v>
      </c>
      <c r="BZ82" s="14">
        <f>BY82*VLOOKUP('Données projet'!$B$12,Paramètres!$A$1:$I$89,3,0)*VLOOKUP('Données projet'!$B$12,Paramètres!$A$1:$I$89,5,0)</f>
        <v>216.56231999999989</v>
      </c>
      <c r="CA82" s="14">
        <f t="shared" si="93"/>
        <v>53.367039486661959</v>
      </c>
      <c r="CB82" s="22">
        <f t="shared" si="64"/>
        <v>470.12696777260271</v>
      </c>
      <c r="CC82" s="62">
        <f t="shared" si="65"/>
        <v>763.46030110593597</v>
      </c>
      <c r="CD82" s="62">
        <f ca="1">AVERAGE(OFFSET($CC$3,0,0,'Données projet'!$E$12+1,1))-AVERAGE(OFFSET($H$3,0,0,'Données projet'!$E$12+1,1))</f>
        <v>195.9403725111606</v>
      </c>
      <c r="CE82" s="62">
        <f t="shared" si="94"/>
        <v>200.0549064053539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17.386815041533477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17.386815041533477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64.895999999999972</v>
      </c>
      <c r="D83" s="12">
        <f t="shared" si="86"/>
        <v>18.400423846102949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642.98993846114547</v>
      </c>
      <c r="H83" s="70">
        <f t="shared" si="56"/>
        <v>438.40793819862927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211</v>
      </c>
      <c r="L83" s="13">
        <f>VLOOKUP(A83,'Données projet'!$A$35:$I$55,9,0)</f>
        <v>3</v>
      </c>
      <c r="M83" s="13">
        <f t="array" ref="M83">INDEX(L:L,MIN(IF(ISNUMBER(L83:L279),ROW(L83:L279),"")))</f>
        <v>3</v>
      </c>
      <c r="N83" s="14">
        <f>IF('Données projet'!$A$36&gt;35,N82+M83-V82,IF(A83&lt;'Données projet'!$A$36,$K$205^A83,IF(A83='Données projet'!$A$36,'Données projet'!$B$36,N82+M83-V82)))</f>
        <v>210.99999999999963</v>
      </c>
      <c r="O83" s="14">
        <f>N83*VLOOKUP('Données projet'!$B$9,Paramètres!$A$1:$I$89,3,0)*VLOOKUP('Données projet'!$B$9,Paramètres!$A$1:$I$89,5,0)</f>
        <v>184.32959999999969</v>
      </c>
      <c r="P83" s="14">
        <f t="shared" si="87"/>
        <v>46.284105851002977</v>
      </c>
      <c r="Q83" s="22">
        <f t="shared" si="54"/>
        <v>401.65220435716293</v>
      </c>
      <c r="R83" s="62">
        <f t="shared" si="55"/>
        <v>694.98553769049624</v>
      </c>
      <c r="S83" s="62">
        <f ca="1">AVERAGE(OFFSET($R$3,0,0,'Données projet'!$E$9+1,1))-AVERAGE(OFFSET($H$3,0,0,'Données projet'!$E$9+1,1))</f>
        <v>185.38515609787885</v>
      </c>
      <c r="T83" s="62">
        <f t="shared" si="88"/>
        <v>220.75864164059101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11</v>
      </c>
      <c r="W83" s="17">
        <f>IF(ISNA(VLOOKUP(A83,'Données projet'!$A$35:$I$55,5,0)),0%,VLOOKUP(A83,'Données projet'!$A$35:$I$55,5,0)*VLOOKUP('Données projet'!$B$9,Paramètres!$A$1:$I$89,7,0))</f>
        <v>0.25800000000000001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23.36388754345019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23.36388754345019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131.52184605700751</v>
      </c>
      <c r="AO83" s="62">
        <f t="shared" si="90"/>
        <v>148.8282853361294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12.076504880434868</v>
      </c>
      <c r="AV83" s="23">
        <f>EXP(-LN(2)/25)*AV82+(1-EXP(-LN(2)/25))/(LN(2)/25)*Calculateur!AQ83*Calculateur!AS83*VLOOKUP('Données projet'!$B$10,Paramètres!$A$1:$I$89,3,0)*0.475*44/12</f>
        <v>11.87470617746362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23.95121105789849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10.25</v>
      </c>
      <c r="BD83" s="13">
        <f>IF('Données projet'!$A$88&gt;35,BD82+BC83-BL82,IF(A83&lt;'Données projet'!$A$88,$BA$205^A83,IF(A83='Données projet'!$A$88,'Données projet'!$B$88,BD82+BC83-BL82)))</f>
        <v>520.49999999999989</v>
      </c>
      <c r="BE83" s="14">
        <f>BD83*VLOOKUP('Données projet'!$B$11,Paramètres!$A$1:$I$89,3,0)*VLOOKUP('Données projet'!$B$11,Paramètres!$A$1:$I$89,5,0)</f>
        <v>311.25899999999996</v>
      </c>
      <c r="BF83" s="14">
        <f t="shared" si="91"/>
        <v>73.531697427248474</v>
      </c>
      <c r="BG83" s="22">
        <f t="shared" si="61"/>
        <v>670.17713135245776</v>
      </c>
      <c r="BH83" s="62">
        <f t="shared" si="62"/>
        <v>963.51046468579102</v>
      </c>
      <c r="BI83" s="62">
        <f ca="1">AVERAGE(OFFSET($BH$3,0,0,'Données projet'!$E$11+1,1))-AVERAGE(OFFSET($H$3,0,0,'Données projet'!$E$11+1,1))</f>
        <v>220.56831852257903</v>
      </c>
      <c r="BJ83" s="62">
        <f t="shared" si="92"/>
        <v>155.94798995645544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42.13580458564158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1.0906040206773933</v>
      </c>
      <c r="BS83" s="24">
        <f t="shared" si="63"/>
        <v>43.226408606318977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275</v>
      </c>
      <c r="BW83" s="13">
        <f>VLOOKUP(A83,'Données projet'!$A$113:$I$133,9,0)</f>
        <v>2.8</v>
      </c>
      <c r="BX83" s="13">
        <f t="array" ref="BX83">INDEX(BW:BW,MIN(IF(ISNUMBER(BW83:BW279),ROW(BW83:BW279),"")))</f>
        <v>2.8</v>
      </c>
      <c r="BY83" s="13">
        <f>IF('Données projet'!$A$114&gt;35,BY82+BX83-CG82,IF(A83&lt;'Données projet'!$A$114,$BV$205^A83,IF(A83='Données projet'!$A$114,'Données projet'!$B$114,BY82+BX83-CG82)))</f>
        <v>274.99999999999983</v>
      </c>
      <c r="BZ83" s="14">
        <f>BY83*VLOOKUP('Données projet'!$B$12,Paramètres!$A$1:$I$89,3,0)*VLOOKUP('Données projet'!$B$12,Paramètres!$A$1:$I$89,5,0)</f>
        <v>218.78999999999988</v>
      </c>
      <c r="CA83" s="14">
        <f t="shared" si="93"/>
        <v>53.851813843863468</v>
      </c>
      <c r="CB83" s="22">
        <f t="shared" si="64"/>
        <v>474.85115911139536</v>
      </c>
      <c r="CC83" s="62">
        <f t="shared" si="65"/>
        <v>768.18449244472868</v>
      </c>
      <c r="CD83" s="62">
        <f ca="1">AVERAGE(OFFSET($CC$3,0,0,'Données projet'!$E$12+1,1))-AVERAGE(OFFSET($H$3,0,0,'Données projet'!$E$12+1,1))</f>
        <v>195.9403725111606</v>
      </c>
      <c r="CE83" s="62">
        <f t="shared" si="94"/>
        <v>200.0549064053539</v>
      </c>
      <c r="CF83" s="16">
        <f>IF(ISNA(VLOOKUP(A83,'Données projet'!$A$113:$I$133,3,0)),0,VLOOKUP(A83,'Données projet'!$A$113:$I$133,3,0))</f>
        <v>14</v>
      </c>
      <c r="CG83" s="16">
        <f>IF(ISNA(VLOOKUP(A83,'Données projet'!$A$113:$I$133,4,0)),0,VLOOKUP(A83,'Données projet'!$A$113:$I$133,4,0))</f>
        <v>275</v>
      </c>
      <c r="CH83" s="17">
        <f>IF(ISNA(VLOOKUP(A83,'Données projet'!$A$113:$I$133,5,0)),0%,VLOOKUP(A83,'Données projet'!$A$113:$I$133,5,0)*VLOOKUP('Données projet'!$B$12,Paramètres!$A$1:$I$89,7,0))</f>
        <v>0.371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106.77810587288226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106.77810587288226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65.707199999999972</v>
      </c>
      <c r="D84" s="12">
        <f t="shared" si="86"/>
        <v>18.603509358951104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650.81951084102582</v>
      </c>
      <c r="H84" s="70">
        <f t="shared" si="56"/>
        <v>440.17448546683977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2.6</v>
      </c>
      <c r="N84" s="14">
        <f>IF('Données projet'!$A$36&gt;35,N83+M84-V83,IF(A84&lt;'Données projet'!$A$36,$K$205^A84,IF(A84='Données projet'!$A$36,'Données projet'!$B$36,N83+M84-V83)))</f>
        <v>202.59999999999962</v>
      </c>
      <c r="O84" s="14">
        <f>N84*VLOOKUP('Données projet'!$B$9,Paramètres!$A$1:$I$89,3,0)*VLOOKUP('Données projet'!$B$9,Paramètres!$A$1:$I$89,5,0)</f>
        <v>176.9913599999997</v>
      </c>
      <c r="P84" s="14">
        <f t="shared" si="87"/>
        <v>44.65216395512175</v>
      </c>
      <c r="Q84" s="22">
        <f t="shared" si="54"/>
        <v>386.02913755516988</v>
      </c>
      <c r="R84" s="62">
        <f t="shared" si="55"/>
        <v>679.36247088850314</v>
      </c>
      <c r="S84" s="62">
        <f ca="1">AVERAGE(OFFSET($R$3,0,0,'Données projet'!$E$9+1,1))-AVERAGE(OFFSET($H$3,0,0,'Données projet'!$E$9+1,1))</f>
        <v>185.38515609787885</v>
      </c>
      <c r="T84" s="62">
        <f t="shared" si="88"/>
        <v>220.75864164059101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22.905735959287405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22.905735959287405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131.52184605700751</v>
      </c>
      <c r="AO84" s="62">
        <f t="shared" si="90"/>
        <v>148.8282853361294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11.839691985670191</v>
      </c>
      <c r="AV84" s="23">
        <f>EXP(-LN(2)/25)*AV83+(1-EXP(-LN(2)/25))/(LN(2)/25)*Calculateur!AQ84*Calculateur!AS84*VLOOKUP('Données projet'!$B$10,Paramètres!$A$1:$I$89,3,0)*0.475*44/12</f>
        <v>11.549991712577221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23.38968369824741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10.25</v>
      </c>
      <c r="BD84" s="13">
        <f>IF('Données projet'!$A$88&gt;35,BD83+BC84-BL83,IF(A84&lt;'Données projet'!$A$88,$BA$205^A84,IF(A84='Données projet'!$A$88,'Données projet'!$B$88,BD83+BC84-BL83)))</f>
        <v>530.74999999999989</v>
      </c>
      <c r="BE84" s="14">
        <f>BD84*VLOOKUP('Données projet'!$B$11,Paramètres!$A$1:$I$89,3,0)*VLOOKUP('Données projet'!$B$11,Paramètres!$A$1:$I$89,5,0)</f>
        <v>317.38849999999996</v>
      </c>
      <c r="BF84" s="14">
        <f t="shared" si="91"/>
        <v>74.809721428524995</v>
      </c>
      <c r="BG84" s="22">
        <f t="shared" si="61"/>
        <v>683.07856898801435</v>
      </c>
      <c r="BH84" s="62">
        <f t="shared" si="62"/>
        <v>976.41190232134772</v>
      </c>
      <c r="BI84" s="62">
        <f ca="1">AVERAGE(OFFSET($BH$3,0,0,'Données projet'!$E$11+1,1))-AVERAGE(OFFSET($H$3,0,0,'Données projet'!$E$11+1,1))</f>
        <v>220.56831852257903</v>
      </c>
      <c r="BJ84" s="62">
        <f t="shared" si="92"/>
        <v>155.94798995645544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41.309547158020251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0.77117349861029849</v>
      </c>
      <c r="BS84" s="24">
        <f t="shared" si="63"/>
        <v>42.080720656630547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-1.7053025658242404E-13</v>
      </c>
      <c r="BZ84" s="14">
        <f>BY84*VLOOKUP('Données projet'!$B$12,Paramètres!$A$1:$I$89,3,0)*VLOOKUP('Données projet'!$B$12,Paramètres!$A$1:$I$89,5,0)</f>
        <v>-1.3567387213697657E-13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195.9403725111606</v>
      </c>
      <c r="CE84" s="62">
        <f t="shared" si="94"/>
        <v>200.0549064053539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104.68425234492875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104.68425234492875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66.518399999999971</v>
      </c>
      <c r="D85" s="12">
        <f t="shared" si="86"/>
        <v>18.80630323215442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658.64683196750764</v>
      </c>
      <c r="H85" s="70">
        <f t="shared" si="56"/>
        <v>441.94052479600219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2.6</v>
      </c>
      <c r="N85" s="14">
        <f>IF('Données projet'!$A$36&gt;35,N84+M85-V84,IF(A85&lt;'Données projet'!$A$36,$K$205^A85,IF(A85='Données projet'!$A$36,'Données projet'!$B$36,N84+M85-V84)))</f>
        <v>205.19999999999962</v>
      </c>
      <c r="O85" s="14">
        <f>N85*VLOOKUP('Données projet'!$B$9,Paramètres!$A$1:$I$89,3,0)*VLOOKUP('Données projet'!$B$9,Paramètres!$A$1:$I$89,5,0)</f>
        <v>179.26271999999969</v>
      </c>
      <c r="P85" s="14">
        <f t="shared" si="87"/>
        <v>45.158115787467068</v>
      </c>
      <c r="Q85" s="22">
        <f t="shared" si="54"/>
        <v>390.86628899650458</v>
      </c>
      <c r="R85" s="62">
        <f t="shared" si="55"/>
        <v>684.19962232983789</v>
      </c>
      <c r="S85" s="62">
        <f ca="1">AVERAGE(OFFSET($R$3,0,0,'Données projet'!$E$9+1,1))-AVERAGE(OFFSET($H$3,0,0,'Données projet'!$E$9+1,1))</f>
        <v>185.38515609787885</v>
      </c>
      <c r="T85" s="62">
        <f t="shared" si="88"/>
        <v>220.75864164059101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22.456568448245182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22.456568448245182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131.52184605700751</v>
      </c>
      <c r="AO85" s="62">
        <f t="shared" si="90"/>
        <v>148.8282853361294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11.607522847330246</v>
      </c>
      <c r="AV85" s="23">
        <f>EXP(-LN(2)/25)*AV84+(1-EXP(-LN(2)/25))/(LN(2)/25)*Calculateur!AQ85*Calculateur!AS85*VLOOKUP('Données projet'!$B$10,Paramètres!$A$1:$I$89,3,0)*0.475*44/12</f>
        <v>11.234156581809131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22.841679429139376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541</v>
      </c>
      <c r="BB85" s="13">
        <f>VLOOKUP(A85,'Données projet'!$A$87:$I$107,9,0)</f>
        <v>10.25</v>
      </c>
      <c r="BC85" s="13">
        <f t="array" ref="BC85">INDEX(BB:BB,MIN(IF(ISNUMBER(BB85:BB281),ROW(BB85:BB281),"")))</f>
        <v>10.25</v>
      </c>
      <c r="BD85" s="13">
        <f>IF('Données projet'!$A$88&gt;35,BD84+BC85-BL84,IF(A85&lt;'Données projet'!$A$88,$BA$205^A85,IF(A85='Données projet'!$A$88,'Données projet'!$B$88,BD84+BC85-BL84)))</f>
        <v>540.99999999999989</v>
      </c>
      <c r="BE85" s="14">
        <f>BD85*VLOOKUP('Données projet'!$B$11,Paramètres!$A$1:$I$89,3,0)*VLOOKUP('Données projet'!$B$11,Paramètres!$A$1:$I$89,5,0)</f>
        <v>323.51799999999997</v>
      </c>
      <c r="BF85" s="14">
        <f t="shared" si="91"/>
        <v>76.084875532561725</v>
      </c>
      <c r="BG85" s="22">
        <f t="shared" si="61"/>
        <v>695.97500821921165</v>
      </c>
      <c r="BH85" s="62">
        <f t="shared" si="62"/>
        <v>989.30834155254502</v>
      </c>
      <c r="BI85" s="62">
        <f ca="1">AVERAGE(OFFSET($BH$3,0,0,'Données projet'!$E$11+1,1))-AVERAGE(OFFSET($H$3,0,0,'Données projet'!$E$11+1,1))</f>
        <v>220.56831852257903</v>
      </c>
      <c r="BJ85" s="62">
        <f t="shared" si="92"/>
        <v>155.94798995645544</v>
      </c>
      <c r="BK85" s="16">
        <f>IF(ISNA(VLOOKUP(A85,'Données projet'!$A$87:$I$107,3,0)),0,VLOOKUP(A85,'Données projet'!$A$87:$I$107,3,0))</f>
        <v>11</v>
      </c>
      <c r="BL85" s="16">
        <f>IF(ISNA(VLOOKUP(A85,'Données projet'!$A$87:$I$107,4,0)),0,VLOOKUP(A85,'Données projet'!$A$87:$I$107,4,0))</f>
        <v>541</v>
      </c>
      <c r="BM85" s="17">
        <f>IF(ISNA(VLOOKUP(A85,'Données projet'!$A$87:$I$107,5,0)),0%,VLOOKUP(A85,'Données projet'!$A$87:$I$107,5,0)*VLOOKUP('Données projet'!$B$11,Paramètres!$A$1:$I$89,7,0))</f>
        <v>0.315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0.3</v>
      </c>
      <c r="BP85" s="23">
        <f>EXP(-LN(2)/35)*BP84+(1-EXP(-LN(2)/35))/(LN(2)/35)*BL85*BM85*VLOOKUP('Données projet'!$B$11,Paramètres!$A$1:$I$89,3,0)*0.475*44/12</f>
        <v>175.68724817547741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110.43456053968883</v>
      </c>
      <c r="BS85" s="24">
        <f t="shared" si="63"/>
        <v>286.12180871516625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-1.7053025658242404E-13</v>
      </c>
      <c r="BZ85" s="14">
        <f>BY85*VLOOKUP('Données projet'!$B$12,Paramètres!$A$1:$I$89,3,0)*VLOOKUP('Données projet'!$B$12,Paramètres!$A$1:$I$89,5,0)</f>
        <v>-1.3567387213697657E-13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195.9403725111606</v>
      </c>
      <c r="CE85" s="62">
        <f t="shared" si="94"/>
        <v>200.0549064053539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102.63145800753385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102.63145800753385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67.329599999999971</v>
      </c>
      <c r="D86" s="12">
        <f t="shared" si="86"/>
        <v>19.008809433660943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666.471932470365</v>
      </c>
      <c r="H86" s="70">
        <f t="shared" si="56"/>
        <v>443.70606309695938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2.6</v>
      </c>
      <c r="N86" s="14">
        <f>IF('Données projet'!$A$36&gt;35,N85+M86-V85,IF(A86&lt;'Données projet'!$A$36,$K$205^A86,IF(A86='Données projet'!$A$36,'Données projet'!$B$36,N85+M86-V85)))</f>
        <v>207.79999999999961</v>
      </c>
      <c r="O86" s="14">
        <f>N86*VLOOKUP('Données projet'!$B$9,Paramètres!$A$1:$I$89,3,0)*VLOOKUP('Données projet'!$B$9,Paramètres!$A$1:$I$89,5,0)</f>
        <v>181.53407999999968</v>
      </c>
      <c r="P86" s="14">
        <f t="shared" si="87"/>
        <v>45.663321943731816</v>
      </c>
      <c r="Q86" s="22">
        <f t="shared" si="54"/>
        <v>395.7021417186657</v>
      </c>
      <c r="R86" s="62">
        <f t="shared" si="55"/>
        <v>689.03547505199901</v>
      </c>
      <c r="S86" s="62">
        <f ca="1">AVERAGE(OFFSET($R$3,0,0,'Données projet'!$E$9+1,1))-AVERAGE(OFFSET($H$3,0,0,'Données projet'!$E$9+1,1))</f>
        <v>185.38515609787885</v>
      </c>
      <c r="T86" s="62">
        <f t="shared" si="88"/>
        <v>220.75864164059101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22.016208838129366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22.016208838129366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131.52184605700751</v>
      </c>
      <c r="AO86" s="62">
        <f t="shared" si="90"/>
        <v>148.8282853361294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11.379906404183956</v>
      </c>
      <c r="AV86" s="23">
        <f>EXP(-LN(2)/25)*AV85+(1-EXP(-LN(2)/25))/(LN(2)/25)*Calculateur!AQ86*Calculateur!AS86*VLOOKUP('Données projet'!$B$10,Paramètres!$A$1:$I$89,3,0)*0.475*44/12</f>
        <v>10.926957979300942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22.3068643834849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-6.7984728957526396E-14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220.56831852257903</v>
      </c>
      <c r="BJ86" s="62">
        <f t="shared" si="92"/>
        <v>155.94798995645544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172.24212839739664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78.089026634970296</v>
      </c>
      <c r="BS86" s="24">
        <f t="shared" si="63"/>
        <v>250.33115503236695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-1.7053025658242404E-13</v>
      </c>
      <c r="BZ86" s="14">
        <f>BY86*VLOOKUP('Données projet'!$B$12,Paramètres!$A$1:$I$89,3,0)*VLOOKUP('Données projet'!$B$12,Paramètres!$A$1:$I$89,5,0)</f>
        <v>-1.3567387213697657E-13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195.9403725111606</v>
      </c>
      <c r="CE86" s="62">
        <f t="shared" si="94"/>
        <v>200.0549064053539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100.61891771501436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100.61891771501436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68.14079999999997</v>
      </c>
      <c r="D87" s="12">
        <f t="shared" si="86"/>
        <v>19.21103183030446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674.29484219884125</v>
      </c>
      <c r="H87" s="70">
        <f t="shared" si="56"/>
        <v>445.4711071044469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2.6</v>
      </c>
      <c r="N87" s="14">
        <f>IF('Données projet'!$A$36&gt;35,N86+M87-V86,IF(A87&lt;'Données projet'!$A$36,$K$205^A87,IF(A87='Données projet'!$A$36,'Données projet'!$B$36,N86+M87-V86)))</f>
        <v>210.39999999999961</v>
      </c>
      <c r="O87" s="14">
        <f>N87*VLOOKUP('Données projet'!$B$9,Paramètres!$A$1:$I$89,3,0)*VLOOKUP('Données projet'!$B$9,Paramètres!$A$1:$I$89,5,0)</f>
        <v>183.80543999999966</v>
      </c>
      <c r="P87" s="14">
        <f t="shared" si="87"/>
        <v>46.167792832805951</v>
      </c>
      <c r="Q87" s="22">
        <f t="shared" si="54"/>
        <v>400.53671385046977</v>
      </c>
      <c r="R87" s="62">
        <f t="shared" si="55"/>
        <v>693.87004718380308</v>
      </c>
      <c r="S87" s="62">
        <f ca="1">AVERAGE(OFFSET($R$3,0,0,'Données projet'!$E$9+1,1))-AVERAGE(OFFSET($H$3,0,0,'Données projet'!$E$9+1,1))</f>
        <v>185.38515609787885</v>
      </c>
      <c r="T87" s="62">
        <f t="shared" si="88"/>
        <v>220.75864164059101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21.58448441137508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21.58448441137508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131.52184605700751</v>
      </c>
      <c r="AO87" s="62">
        <f t="shared" si="90"/>
        <v>148.8282853361294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11.156753380655442</v>
      </c>
      <c r="AV87" s="23">
        <f>EXP(-LN(2)/25)*AV86+(1-EXP(-LN(2)/25))/(LN(2)/25)*Calculateur!AQ87*Calculateur!AS87*VLOOKUP('Données projet'!$B$10,Paramètres!$A$1:$I$89,3,0)*0.475*44/12</f>
        <v>10.628159738733212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21.784913119388655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-6.7984728957526396E-14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220.56831852257903</v>
      </c>
      <c r="BJ87" s="62">
        <f t="shared" si="92"/>
        <v>155.94798995645544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168.86456531684846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55.217280269844423</v>
      </c>
      <c r="BS87" s="24">
        <f t="shared" si="63"/>
        <v>224.08184558669288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-1.7053025658242404E-13</v>
      </c>
      <c r="BZ87" s="14">
        <f>BY87*VLOOKUP('Données projet'!$B$12,Paramètres!$A$1:$I$89,3,0)*VLOOKUP('Données projet'!$B$12,Paramètres!$A$1:$I$89,5,0)</f>
        <v>-1.3567387213697657E-13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195.9403725111606</v>
      </c>
      <c r="CE87" s="62">
        <f t="shared" si="94"/>
        <v>200.0549064053539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98.645842110102805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98.645842110102805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68.95199999999997</v>
      </c>
      <c r="D88" s="12">
        <f t="shared" si="86"/>
        <v>19.412974191553577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682.11559025058875</v>
      </c>
      <c r="H88" s="70">
        <f t="shared" si="56"/>
        <v>447.23566338362241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213</v>
      </c>
      <c r="L88" s="13">
        <f>VLOOKUP(A88,'Données projet'!$A$35:$I$55,9,0)</f>
        <v>2.6</v>
      </c>
      <c r="M88" s="13">
        <f t="array" ref="M88">INDEX(L:L,MIN(IF(ISNUMBER(L88:L284),ROW(L88:L284),"")))</f>
        <v>2.6</v>
      </c>
      <c r="N88" s="14">
        <f>IF('Données projet'!$A$36&gt;35,N87+M88-V87,IF(A88&lt;'Données projet'!$A$36,$K$205^A88,IF(A88='Données projet'!$A$36,'Données projet'!$B$36,N87+M88-V87)))</f>
        <v>212.9999999999996</v>
      </c>
      <c r="O88" s="14">
        <f>N88*VLOOKUP('Données projet'!$B$9,Paramètres!$A$1:$I$89,3,0)*VLOOKUP('Données projet'!$B$9,Paramètres!$A$1:$I$89,5,0)</f>
        <v>186.07679999999968</v>
      </c>
      <c r="P88" s="14">
        <f t="shared" si="87"/>
        <v>46.671538591528588</v>
      </c>
      <c r="Q88" s="22">
        <f t="shared" si="54"/>
        <v>405.37002304691168</v>
      </c>
      <c r="R88" s="62">
        <f t="shared" si="55"/>
        <v>698.70335638024494</v>
      </c>
      <c r="S88" s="62">
        <f ca="1">AVERAGE(OFFSET($R$3,0,0,'Données projet'!$E$9+1,1))-AVERAGE(OFFSET($H$3,0,0,'Données projet'!$E$9+1,1))</f>
        <v>185.38515609787885</v>
      </c>
      <c r="T88" s="62">
        <f t="shared" si="88"/>
        <v>220.75864164059101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10</v>
      </c>
      <c r="W88" s="17">
        <f>IF(ISNA(VLOOKUP(A88,'Données projet'!$A$35:$I$55,5,0)),0%,VLOOKUP(A88,'Données projet'!$A$35:$I$55,5,0)*VLOOKUP('Données projet'!$B$9,Paramètres!$A$1:$I$89,7,0))</f>
        <v>0.25800000000000001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23.65283226008831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23.65283226008831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131.52184605700751</v>
      </c>
      <c r="AO88" s="62">
        <f t="shared" si="90"/>
        <v>148.8282853361294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10.937976251808418</v>
      </c>
      <c r="AV88" s="23">
        <f>EXP(-LN(2)/25)*AV87+(1-EXP(-LN(2)/25))/(LN(2)/25)*Calculateur!AQ88*Calculateur!AS88*VLOOKUP('Données projet'!$B$10,Paramètres!$A$1:$I$89,3,0)*0.475*44/12</f>
        <v>10.337532151766922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21.275508403575341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-6.7984728957526396E-14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220.56831852257903</v>
      </c>
      <c r="BJ88" s="62">
        <f t="shared" si="92"/>
        <v>155.94798995645544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165.55323418819978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39.044513317485148</v>
      </c>
      <c r="BS88" s="24">
        <f t="shared" si="63"/>
        <v>204.59774750568494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-1.7053025658242404E-13</v>
      </c>
      <c r="BZ88" s="14">
        <f>BY88*VLOOKUP('Données projet'!$B$12,Paramètres!$A$1:$I$89,3,0)*VLOOKUP('Données projet'!$B$12,Paramètres!$A$1:$I$89,5,0)</f>
        <v>-1.3567387213697657E-13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195.9403725111606</v>
      </c>
      <c r="CE88" s="62">
        <f t="shared" si="94"/>
        <v>200.0549064053539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96.711457314346276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96.711457314346276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69.763199999999969</v>
      </c>
      <c r="D89" s="12">
        <f t="shared" si="86"/>
        <v>19.614640193079403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689.93420499920921</v>
      </c>
      <c r="H89" s="70">
        <f t="shared" si="56"/>
        <v>448.9997383362799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2.4</v>
      </c>
      <c r="N89" s="14">
        <f>IF('Données projet'!$A$36&gt;35,N88+M89-V88,IF(A89&lt;'Données projet'!$A$36,$K$205^A89,IF(A89='Données projet'!$A$36,'Données projet'!$B$36,N88+M89-V88)))</f>
        <v>205.39999999999961</v>
      </c>
      <c r="O89" s="14">
        <f>N89*VLOOKUP('Données projet'!$B$9,Paramètres!$A$1:$I$89,3,0)*VLOOKUP('Données projet'!$B$9,Paramètres!$A$1:$I$89,5,0)</f>
        <v>179.43743999999967</v>
      </c>
      <c r="P89" s="14">
        <f t="shared" si="87"/>
        <v>45.197004138831538</v>
      </c>
      <c r="Q89" s="22">
        <f t="shared" si="54"/>
        <v>391.23832354179763</v>
      </c>
      <c r="R89" s="62">
        <f t="shared" si="55"/>
        <v>684.57165687513088</v>
      </c>
      <c r="S89" s="62">
        <f ca="1">AVERAGE(OFFSET($R$3,0,0,'Données projet'!$E$9+1,1))-AVERAGE(OFFSET($H$3,0,0,'Données projet'!$E$9+1,1))</f>
        <v>185.38515609787885</v>
      </c>
      <c r="T89" s="62">
        <f t="shared" si="88"/>
        <v>220.75864164059101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23.189014646271129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23.189014646271129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131.52184605700751</v>
      </c>
      <c r="AO89" s="62">
        <f t="shared" si="90"/>
        <v>148.8282853361294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10.723489209017213</v>
      </c>
      <c r="AV89" s="23">
        <f>EXP(-LN(2)/25)*AV88+(1-EXP(-LN(2)/25))/(LN(2)/25)*Calculateur!AQ89*Calculateur!AS89*VLOOKUP('Données projet'!$B$10,Paramètres!$A$1:$I$89,3,0)*0.475*44/12</f>
        <v>10.054851791449666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20.778341000466881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-6.7984728957526396E-14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220.56831852257903</v>
      </c>
      <c r="BJ89" s="62">
        <f t="shared" si="92"/>
        <v>155.94798995645544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162.30683624327133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27.608640134922211</v>
      </c>
      <c r="BS89" s="24">
        <f t="shared" si="63"/>
        <v>189.91547637819355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-1.7053025658242404E-13</v>
      </c>
      <c r="BZ89" s="14">
        <f>BY89*VLOOKUP('Données projet'!$B$12,Paramètres!$A$1:$I$89,3,0)*VLOOKUP('Données projet'!$B$12,Paramètres!$A$1:$I$89,5,0)</f>
        <v>-1.3567387213697657E-13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195.9403725111606</v>
      </c>
      <c r="CE89" s="62">
        <f t="shared" si="94"/>
        <v>200.0549064053539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94.815004624576304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94.815004624576304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70.574399999999969</v>
      </c>
      <c r="D90" s="12">
        <f t="shared" si="86"/>
        <v>19.816033420152426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697.75071412047464</v>
      </c>
      <c r="H90" s="70">
        <f t="shared" si="56"/>
        <v>450.76333820676541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2.4</v>
      </c>
      <c r="N90" s="14">
        <f>IF('Données projet'!$A$36&gt;35,N89+M90-V89,IF(A90&lt;'Données projet'!$A$36,$K$205^A90,IF(A90='Données projet'!$A$36,'Données projet'!$B$36,N89+M90-V89)))</f>
        <v>207.79999999999961</v>
      </c>
      <c r="O90" s="14">
        <f>N90*VLOOKUP('Données projet'!$B$9,Paramètres!$A$1:$I$89,3,0)*VLOOKUP('Données projet'!$B$9,Paramètres!$A$1:$I$89,5,0)</f>
        <v>181.53407999999968</v>
      </c>
      <c r="P90" s="14">
        <f t="shared" si="87"/>
        <v>45.663321943731816</v>
      </c>
      <c r="Q90" s="22">
        <f t="shared" si="54"/>
        <v>395.7021417186657</v>
      </c>
      <c r="R90" s="62">
        <f t="shared" si="55"/>
        <v>689.03547505199901</v>
      </c>
      <c r="S90" s="62">
        <f ca="1">AVERAGE(OFFSET($R$3,0,0,'Données projet'!$E$9+1,1))-AVERAGE(OFFSET($H$3,0,0,'Données projet'!$E$9+1,1))</f>
        <v>185.38515609787885</v>
      </c>
      <c r="T90" s="62">
        <f t="shared" si="88"/>
        <v>220.75864164059101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22.734292212960092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22.734292212960092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131.52184605700751</v>
      </c>
      <c r="AO90" s="62">
        <f t="shared" si="90"/>
        <v>148.8282853361294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10.513208126310964</v>
      </c>
      <c r="AV90" s="23">
        <f>EXP(-LN(2)/25)*AV89+(1-EXP(-LN(2)/25))/(LN(2)/25)*Calculateur!AQ90*Calculateur!AS90*VLOOKUP('Données projet'!$B$10,Paramètres!$A$1:$I$89,3,0)*0.475*44/12</f>
        <v>9.7799013404508006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20.293109466761763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-6.7984728957526396E-14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220.56831852257903</v>
      </c>
      <c r="BJ90" s="62">
        <f t="shared" si="92"/>
        <v>155.94798995645544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159.12409818193572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19.522256658742574</v>
      </c>
      <c r="BS90" s="24">
        <f t="shared" si="63"/>
        <v>178.6463548406783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-1.7053025658242404E-13</v>
      </c>
      <c r="BZ90" s="14">
        <f>BY90*VLOOKUP('Données projet'!$B$12,Paramètres!$A$1:$I$89,3,0)*VLOOKUP('Données projet'!$B$12,Paramètres!$A$1:$I$89,5,0)</f>
        <v>-1.3567387213697657E-13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195.9403725111606</v>
      </c>
      <c r="CE90" s="62">
        <f t="shared" si="94"/>
        <v>200.0549064053539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92.955740215330806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92.955740215330806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71.385599999999968</v>
      </c>
      <c r="D91" s="12">
        <f t="shared" si="86"/>
        <v>20.017157370878905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705.56514461731058</v>
      </c>
      <c r="H91" s="70">
        <f t="shared" si="56"/>
        <v>452.52646908761403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2.4</v>
      </c>
      <c r="N91" s="14">
        <f>IF('Données projet'!$A$36&gt;35,N90+M91-V90,IF(A91&lt;'Données projet'!$A$36,$K$205^A91,IF(A91='Données projet'!$A$36,'Données projet'!$B$36,N90+M91-V90)))</f>
        <v>210.19999999999962</v>
      </c>
      <c r="O91" s="14">
        <f>N91*VLOOKUP('Données projet'!$B$9,Paramètres!$A$1:$I$89,3,0)*VLOOKUP('Données projet'!$B$9,Paramètres!$A$1:$I$89,5,0)</f>
        <v>183.63071999999971</v>
      </c>
      <c r="P91" s="14">
        <f t="shared" si="87"/>
        <v>46.129013251634404</v>
      </c>
      <c r="Q91" s="22">
        <f t="shared" si="54"/>
        <v>400.16486874659608</v>
      </c>
      <c r="R91" s="62">
        <f t="shared" si="55"/>
        <v>693.49820207992934</v>
      </c>
      <c r="S91" s="62">
        <f ca="1">AVERAGE(OFFSET($R$3,0,0,'Données projet'!$E$9+1,1))-AVERAGE(OFFSET($H$3,0,0,'Données projet'!$E$9+1,1))</f>
        <v>185.38515609787885</v>
      </c>
      <c r="T91" s="62">
        <f t="shared" si="88"/>
        <v>220.75864164059101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22.288486609212988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22.288486609212988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131.52184605700751</v>
      </c>
      <c r="AO91" s="62">
        <f t="shared" si="90"/>
        <v>148.8282853361294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10.307050527377788</v>
      </c>
      <c r="AV91" s="23">
        <f>EXP(-LN(2)/25)*AV90+(1-EXP(-LN(2)/25))/(LN(2)/25)*Calculateur!AQ91*Calculateur!AS91*VLOOKUP('Données projet'!$B$10,Paramètres!$A$1:$I$89,3,0)*0.475*44/12</f>
        <v>9.5124694239935135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19.819519951371301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-6.7984728957526396E-14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220.56831852257903</v>
      </c>
      <c r="BJ91" s="62">
        <f t="shared" si="92"/>
        <v>155.94798995645544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156.00377167270435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13.804320067461106</v>
      </c>
      <c r="BS91" s="24">
        <f t="shared" si="63"/>
        <v>169.80809174016545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-1.7053025658242404E-13</v>
      </c>
      <c r="BZ91" s="14">
        <f>BY91*VLOOKUP('Données projet'!$B$12,Paramètres!$A$1:$I$89,3,0)*VLOOKUP('Données projet'!$B$12,Paramètres!$A$1:$I$89,5,0)</f>
        <v>-1.3567387213697657E-13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195.9403725111606</v>
      </c>
      <c r="CE91" s="62">
        <f t="shared" si="94"/>
        <v>200.0549064053539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91.132934847111301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91.132934847111301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72.196799999999968</v>
      </c>
      <c r="D92" s="12">
        <f t="shared" si="86"/>
        <v>20.218015459285905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713.37752284361034</v>
      </c>
      <c r="H92" s="70">
        <f t="shared" si="56"/>
        <v>454.2891369249229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2.4</v>
      </c>
      <c r="N92" s="14">
        <f>IF('Données projet'!$A$36&gt;35,N91+M92-V91,IF(A92&lt;'Données projet'!$A$36,$K$205^A92,IF(A92='Données projet'!$A$36,'Données projet'!$B$36,N91+M92-V91)))</f>
        <v>212.59999999999962</v>
      </c>
      <c r="O92" s="14">
        <f>N92*VLOOKUP('Données projet'!$B$9,Paramètres!$A$1:$I$89,3,0)*VLOOKUP('Données projet'!$B$9,Paramètres!$A$1:$I$89,5,0)</f>
        <v>185.72735999999969</v>
      </c>
      <c r="P92" s="14">
        <f t="shared" si="87"/>
        <v>46.594086043363717</v>
      </c>
      <c r="Q92" s="22">
        <f t="shared" si="54"/>
        <v>404.62651852552455</v>
      </c>
      <c r="R92" s="62">
        <f t="shared" si="55"/>
        <v>697.95985185885786</v>
      </c>
      <c r="S92" s="62">
        <f ca="1">AVERAGE(OFFSET($R$3,0,0,'Données projet'!$E$9+1,1))-AVERAGE(OFFSET($H$3,0,0,'Données projet'!$E$9+1,1))</f>
        <v>185.38515609787885</v>
      </c>
      <c r="T92" s="62">
        <f t="shared" si="88"/>
        <v>220.75864164059101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21.851422981440795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21.851422981440795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131.52184605700751</v>
      </c>
      <c r="AO92" s="62">
        <f t="shared" si="90"/>
        <v>148.8282853361294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10.104935553215974</v>
      </c>
      <c r="AV92" s="23">
        <f>EXP(-LN(2)/25)*AV91+(1-EXP(-LN(2)/25))/(LN(2)/25)*Calculateur!AQ92*Calculateur!AS92*VLOOKUP('Données projet'!$B$10,Paramètres!$A$1:$I$89,3,0)*0.475*44/12</f>
        <v>9.2523504473553846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19.357286000571357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-6.7984728957526396E-14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220.56831852257903</v>
      </c>
      <c r="BJ92" s="62">
        <f t="shared" si="92"/>
        <v>155.94798995645544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152.94463286310776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9.7611283293712869</v>
      </c>
      <c r="BS92" s="24">
        <f t="shared" si="63"/>
        <v>162.70576119247903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-1.7053025658242404E-13</v>
      </c>
      <c r="BZ92" s="14">
        <f>BY92*VLOOKUP('Données projet'!$B$12,Paramètres!$A$1:$I$89,3,0)*VLOOKUP('Données projet'!$B$12,Paramètres!$A$1:$I$89,5,0)</f>
        <v>-1.3567387213697657E-13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195.9403725111606</v>
      </c>
      <c r="CE92" s="62">
        <f t="shared" si="94"/>
        <v>200.0549064053539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89.345873580361086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89.345873580361086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73.007999999999967</v>
      </c>
      <c r="D93" s="12">
        <f t="shared" si="86"/>
        <v>20.418611018263636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721.18787452694698</v>
      </c>
      <c r="H93" s="70">
        <f t="shared" si="56"/>
        <v>456.05134752347578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215</v>
      </c>
      <c r="L93" s="13">
        <f>VLOOKUP(A93,'Données projet'!$A$35:$I$55,9,0)</f>
        <v>2.4</v>
      </c>
      <c r="M93" s="13">
        <f t="array" ref="M93">INDEX(L:L,MIN(IF(ISNUMBER(L93:L289),ROW(L93:L289),"")))</f>
        <v>2.4</v>
      </c>
      <c r="N93" s="14">
        <f>IF('Données projet'!$A$36&gt;35,N92+M93-V92,IF(A93&lt;'Données projet'!$A$36,$K$205^A93,IF(A93='Données projet'!$A$36,'Données projet'!$B$36,N92+M93-V92)))</f>
        <v>214.99999999999963</v>
      </c>
      <c r="O93" s="14">
        <f>N93*VLOOKUP('Données projet'!$B$9,Paramètres!$A$1:$I$89,3,0)*VLOOKUP('Données projet'!$B$9,Paramètres!$A$1:$I$89,5,0)</f>
        <v>187.8239999999997</v>
      </c>
      <c r="P93" s="14">
        <f t="shared" si="87"/>
        <v>47.058548109182645</v>
      </c>
      <c r="Q93" s="22">
        <f t="shared" si="54"/>
        <v>409.08710462349262</v>
      </c>
      <c r="R93" s="62">
        <f t="shared" si="55"/>
        <v>702.42043795682594</v>
      </c>
      <c r="S93" s="62">
        <f ca="1">AVERAGE(OFFSET($R$3,0,0,'Données projet'!$E$9+1,1))-AVERAGE(OFFSET($H$3,0,0,'Données projet'!$E$9+1,1))</f>
        <v>185.38515609787885</v>
      </c>
      <c r="T93" s="62">
        <f t="shared" si="88"/>
        <v>220.75864164059101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215</v>
      </c>
      <c r="W93" s="17">
        <f>IF(ISNA(VLOOKUP(A93,'Données projet'!$A$35:$I$55,5,0)),0%,VLOOKUP(A93,'Données projet'!$A$35:$I$55,5,0)*VLOOKUP('Données projet'!$B$9,Paramètres!$A$1:$I$89,7,0))</f>
        <v>0.30099999999999999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83.920724343011187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83.920724343011187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131.52184605700751</v>
      </c>
      <c r="AO93" s="62">
        <f t="shared" si="90"/>
        <v>148.8282853361294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9.9067839304195111</v>
      </c>
      <c r="AV93" s="23">
        <f>EXP(-LN(2)/25)*AV92+(1-EXP(-LN(2)/25))/(LN(2)/25)*Calculateur!AQ93*Calculateur!AS93*VLOOKUP('Données projet'!$B$10,Paramètres!$A$1:$I$89,3,0)*0.475*44/12</f>
        <v>8.9993444378124874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18.906128368231997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-6.7984728957526396E-14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220.56831852257903</v>
      </c>
      <c r="BJ93" s="62">
        <f t="shared" si="92"/>
        <v>155.94798995645544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149.94548189967693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6.9021600337305529</v>
      </c>
      <c r="BS93" s="24">
        <f t="shared" si="63"/>
        <v>156.84764193340749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-1.7053025658242404E-13</v>
      </c>
      <c r="BZ93" s="14">
        <f>BY93*VLOOKUP('Données projet'!$B$12,Paramètres!$A$1:$I$89,3,0)*VLOOKUP('Données projet'!$B$12,Paramètres!$A$1:$I$89,5,0)</f>
        <v>-1.3567387213697657E-13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195.9403725111606</v>
      </c>
      <c r="CE93" s="62">
        <f t="shared" si="94"/>
        <v>200.0549064053539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87.593855495052097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87.593855495052097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73.819199999999967</v>
      </c>
      <c r="D94" s="12">
        <f t="shared" si="86"/>
        <v>20.618947302373449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728.99622479025095</v>
      </c>
      <c r="H94" s="70">
        <f t="shared" si="56"/>
        <v>457.81310655163367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-3.694822225952521E-13</v>
      </c>
      <c r="O94" s="14">
        <f>N94*VLOOKUP('Données projet'!$B$9,Paramètres!$A$1:$I$89,3,0)*VLOOKUP('Données projet'!$B$9,Paramètres!$A$1:$I$89,5,0)</f>
        <v>-3.2277966965921228E-13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185.38515609787885</v>
      </c>
      <c r="T94" s="62">
        <f t="shared" si="88"/>
        <v>220.75864164059101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82.275090125232325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82.275090125232325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131.52184605700751</v>
      </c>
      <c r="AO94" s="62">
        <f t="shared" si="90"/>
        <v>148.8282853361294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9.7125179400855313</v>
      </c>
      <c r="AV94" s="23">
        <f>EXP(-LN(2)/25)*AV93+(1-EXP(-LN(2)/25))/(LN(2)/25)*Calculateur!AQ94*Calculateur!AS94*VLOOKUP('Données projet'!$B$10,Paramètres!$A$1:$I$89,3,0)*0.475*44/12</f>
        <v>8.7532568909055488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18.46577483099108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-6.7984728957526396E-14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220.56831852257903</v>
      </c>
      <c r="BJ94" s="62">
        <f t="shared" si="92"/>
        <v>155.94798995645544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147.00514245733754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4.8805641646856435</v>
      </c>
      <c r="BS94" s="24">
        <f t="shared" si="63"/>
        <v>151.88570662202318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-1.7053025658242404E-13</v>
      </c>
      <c r="BZ94" s="14">
        <f>BY94*VLOOKUP('Données projet'!$B$12,Paramètres!$A$1:$I$89,3,0)*VLOOKUP('Données projet'!$B$12,Paramètres!$A$1:$I$89,5,0)</f>
        <v>-1.3567387213697657E-13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195.9403725111606</v>
      </c>
      <c r="CE94" s="62">
        <f t="shared" si="94"/>
        <v>200.0549064053539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85.876193415770501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85.876193415770501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74.630399999999966</v>
      </c>
      <c r="D95" s="12">
        <f t="shared" si="86"/>
        <v>20.819027490528757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736.80259817250237</v>
      </c>
      <c r="H95" s="70">
        <f t="shared" si="56"/>
        <v>459.57441954600415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-3.694822225952521E-13</v>
      </c>
      <c r="O95" s="14">
        <f>N95*VLOOKUP('Données projet'!$B$9,Paramètres!$A$1:$I$89,3,0)*VLOOKUP('Données projet'!$B$9,Paramètres!$A$1:$I$89,5,0)</f>
        <v>-3.2277966965921228E-13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185.38515609787885</v>
      </c>
      <c r="T95" s="62">
        <f t="shared" si="88"/>
        <v>220.75864164059101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80.661725790726351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80.661725790726351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131.52184605700751</v>
      </c>
      <c r="AO95" s="62">
        <f t="shared" si="90"/>
        <v>148.8282853361294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9.5220613873314459</v>
      </c>
      <c r="AV95" s="23">
        <f>EXP(-LN(2)/25)*AV94+(1-EXP(-LN(2)/25))/(LN(2)/25)*Calculateur!AQ95*Calculateur!AS95*VLOOKUP('Données projet'!$B$10,Paramètres!$A$1:$I$89,3,0)*0.475*44/12</f>
        <v>8.5138986209099627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18.03596000824141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-6.7984728957526396E-14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220.56831852257903</v>
      </c>
      <c r="BJ95" s="62">
        <f t="shared" si="92"/>
        <v>155.94798995645544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144.12246127803243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3.4510800168652764</v>
      </c>
      <c r="BS95" s="24">
        <f t="shared" si="63"/>
        <v>147.57354129489772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-1.7053025658242404E-13</v>
      </c>
      <c r="BZ95" s="14">
        <f>BY95*VLOOKUP('Données projet'!$B$12,Paramètres!$A$1:$I$89,3,0)*VLOOKUP('Données projet'!$B$12,Paramètres!$A$1:$I$89,5,0)</f>
        <v>-1.3567387213697657E-13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195.9403725111606</v>
      </c>
      <c r="CE95" s="62">
        <f t="shared" si="94"/>
        <v>200.0549064053539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84.192213642193195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84.192213642193195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75.441599999999966</v>
      </c>
      <c r="D96" s="12">
        <f t="shared" si="86"/>
        <v>21.018854688556051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744.60701864850262</v>
      </c>
      <c r="H96" s="70">
        <f t="shared" si="56"/>
        <v>461.33529191590168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-3.694822225952521E-13</v>
      </c>
      <c r="O96" s="14">
        <f>N96*VLOOKUP('Données projet'!$B$9,Paramètres!$A$1:$I$89,3,0)*VLOOKUP('Données projet'!$B$9,Paramètres!$A$1:$I$89,5,0)</f>
        <v>-3.2277966965921228E-13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185.38515609787885</v>
      </c>
      <c r="T96" s="62">
        <f t="shared" si="88"/>
        <v>220.75864164059101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79.079998546764955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79.079998546764955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131.52184605700751</v>
      </c>
      <c r="AO96" s="62">
        <f t="shared" si="90"/>
        <v>148.8282853361294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9.3353395714098415</v>
      </c>
      <c r="AV96" s="23">
        <f>EXP(-LN(2)/25)*AV95+(1-EXP(-LN(2)/25))/(LN(2)/25)*Calculateur!AQ96*Calculateur!AS96*VLOOKUP('Données projet'!$B$10,Paramètres!$A$1:$I$89,3,0)*0.475*44/12</f>
        <v>8.2810856153947103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17.616425186804552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-6.7984728957526396E-14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220.56831852257903</v>
      </c>
      <c r="BJ96" s="62">
        <f t="shared" si="92"/>
        <v>155.94798995645544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141.2963077183916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2.4402820823428217</v>
      </c>
      <c r="BS96" s="24">
        <f t="shared" si="63"/>
        <v>143.73658980073444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-1.7053025658242404E-13</v>
      </c>
      <c r="BZ96" s="14">
        <f>BY96*VLOOKUP('Données projet'!$B$12,Paramètres!$A$1:$I$89,3,0)*VLOOKUP('Données projet'!$B$12,Paramètres!$A$1:$I$89,5,0)</f>
        <v>-1.3567387213697657E-13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195.9403725111606</v>
      </c>
      <c r="CE96" s="62">
        <f t="shared" si="94"/>
        <v>200.0549064053539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82.541255684849503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82.541255684849503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76.252799999999965</v>
      </c>
      <c r="D97" s="12">
        <f t="shared" si="86"/>
        <v>21.21843193164284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752.40950964776903</v>
      </c>
      <c r="H97" s="70">
        <f t="shared" si="56"/>
        <v>463.09572894761118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-3.694822225952521E-13</v>
      </c>
      <c r="O97" s="14">
        <f>N97*VLOOKUP('Données projet'!$B$9,Paramètres!$A$1:$I$89,3,0)*VLOOKUP('Données projet'!$B$9,Paramètres!$A$1:$I$89,5,0)</f>
        <v>-3.2277966965921228E-13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185.38515609787885</v>
      </c>
      <c r="T97" s="62">
        <f t="shared" si="88"/>
        <v>220.75864164059101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77.529288009299293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77.529288009299293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131.52184605700751</v>
      </c>
      <c r="AO97" s="62">
        <f t="shared" si="90"/>
        <v>148.8282853361294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9.1522792564093969</v>
      </c>
      <c r="AV97" s="23">
        <f>EXP(-LN(2)/25)*AV96+(1-EXP(-LN(2)/25))/(LN(2)/25)*Calculateur!AQ97*Calculateur!AS97*VLOOKUP('Données projet'!$B$10,Paramètres!$A$1:$I$89,3,0)*0.475*44/12</f>
        <v>8.0546388937583764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17.206918150167773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-6.7984728957526396E-14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220.56831852257903</v>
      </c>
      <c r="BJ97" s="62">
        <f t="shared" si="92"/>
        <v>155.94798995645544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138.52557330627187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1.7255400084326382</v>
      </c>
      <c r="BS97" s="24">
        <f t="shared" si="63"/>
        <v>140.2511133147045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-1.7053025658242404E-13</v>
      </c>
      <c r="BZ97" s="14">
        <f>BY97*VLOOKUP('Données projet'!$B$12,Paramètres!$A$1:$I$89,3,0)*VLOOKUP('Données projet'!$B$12,Paramètres!$A$1:$I$89,5,0)</f>
        <v>-1.3567387213697657E-13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195.9403725111606</v>
      </c>
      <c r="CE97" s="62">
        <f t="shared" si="94"/>
        <v>200.0549064053539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80.922672006064403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80.922672006064403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77.063999999999965</v>
      </c>
      <c r="D98" s="12">
        <f t="shared" si="86"/>
        <v>21.417762186678065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760.21009407260237</v>
      </c>
      <c r="H98" s="70">
        <f t="shared" si="56"/>
        <v>464.8557358084642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-3.694822225952521E-13</v>
      </c>
      <c r="O98" s="14">
        <f>N98*VLOOKUP('Données projet'!$B$9,Paramètres!$A$1:$I$89,3,0)*VLOOKUP('Données projet'!$B$9,Paramètres!$A$1:$I$89,5,0)</f>
        <v>-3.2277966965921228E-13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185.38515609787885</v>
      </c>
      <c r="T98" s="62">
        <f t="shared" si="88"/>
        <v>220.75864164059101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76.008985959633293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76.008985959633293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131.52184605700751</v>
      </c>
      <c r="AO98" s="62">
        <f t="shared" si="90"/>
        <v>148.8282853361294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8.9728086425303442</v>
      </c>
      <c r="AV98" s="23">
        <f>EXP(-LN(2)/25)*AV97+(1-EXP(-LN(2)/25))/(LN(2)/25)*Calculateur!AQ98*Calculateur!AS98*VLOOKUP('Données projet'!$B$10,Paramètres!$A$1:$I$89,3,0)*0.475*44/12</f>
        <v>7.8343843696335034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16.807193012163847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-6.7984728957526396E-14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220.56831852257903</v>
      </c>
      <c r="BJ98" s="62">
        <f t="shared" si="92"/>
        <v>155.94798995645544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135.80917130599266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1.2201410411714109</v>
      </c>
      <c r="BS98" s="24">
        <f t="shared" si="63"/>
        <v>137.02931234716408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-1.7053025658242404E-13</v>
      </c>
      <c r="BZ98" s="14">
        <f>BY98*VLOOKUP('Données projet'!$B$12,Paramètres!$A$1:$I$89,3,0)*VLOOKUP('Données projet'!$B$12,Paramètres!$A$1:$I$89,5,0)</f>
        <v>-1.3567387213697657E-13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195.9403725111606</v>
      </c>
      <c r="CE98" s="62">
        <f t="shared" si="94"/>
        <v>200.0549064053539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79.335827765981705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79.335827765981705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77.875199999999964</v>
      </c>
      <c r="D99" s="12">
        <f t="shared" si="86"/>
        <v>21.616848354491538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768.00879431537305</v>
      </c>
      <c r="H99" s="70">
        <f t="shared" si="56"/>
        <v>466.61531755073935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-3.694822225952521E-13</v>
      </c>
      <c r="O99" s="14">
        <f>N99*VLOOKUP('Données projet'!$B$9,Paramètres!$A$1:$I$89,3,0)*VLOOKUP('Données projet'!$B$9,Paramètres!$A$1:$I$89,5,0)</f>
        <v>-3.2277966965921228E-13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185.38515609787885</v>
      </c>
      <c r="T99" s="62">
        <f t="shared" si="88"/>
        <v>220.75864164059101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74.518496105868564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74.518496105868564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131.52184605700751</v>
      </c>
      <c r="AO99" s="62">
        <f t="shared" si="90"/>
        <v>148.8282853361294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8.7968573379231945</v>
      </c>
      <c r="AV99" s="23">
        <f>EXP(-LN(2)/25)*AV98+(1-EXP(-LN(2)/25))/(LN(2)/25)*Calculateur!AQ99*Calculateur!AS99*VLOOKUP('Données projet'!$B$10,Paramètres!$A$1:$I$89,3,0)*0.475*44/12</f>
        <v>7.6201527170535073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16.4170100549767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-6.7984728957526396E-14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220.56831852257903</v>
      </c>
      <c r="BJ99" s="62">
        <f t="shared" si="92"/>
        <v>155.94798995645544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133.14603629209734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0.86277000421631911</v>
      </c>
      <c r="BS99" s="24">
        <f t="shared" si="63"/>
        <v>134.00880629631365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-1.7053025658242404E-13</v>
      </c>
      <c r="BZ99" s="14">
        <f>BY99*VLOOKUP('Données projet'!$B$12,Paramètres!$A$1:$I$89,3,0)*VLOOKUP('Données projet'!$B$12,Paramètres!$A$1:$I$89,5,0)</f>
        <v>-1.3567387213697657E-13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195.9403725111606</v>
      </c>
      <c r="CE99" s="62">
        <f t="shared" si="94"/>
        <v>200.0549064053539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77.780100573567623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77.780100573567623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78.686399999999963</v>
      </c>
      <c r="D100" s="12">
        <f t="shared" si="86"/>
        <v>21.815693271997169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775.80563227506548</v>
      </c>
      <c r="H100" s="70">
        <f t="shared" si="56"/>
        <v>468.37447911539493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-3.694822225952521E-13</v>
      </c>
      <c r="O100" s="14">
        <f>N100*VLOOKUP('Données projet'!$B$9,Paramètres!$A$1:$I$89,3,0)*VLOOKUP('Données projet'!$B$9,Paramètres!$A$1:$I$89,5,0)</f>
        <v>-3.2277966965921228E-13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185.38515609787885</v>
      </c>
      <c r="T100" s="62">
        <f t="shared" si="88"/>
        <v>220.75864164059101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73.057233849027114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73.057233849027114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131.52184605700751</v>
      </c>
      <c r="AO100" s="62">
        <f t="shared" si="90"/>
        <v>148.8282853361294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8.6243563310796922</v>
      </c>
      <c r="AV100" s="23">
        <f>EXP(-LN(2)/25)*AV99+(1-EXP(-LN(2)/25))/(LN(2)/25)*Calculateur!AQ100*Calculateur!AS100*VLOOKUP('Données projet'!$B$10,Paramètres!$A$1:$I$89,3,0)*0.475*44/12</f>
        <v>7.4117792402792642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16.036135571358955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-6.7984728957526396E-14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220.56831852257903</v>
      </c>
      <c r="BJ100" s="62">
        <f t="shared" si="92"/>
        <v>155.94798995645544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130.53512373147251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0.61007052058570543</v>
      </c>
      <c r="BS100" s="24">
        <f t="shared" si="63"/>
        <v>131.14519425205822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-1.7053025658242404E-13</v>
      </c>
      <c r="BZ100" s="14">
        <f>BY100*VLOOKUP('Données projet'!$B$12,Paramètres!$A$1:$I$89,3,0)*VLOOKUP('Données projet'!$B$12,Paramètres!$A$1:$I$89,5,0)</f>
        <v>-1.3567387213697657E-13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195.9403725111606</v>
      </c>
      <c r="CE100" s="62">
        <f t="shared" si="94"/>
        <v>200.0549064053539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76.254880242496881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76.254880242496881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79.497599999999963</v>
      </c>
      <c r="D101" s="12">
        <f t="shared" si="86"/>
        <v>22.014299714245336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783.60062937312159</v>
      </c>
      <c r="H101" s="70">
        <f t="shared" si="56"/>
        <v>470.13322533564389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-3.694822225952521E-13</v>
      </c>
      <c r="O101" s="14">
        <f>N101*VLOOKUP('Données projet'!$B$9,Paramètres!$A$1:$I$89,3,0)*VLOOKUP('Données projet'!$B$9,Paramètres!$A$1:$I$89,5,0)</f>
        <v>-3.2277966965921228E-13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185.38515609787885</v>
      </c>
      <c r="T101" s="62">
        <f t="shared" si="88"/>
        <v>220.75864164059101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71.624626053760352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71.624626053760352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131.52184605700751</v>
      </c>
      <c r="AO101" s="62">
        <f t="shared" si="90"/>
        <v>148.8282853361294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8.4552379637651658</v>
      </c>
      <c r="AV101" s="23">
        <f>EXP(-LN(2)/25)*AV100+(1-EXP(-LN(2)/25))/(LN(2)/25)*Calculateur!AQ101*Calculateur!AS101*VLOOKUP('Données projet'!$B$10,Paramètres!$A$1:$I$89,3,0)*0.475*44/12</f>
        <v>7.2091037471852975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15.664341710950463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-6.7984728957526396E-14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220.56831852257903</v>
      </c>
      <c r="BJ101" s="62">
        <f t="shared" si="92"/>
        <v>155.94798995645544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127.97540957366213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0.43138500210815955</v>
      </c>
      <c r="BS101" s="24">
        <f t="shared" si="63"/>
        <v>128.40679457577031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-1.7053025658242404E-13</v>
      </c>
      <c r="BZ101" s="14">
        <f>BY101*VLOOKUP('Données projet'!$B$12,Paramètres!$A$1:$I$89,3,0)*VLOOKUP('Données projet'!$B$12,Paramètres!$A$1:$I$89,5,0)</f>
        <v>-1.3567387213697657E-13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195.9403725111606</v>
      </c>
      <c r="CE101" s="62">
        <f t="shared" si="94"/>
        <v>200.0549064053539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74.759568551825893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74.759568551825893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80.308799999999962</v>
      </c>
      <c r="D102" s="12">
        <f t="shared" si="86"/>
        <v>22.212670396389218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791.39380656861829</v>
      </c>
      <c r="H102" s="70">
        <f t="shared" si="56"/>
        <v>471.89156094037781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-3.694822225952521E-13</v>
      </c>
      <c r="O102" s="14">
        <f>N102*VLOOKUP('Données projet'!$B$9,Paramètres!$A$1:$I$89,3,0)*VLOOKUP('Données projet'!$B$9,Paramètres!$A$1:$I$89,5,0)</f>
        <v>-3.2277966965921228E-13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185.38515609787885</v>
      </c>
      <c r="T102" s="62">
        <f t="shared" si="88"/>
        <v>220.75864164059101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70.220110823554293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70.220110823554293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131.52184605700751</v>
      </c>
      <c r="AO102" s="62">
        <f t="shared" si="90"/>
        <v>148.8282853361294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8.2894359044816586</v>
      </c>
      <c r="AV102" s="23">
        <f>EXP(-LN(2)/25)*AV101+(1-EXP(-LN(2)/25))/(LN(2)/25)*Calculateur!AQ102*Calculateur!AS102*VLOOKUP('Données projet'!$B$10,Paramètres!$A$1:$I$89,3,0)*0.475*44/12</f>
        <v>7.0119704261082259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15.301406330589884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-6.7984728957526396E-14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220.56831852257903</v>
      </c>
      <c r="BJ102" s="62">
        <f t="shared" si="92"/>
        <v>155.94798995645544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125.46588984921495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0.30503526029285272</v>
      </c>
      <c r="BS102" s="24">
        <f t="shared" si="63"/>
        <v>125.7709251095078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-1.7053025658242404E-13</v>
      </c>
      <c r="BZ102" s="14">
        <f>BY102*VLOOKUP('Données projet'!$B$12,Paramètres!$A$1:$I$89,3,0)*VLOOKUP('Données projet'!$B$12,Paramètres!$A$1:$I$89,5,0)</f>
        <v>-1.3567387213697657E-13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195.9403725111606</v>
      </c>
      <c r="CE102" s="62">
        <f t="shared" si="94"/>
        <v>200.0549064053539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73.293579011358887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73.293579011358887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81.119999999999962</v>
      </c>
      <c r="D103" s="12">
        <f t="shared" si="86"/>
        <v>22.410807975569163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799.18518437281443</v>
      </c>
      <c r="H103" s="70">
        <f t="shared" si="56"/>
        <v>473.64949055744955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-3.694822225952521E-13</v>
      </c>
      <c r="O103" s="14">
        <f>N103*VLOOKUP('Données projet'!$B$9,Paramètres!$A$1:$I$89,3,0)*VLOOKUP('Données projet'!$B$9,Paramètres!$A$1:$I$89,5,0)</f>
        <v>-3.2277966965921228E-13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185.38515609787885</v>
      </c>
      <c r="T103" s="62">
        <f t="shared" si="88"/>
        <v>220.75864164059101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68.843137280342887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68.843137280342887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131.52184605700751</v>
      </c>
      <c r="AO103" s="62">
        <f t="shared" si="90"/>
        <v>148.8282853361294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8.12688512245143</v>
      </c>
      <c r="AV103" s="23">
        <f>EXP(-LN(2)/25)*AV102+(1-EXP(-LN(2)/25))/(LN(2)/25)*Calculateur!AQ103*Calculateur!AS103*VLOOKUP('Données projet'!$B$10,Paramètres!$A$1:$I$89,3,0)*0.475*44/12</f>
        <v>6.8202277260627975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14.947112848514227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-6.7984728957526396E-14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220.56831852257903</v>
      </c>
      <c r="BJ103" s="62">
        <f t="shared" si="92"/>
        <v>155.94798995645544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123.00558027590827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0.21569250105407978</v>
      </c>
      <c r="BS103" s="24">
        <f t="shared" si="63"/>
        <v>123.22127277696235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-1.7053025658242404E-13</v>
      </c>
      <c r="BZ103" s="14">
        <f>BY103*VLOOKUP('Données projet'!$B$12,Paramètres!$A$1:$I$89,3,0)*VLOOKUP('Données projet'!$B$12,Paramètres!$A$1:$I$89,5,0)</f>
        <v>-1.3567387213697657E-13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195.9403725111606</v>
      </c>
      <c r="CE103" s="62">
        <f t="shared" si="94"/>
        <v>200.0549064053539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71.856336631615122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71.856336631615122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81.931199999999961</v>
      </c>
      <c r="D104" s="12">
        <f t="shared" si="86"/>
        <v>22.608715052719756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806.97478286309968</v>
      </c>
      <c r="H104" s="70">
        <f t="shared" si="56"/>
        <v>475.40701871682018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-3.694822225952521E-13</v>
      </c>
      <c r="O104" s="14">
        <f>N104*VLOOKUP('Données projet'!$B$9,Paramètres!$A$1:$I$89,3,0)*VLOOKUP('Données projet'!$B$9,Paramètres!$A$1:$I$89,5,0)</f>
        <v>-3.2277966965921228E-13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185.38515609787885</v>
      </c>
      <c r="T104" s="62">
        <f t="shared" si="88"/>
        <v>220.75864164059101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67.493165348442915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67.493165348442915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131.52184605700751</v>
      </c>
      <c r="AO104" s="62">
        <f t="shared" si="90"/>
        <v>148.8282853361294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7.9675218621106279</v>
      </c>
      <c r="AV104" s="23">
        <f>EXP(-LN(2)/25)*AV103+(1-EXP(-LN(2)/25))/(LN(2)/25)*Calculateur!AQ104*Calculateur!AS104*VLOOKUP('Données projet'!$B$10,Paramètres!$A$1:$I$89,3,0)*0.475*44/12</f>
        <v>6.6337282402334221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14.60125010234405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-6.7984728957526396E-14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220.56831852257903</v>
      </c>
      <c r="BJ104" s="62">
        <f t="shared" si="92"/>
        <v>155.94798995645544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120.59351587269347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0.15251763014642636</v>
      </c>
      <c r="BS104" s="24">
        <f t="shared" si="63"/>
        <v>120.74603350283989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-1.7053025658242404E-13</v>
      </c>
      <c r="BZ104" s="14">
        <f>BY104*VLOOKUP('Données projet'!$B$12,Paramètres!$A$1:$I$89,3,0)*VLOOKUP('Données projet'!$B$12,Paramètres!$A$1:$I$89,5,0)</f>
        <v>-1.3567387213697657E-13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195.9403725111606</v>
      </c>
      <c r="CE104" s="62">
        <f t="shared" si="94"/>
        <v>200.0549064053539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70.447277698306834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70.447277698306834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82.742399999999961</v>
      </c>
      <c r="D105" s="12">
        <f t="shared" si="86"/>
        <v>22.806394174303183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814.76262169637505</v>
      </c>
      <c r="H105" s="70">
        <f t="shared" si="56"/>
        <v>477.16414985357795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-3.694822225952521E-13</v>
      </c>
      <c r="O105" s="14">
        <f>N105*VLOOKUP('Données projet'!$B$9,Paramètres!$A$1:$I$89,3,0)*VLOOKUP('Données projet'!$B$9,Paramètres!$A$1:$I$89,5,0)</f>
        <v>-3.2277966965921228E-13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185.38515609787885</v>
      </c>
      <c r="T105" s="62">
        <f t="shared" si="88"/>
        <v>220.75864164059101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66.169665542725937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66.169665542725937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131.52184605700751</v>
      </c>
      <c r="AO105" s="62">
        <f t="shared" si="90"/>
        <v>148.8282853361294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7.8112836181031176</v>
      </c>
      <c r="AV105" s="23">
        <f>EXP(-LN(2)/25)*AV104+(1-EXP(-LN(2)/25))/(LN(2)/25)*Calculateur!AQ105*Calculateur!AS105*VLOOKUP('Données projet'!$B$10,Paramètres!$A$1:$I$89,3,0)*0.475*44/12</f>
        <v>6.4523285926516323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14.263612210754751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-6.7984728957526396E-14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220.56831852257903</v>
      </c>
      <c r="BJ105" s="62">
        <f t="shared" si="92"/>
        <v>155.94798995645544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118.2287505812117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0.10784625052703989</v>
      </c>
      <c r="BS105" s="24">
        <f t="shared" si="63"/>
        <v>118.33659683173875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-1.7053025658242404E-13</v>
      </c>
      <c r="BZ105" s="14">
        <f>BY105*VLOOKUP('Données projet'!$B$12,Paramètres!$A$1:$I$89,3,0)*VLOOKUP('Données projet'!$B$12,Paramètres!$A$1:$I$89,5,0)</f>
        <v>-1.3567387213697657E-13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195.9403725111606</v>
      </c>
      <c r="CE105" s="62">
        <f t="shared" si="94"/>
        <v>200.0549064053539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69.065849551239637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69.065849551239637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83.55359999999996</v>
      </c>
      <c r="D106" s="12">
        <f t="shared" si="86"/>
        <v>23.00384783397265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822.54872012189389</v>
      </c>
      <c r="H106" s="70">
        <f t="shared" si="56"/>
        <v>478.92088831083561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-3.694822225952521E-13</v>
      </c>
      <c r="O106" s="14">
        <f>N106*VLOOKUP('Données projet'!$B$9,Paramètres!$A$1:$I$89,3,0)*VLOOKUP('Données projet'!$B$9,Paramètres!$A$1:$I$89,5,0)</f>
        <v>-3.2277966965921228E-13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185.38515609787885</v>
      </c>
      <c r="T106" s="62">
        <f t="shared" si="88"/>
        <v>220.75864164059101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64.872118760943891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64.872118760943891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131.52184605700751</v>
      </c>
      <c r="AO106" s="62">
        <f t="shared" si="90"/>
        <v>148.8282853361294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7.6581091107646762</v>
      </c>
      <c r="AV106" s="23">
        <f>EXP(-LN(2)/25)*AV105+(1-EXP(-LN(2)/25))/(LN(2)/25)*Calculateur!AQ106*Calculateur!AS106*VLOOKUP('Données projet'!$B$10,Paramètres!$A$1:$I$89,3,0)*0.475*44/12</f>
        <v>6.2758893279723598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13.933998438737035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-6.7984728957526396E-14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220.56831852257903</v>
      </c>
      <c r="BJ106" s="62">
        <f t="shared" si="92"/>
        <v>155.94798995645544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115.91035689473148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7.6258815073213179E-2</v>
      </c>
      <c r="BS106" s="24">
        <f t="shared" si="63"/>
        <v>115.9866157098047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-1.7053025658242404E-13</v>
      </c>
      <c r="BZ106" s="14">
        <f>BY106*VLOOKUP('Données projet'!$B$12,Paramètres!$A$1:$I$89,3,0)*VLOOKUP('Données projet'!$B$12,Paramètres!$A$1:$I$89,5,0)</f>
        <v>-1.3567387213697657E-13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195.9403725111606</v>
      </c>
      <c r="CE106" s="62">
        <f t="shared" si="94"/>
        <v>200.0549064053539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67.711510367548456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67.711510367548456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84.36479999999996</v>
      </c>
      <c r="D107" s="12">
        <f t="shared" si="86"/>
        <v>23.201078474169361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830.33309699358779</v>
      </c>
      <c r="H107" s="70">
        <f t="shared" si="56"/>
        <v>480.67723834251154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-3.694822225952521E-13</v>
      </c>
      <c r="O107" s="14">
        <f>N107*VLOOKUP('Données projet'!$B$9,Paramètres!$A$1:$I$89,3,0)*VLOOKUP('Données projet'!$B$9,Paramètres!$A$1:$I$89,5,0)</f>
        <v>-3.2277966965921228E-13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185.38515609787885</v>
      </c>
      <c r="T107" s="62">
        <f t="shared" si="88"/>
        <v>220.75864164059101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63.600016080127205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63.600016080127205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131.52184605700751</v>
      </c>
      <c r="AO107" s="62">
        <f t="shared" si="90"/>
        <v>148.8282853361294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7.5079382620879169</v>
      </c>
      <c r="AV107" s="23">
        <f>EXP(-LN(2)/25)*AV106+(1-EXP(-LN(2)/25))/(LN(2)/25)*Calculateur!AQ107*Calculateur!AS107*VLOOKUP('Données projet'!$B$10,Paramètres!$A$1:$I$89,3,0)*0.475*44/12</f>
        <v>6.1042748042642794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13.612213066352197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-6.7984728957526396E-14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220.56831852257903</v>
      </c>
      <c r="BJ107" s="62">
        <f t="shared" si="92"/>
        <v>155.94798995645544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113.63742549436262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5.3923125263519944E-2</v>
      </c>
      <c r="BS107" s="24">
        <f t="shared" si="63"/>
        <v>113.69134861962614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-1.7053025658242404E-13</v>
      </c>
      <c r="BZ107" s="14">
        <f>BY107*VLOOKUP('Données projet'!$B$12,Paramètres!$A$1:$I$89,3,0)*VLOOKUP('Données projet'!$B$12,Paramètres!$A$1:$I$89,5,0)</f>
        <v>-1.3567387213697657E-13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195.9403725111606</v>
      </c>
      <c r="CE107" s="62">
        <f t="shared" si="94"/>
        <v>200.0549064053539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66.383728949184118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66.383728949184118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85.175999999999959</v>
      </c>
      <c r="D108" s="12">
        <f t="shared" si="86"/>
        <v>23.398088487656434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838.11577078190919</v>
      </c>
      <c r="H108" s="70">
        <f t="shared" si="56"/>
        <v>482.43320411600155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-3.694822225952521E-13</v>
      </c>
      <c r="O108" s="14">
        <f>N108*VLOOKUP('Données projet'!$B$9,Paramètres!$A$1:$I$89,3,0)*VLOOKUP('Données projet'!$B$9,Paramètres!$A$1:$I$89,5,0)</f>
        <v>-3.2277966965921228E-13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185.38515609787885</v>
      </c>
      <c r="T108" s="62">
        <f t="shared" si="88"/>
        <v>220.75864164059101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62.352858556975306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62.352858556975306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131.52184605700751</v>
      </c>
      <c r="AO108" s="62">
        <f t="shared" si="90"/>
        <v>148.8282853361294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7.3607121721585358</v>
      </c>
      <c r="AV108" s="23">
        <f>EXP(-LN(2)/25)*AV107+(1-EXP(-LN(2)/25))/(LN(2)/25)*Calculateur!AQ108*Calculateur!AS108*VLOOKUP('Données projet'!$B$10,Paramètres!$A$1:$I$89,3,0)*0.475*44/12</f>
        <v>5.937353088731812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13.298065260890347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-6.7984728957526396E-14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220.56831852257903</v>
      </c>
      <c r="BJ108" s="62">
        <f t="shared" si="92"/>
        <v>155.94798995645544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111.40906489240373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3.812940753660659E-2</v>
      </c>
      <c r="BS108" s="24">
        <f t="shared" si="63"/>
        <v>111.44719429994034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-1.7053025658242404E-13</v>
      </c>
      <c r="BZ108" s="14">
        <f>BY108*VLOOKUP('Données projet'!$B$12,Paramètres!$A$1:$I$89,3,0)*VLOOKUP('Données projet'!$B$12,Paramètres!$A$1:$I$89,5,0)</f>
        <v>-1.3567387213697657E-13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195.9403725111606</v>
      </c>
      <c r="CE108" s="62">
        <f t="shared" si="94"/>
        <v>200.0549064053539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65.08198451456721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65.08198451456721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85.987199999999959</v>
      </c>
      <c r="D109" s="12">
        <f t="shared" si="86"/>
        <v>23.594880218992504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845.89675958520502</v>
      </c>
      <c r="H109" s="70">
        <f t="shared" si="56"/>
        <v>484.18878971474516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-3.694822225952521E-13</v>
      </c>
      <c r="O109" s="14">
        <f>N109*VLOOKUP('Données projet'!$B$9,Paramètres!$A$1:$I$89,3,0)*VLOOKUP('Données projet'!$B$9,Paramètres!$A$1:$I$89,5,0)</f>
        <v>-3.2277966965921228E-13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185.38515609787885</v>
      </c>
      <c r="T109" s="62">
        <f t="shared" si="88"/>
        <v>220.75864164059101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61.130157032161442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61.130157032161442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131.52184605700751</v>
      </c>
      <c r="AO109" s="62">
        <f t="shared" si="90"/>
        <v>148.8282853361294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7.2163730960536219</v>
      </c>
      <c r="AV109" s="23">
        <f>EXP(-LN(2)/25)*AV108+(1-EXP(-LN(2)/25))/(LN(2)/25)*Calculateur!AQ109*Calculateur!AS109*VLOOKUP('Données projet'!$B$10,Paramètres!$A$1:$I$89,3,0)*0.475*44/12</f>
        <v>5.7749958562886112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12.991368952342233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-6.7984728957526396E-14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220.56831852257903</v>
      </c>
      <c r="BJ109" s="62">
        <f t="shared" si="92"/>
        <v>155.94798995645544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109.2244010826835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2.6961562631759972E-2</v>
      </c>
      <c r="BS109" s="24">
        <f t="shared" si="63"/>
        <v>109.25136264531525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-1.7053025658242404E-13</v>
      </c>
      <c r="BZ109" s="14">
        <f>BY109*VLOOKUP('Données projet'!$B$12,Paramètres!$A$1:$I$89,3,0)*VLOOKUP('Données projet'!$B$12,Paramètres!$A$1:$I$89,5,0)</f>
        <v>-1.3567387213697657E-13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195.9403725111606</v>
      </c>
      <c r="CE109" s="62">
        <f t="shared" si="94"/>
        <v>200.0549064053539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63.805766494327436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63.805766494327436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86.798399999999958</v>
      </c>
      <c r="D110" s="12">
        <f t="shared" si="86"/>
        <v>23.79145596594833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853.67608114065354</v>
      </c>
      <c r="H110" s="70">
        <f t="shared" si="56"/>
        <v>485.94399914069322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-3.694822225952521E-13</v>
      </c>
      <c r="O110" s="14">
        <f>N110*VLOOKUP('Données projet'!$B$9,Paramètres!$A$1:$I$89,3,0)*VLOOKUP('Données projet'!$B$9,Paramètres!$A$1:$I$89,5,0)</f>
        <v>-3.2277966965921228E-13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185.38515609787885</v>
      </c>
      <c r="T110" s="62">
        <f t="shared" si="88"/>
        <v>220.75864164059101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59.931431938474887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59.931431938474887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131.52184605700751</v>
      </c>
      <c r="AO110" s="62">
        <f t="shared" si="90"/>
        <v>148.8282853361294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7.0748644211929816</v>
      </c>
      <c r="AV110" s="23">
        <f>EXP(-LN(2)/25)*AV109+(1-EXP(-LN(2)/25))/(LN(2)/25)*Calculateur!AQ110*Calculateur!AS110*VLOOKUP('Données projet'!$B$10,Paramètres!$A$1:$I$89,3,0)*0.475*44/12</f>
        <v>5.6170782909045656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12.691942712097546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-6.7984728957526396E-14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220.56831852257903</v>
      </c>
      <c r="BJ110" s="62">
        <f t="shared" si="92"/>
        <v>155.94798995645544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107.08257719775852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1.9064703768303295E-2</v>
      </c>
      <c r="BS110" s="24">
        <f t="shared" si="63"/>
        <v>107.10164190152683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-1.7053025658242404E-13</v>
      </c>
      <c r="BZ110" s="14">
        <f>BY110*VLOOKUP('Données projet'!$B$12,Paramètres!$A$1:$I$89,3,0)*VLOOKUP('Données projet'!$B$12,Paramètres!$A$1:$I$89,5,0)</f>
        <v>-1.3567387213697657E-13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195.9403725111606</v>
      </c>
      <c r="CE110" s="62">
        <f t="shared" si="94"/>
        <v>200.0549064053539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62.554574331048435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62.554574331048435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87.609599999999958</v>
      </c>
      <c r="D111" s="12">
        <f t="shared" si="86"/>
        <v>23.987817980868776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861.45375283477608</v>
      </c>
      <c r="H111" s="70">
        <f t="shared" si="56"/>
        <v>487.69883631667966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-3.694822225952521E-13</v>
      </c>
      <c r="O111" s="14">
        <f>N111*VLOOKUP('Données projet'!$B$9,Paramètres!$A$1:$I$89,3,0)*VLOOKUP('Données projet'!$B$9,Paramètres!$A$1:$I$89,5,0)</f>
        <v>-3.2277966965921228E-13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185.38515609787885</v>
      </c>
      <c r="T111" s="62">
        <f t="shared" si="88"/>
        <v>220.75864164059101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58.756213112725412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58.756213112725412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131.52184605700751</v>
      </c>
      <c r="AO111" s="62">
        <f t="shared" si="90"/>
        <v>148.8282853361294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6.9361306451345897</v>
      </c>
      <c r="AV111" s="23">
        <f>EXP(-LN(2)/25)*AV110+(1-EXP(-LN(2)/25))/(LN(2)/25)*Calculateur!AQ111*Calculateur!AS111*VLOOKUP('Données projet'!$B$10,Paramètres!$A$1:$I$89,3,0)*0.475*44/12</f>
        <v>5.4634789896504712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12.399609634785062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-6.7984728957526396E-14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220.56831852257903</v>
      </c>
      <c r="BJ111" s="62">
        <f t="shared" si="92"/>
        <v>155.94798995645544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104.98275317283336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1.3480781315879986E-2</v>
      </c>
      <c r="BS111" s="24">
        <f t="shared" si="63"/>
        <v>104.99623395414923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-1.7053025658242404E-13</v>
      </c>
      <c r="BZ111" s="14">
        <f>BY111*VLOOKUP('Données projet'!$B$12,Paramètres!$A$1:$I$89,3,0)*VLOOKUP('Données projet'!$B$12,Paramètres!$A$1:$I$89,5,0)</f>
        <v>-1.3567387213697657E-13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195.9403725111606</v>
      </c>
      <c r="CE111" s="62">
        <f t="shared" si="94"/>
        <v>200.0549064053539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61.327917282939474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61.327917282939474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88.420799999999957</v>
      </c>
      <c r="D112" s="12">
        <f t="shared" si="86"/>
        <v>24.183968471983022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869.22979171355291</v>
      </c>
      <c r="H112" s="70">
        <f t="shared" si="56"/>
        <v>489.4533050887037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-3.694822225952521E-13</v>
      </c>
      <c r="O112" s="14">
        <f>N112*VLOOKUP('Données projet'!$B$9,Paramètres!$A$1:$I$89,3,0)*VLOOKUP('Données projet'!$B$9,Paramètres!$A$1:$I$89,5,0)</f>
        <v>-3.2277966965921228E-13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185.38515609787885</v>
      </c>
      <c r="T112" s="62">
        <f t="shared" si="88"/>
        <v>220.75864164059101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57.604039611336184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57.604039611336184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131.52184605700751</v>
      </c>
      <c r="AO112" s="62">
        <f t="shared" si="90"/>
        <v>148.8282853361294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6.8001173538054545</v>
      </c>
      <c r="AV112" s="23">
        <f>EXP(-LN(2)/25)*AV111+(1-EXP(-LN(2)/25))/(LN(2)/25)*Calculateur!AQ112*Calculateur!AS112*VLOOKUP('Données projet'!$B$10,Paramètres!$A$1:$I$89,3,0)*0.475*44/12</f>
        <v>5.3140798693666058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12.114197223172059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-6.7984728957526396E-14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220.56831852257903</v>
      </c>
      <c r="BJ112" s="62">
        <f t="shared" si="92"/>
        <v>155.94798995645544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102.92410541627078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9.5323518841516474E-3</v>
      </c>
      <c r="BS112" s="24">
        <f t="shared" si="63"/>
        <v>102.93363776815492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-1.7053025658242404E-13</v>
      </c>
      <c r="BZ112" s="14">
        <f>BY112*VLOOKUP('Données projet'!$B$12,Paramètres!$A$1:$I$89,3,0)*VLOOKUP('Données projet'!$B$12,Paramètres!$A$1:$I$89,5,0)</f>
        <v>-1.3567387213697657E-13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195.9403725111606</v>
      </c>
      <c r="CE112" s="62">
        <f t="shared" si="94"/>
        <v>200.0549064053539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60.125314231357002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60.125314231357002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89.231999999999957</v>
      </c>
      <c r="D113" s="12">
        <f t="shared" si="86"/>
        <v>24.379909604665212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877.0042144921523</v>
      </c>
      <c r="H113" s="70">
        <f t="shared" si="56"/>
        <v>491.20740922812513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-3.694822225952521E-13</v>
      </c>
      <c r="O113" s="14">
        <f>N113*VLOOKUP('Données projet'!$B$9,Paramètres!$A$1:$I$89,3,0)*VLOOKUP('Données projet'!$B$9,Paramètres!$A$1:$I$89,5,0)</f>
        <v>-3.2277966965921228E-13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185.38515609787885</v>
      </c>
      <c r="T113" s="62">
        <f t="shared" si="88"/>
        <v>220.75864164059101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56.474459529552753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56.474459529552753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131.52184605700751</v>
      </c>
      <c r="AO113" s="62">
        <f t="shared" si="90"/>
        <v>148.8282853361294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6.666771200159368</v>
      </c>
      <c r="AV113" s="23">
        <f>EXP(-LN(2)/25)*AV112+(1-EXP(-LN(2)/25))/(LN(2)/25)*Calculateur!AQ113*Calculateur!AS113*VLOOKUP('Données projet'!$B$10,Paramètres!$A$1:$I$89,3,0)*0.475*44/12</f>
        <v>5.168766075883461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11.835537276042828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-6.7984728957526396E-14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220.56831852257903</v>
      </c>
      <c r="BJ113" s="62">
        <f t="shared" si="92"/>
        <v>155.94798995645544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100.90582648656324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6.740390657939993E-3</v>
      </c>
      <c r="BS113" s="24">
        <f t="shared" si="63"/>
        <v>100.91256687722118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-1.7053025658242404E-13</v>
      </c>
      <c r="BZ113" s="14">
        <f>BY113*VLOOKUP('Données projet'!$B$12,Paramètres!$A$1:$I$89,3,0)*VLOOKUP('Données projet'!$B$12,Paramètres!$A$1:$I$89,5,0)</f>
        <v>-1.3567387213697657E-13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195.9403725111606</v>
      </c>
      <c r="CE113" s="62">
        <f t="shared" si="94"/>
        <v>200.0549064053539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58.946293492100629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58.946293492100629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90.043199999999956</v>
      </c>
      <c r="D114" s="12">
        <f t="shared" si="86"/>
        <v>24.575643502648031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884.77703756430037</v>
      </c>
      <c r="H114" s="70">
        <f t="shared" si="56"/>
        <v>492.96115243377858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-3.694822225952521E-13</v>
      </c>
      <c r="O114" s="14">
        <f>N114*VLOOKUP('Données projet'!$B$9,Paramètres!$A$1:$I$89,3,0)*VLOOKUP('Données projet'!$B$9,Paramètres!$A$1:$I$89,5,0)</f>
        <v>-3.2277966965921228E-13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185.38515609787885</v>
      </c>
      <c r="T114" s="62">
        <f t="shared" si="88"/>
        <v>220.75864164059101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55.367029824197274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55.367029824197274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131.52184605700751</v>
      </c>
      <c r="AO114" s="62">
        <f t="shared" si="90"/>
        <v>148.8282853361294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6.5360398832531583</v>
      </c>
      <c r="AV114" s="23">
        <f>EXP(-LN(2)/25)*AV113+(1-EXP(-LN(2)/25))/(LN(2)/25)*Calculateur!AQ114*Calculateur!AS114*VLOOKUP('Données projet'!$B$10,Paramètres!$A$1:$I$89,3,0)*0.475*44/12</f>
        <v>5.027425895724833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11.563465778977992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-6.7984728957526396E-14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220.56831852257903</v>
      </c>
      <c r="BJ114" s="62">
        <f t="shared" si="92"/>
        <v>155.94798995645544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98.927124775638688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4.7661759420758237E-3</v>
      </c>
      <c r="BS114" s="24">
        <f t="shared" si="63"/>
        <v>98.931890951580769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-1.7053025658242404E-13</v>
      </c>
      <c r="BZ114" s="14">
        <f>BY114*VLOOKUP('Données projet'!$B$12,Paramètres!$A$1:$I$89,3,0)*VLOOKUP('Données projet'!$B$12,Paramètres!$A$1:$I$89,5,0)</f>
        <v>-1.3567387213697657E-13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195.9403725111606</v>
      </c>
      <c r="CE114" s="62">
        <f t="shared" si="94"/>
        <v>200.0549064053539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57.790392630409436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57.790392630409436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90.854399999999956</v>
      </c>
      <c r="D115" s="12">
        <f t="shared" si="86"/>
        <v>24.771172249191263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892.5482770113008</v>
      </c>
      <c r="H115" s="70">
        <f t="shared" si="56"/>
        <v>494.71453833400801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-3.694822225952521E-13</v>
      </c>
      <c r="O115" s="14">
        <f>N115*VLOOKUP('Données projet'!$B$9,Paramètres!$A$1:$I$89,3,0)*VLOOKUP('Données projet'!$B$9,Paramètres!$A$1:$I$89,5,0)</f>
        <v>-3.2277966965921228E-13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185.38515609787885</v>
      </c>
      <c r="T115" s="62">
        <f t="shared" si="88"/>
        <v>220.75864164059101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54.281316139898394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54.281316139898394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131.52184605700751</v>
      </c>
      <c r="AO115" s="62">
        <f t="shared" si="90"/>
        <v>148.8282853361294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6.4078721277332491</v>
      </c>
      <c r="AV115" s="23">
        <f>EXP(-LN(2)/25)*AV114+(1-EXP(-LN(2)/25))/(LN(2)/25)*Calculateur!AQ115*Calculateur!AS115*VLOOKUP('Données projet'!$B$10,Paramètres!$A$1:$I$89,3,0)*0.475*44/12</f>
        <v>4.8899506702254003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11.297822797958649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-6.7984728957526396E-14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220.56831852257903</v>
      </c>
      <c r="BJ115" s="62">
        <f t="shared" si="92"/>
        <v>155.94798995645544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96.987224198376481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3.3701953289699965E-3</v>
      </c>
      <c r="BS115" s="24">
        <f t="shared" si="63"/>
        <v>96.99059439370545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-1.7053025658242404E-13</v>
      </c>
      <c r="BZ115" s="14">
        <f>BY115*VLOOKUP('Données projet'!$B$12,Paramètres!$A$1:$I$89,3,0)*VLOOKUP('Données projet'!$B$12,Paramètres!$A$1:$I$89,5,0)</f>
        <v>-1.3567387213697657E-13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195.9403725111606</v>
      </c>
      <c r="CE115" s="62">
        <f t="shared" si="94"/>
        <v>200.0549064053539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56.657158279586092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56.657158279586092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91.665599999999955</v>
      </c>
      <c r="D116" s="12">
        <f t="shared" si="86"/>
        <v>24.966497888207424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900.31794861072365</v>
      </c>
      <c r="H116" s="70">
        <f t="shared" si="56"/>
        <v>496.46757048862781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-3.694822225952521E-13</v>
      </c>
      <c r="O116" s="14">
        <f>N116*VLOOKUP('Données projet'!$B$9,Paramètres!$A$1:$I$89,3,0)*VLOOKUP('Données projet'!$B$9,Paramètres!$A$1:$I$89,5,0)</f>
        <v>-3.2277966965921228E-13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185.38515609787885</v>
      </c>
      <c r="T116" s="62">
        <f t="shared" si="88"/>
        <v>220.75864164059101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53.216892638728652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53.216892638728652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131.52184605700751</v>
      </c>
      <c r="AO116" s="62">
        <f t="shared" si="90"/>
        <v>148.8282853361294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6.2822176637244738</v>
      </c>
      <c r="AV116" s="23">
        <f>EXP(-LN(2)/25)*AV115+(1-EXP(-LN(2)/25))/(LN(2)/25)*Calculateur!AQ116*Calculateur!AS116*VLOOKUP('Données projet'!$B$10,Paramètres!$A$1:$I$89,3,0)*0.475*44/12</f>
        <v>4.7562347119967567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11.038452375721231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-6.7984728957526396E-14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220.56831852257903</v>
      </c>
      <c r="BJ116" s="62">
        <f t="shared" si="92"/>
        <v>155.94798995645544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95.085363888211873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2.3830879710379119E-3</v>
      </c>
      <c r="BS116" s="24">
        <f t="shared" si="63"/>
        <v>95.087746976182913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-1.7053025658242404E-13</v>
      </c>
      <c r="BZ116" s="14">
        <f>BY116*VLOOKUP('Données projet'!$B$12,Paramètres!$A$1:$I$89,3,0)*VLOOKUP('Données projet'!$B$12,Paramètres!$A$1:$I$89,5,0)</f>
        <v>-1.3567387213697657E-13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195.9403725111606</v>
      </c>
      <c r="CE116" s="62">
        <f t="shared" si="94"/>
        <v>200.0549064053539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55.546145963177693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55.546145963177693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92.476799999999955</v>
      </c>
      <c r="D117" s="12">
        <f t="shared" si="86"/>
        <v>25.161622425346401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908.086067844779</v>
      </c>
      <c r="H117" s="70">
        <f t="shared" si="56"/>
        <v>498.22025239081154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-3.694822225952521E-13</v>
      </c>
      <c r="O117" s="14">
        <f>N117*VLOOKUP('Données projet'!$B$9,Paramètres!$A$1:$I$89,3,0)*VLOOKUP('Données projet'!$B$9,Paramètres!$A$1:$I$89,5,0)</f>
        <v>-3.2277966965921228E-13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185.38515609787885</v>
      </c>
      <c r="T117" s="62">
        <f t="shared" si="88"/>
        <v>220.75864164059101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52.173341833182626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52.173341833182626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131.52184605700751</v>
      </c>
      <c r="AO117" s="62">
        <f t="shared" si="90"/>
        <v>148.8282853361294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6.1590272071132555</v>
      </c>
      <c r="AV117" s="23">
        <f>EXP(-LN(2)/25)*AV116+(1-EXP(-LN(2)/25))/(LN(2)/25)*Calculateur!AQ117*Calculateur!AS117*VLOOKUP('Données projet'!$B$10,Paramètres!$A$1:$I$89,3,0)*0.475*44/12</f>
        <v>4.6261752236776923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10.785202430790948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-6.7984728957526396E-14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220.56831852257903</v>
      </c>
      <c r="BJ117" s="62">
        <f t="shared" si="92"/>
        <v>155.94798995645544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93.22079789870935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1.6850976644849983E-3</v>
      </c>
      <c r="BS117" s="24">
        <f t="shared" si="63"/>
        <v>93.222482996373842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-1.7053025658242404E-13</v>
      </c>
      <c r="BZ117" s="14">
        <f>BY117*VLOOKUP('Données projet'!$B$12,Paramètres!$A$1:$I$89,3,0)*VLOOKUP('Données projet'!$B$12,Paramètres!$A$1:$I$89,5,0)</f>
        <v>-1.3567387213697657E-13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195.9403725111606</v>
      </c>
      <c r="CE117" s="62">
        <f t="shared" si="94"/>
        <v>200.0549064053539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54.456919920643465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54.456919920643465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93.287999999999954</v>
      </c>
      <c r="D118" s="12">
        <f t="shared" si="86"/>
        <v>25.356547829040977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915.85264990838607</v>
      </c>
      <c r="H118" s="70">
        <f t="shared" si="56"/>
        <v>499.97258746891293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-3.694822225952521E-13</v>
      </c>
      <c r="O118" s="14">
        <f>N118*VLOOKUP('Données projet'!$B$9,Paramètres!$A$1:$I$89,3,0)*VLOOKUP('Données projet'!$B$9,Paramètres!$A$1:$I$89,5,0)</f>
        <v>-3.2277966965921228E-13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185.38515609787885</v>
      </c>
      <c r="T118" s="62">
        <f t="shared" si="88"/>
        <v>220.75864164059101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51.150254422430216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51.150254422430216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131.52184605700751</v>
      </c>
      <c r="AO118" s="62">
        <f t="shared" si="90"/>
        <v>148.8282853361294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6.0382524402174242</v>
      </c>
      <c r="AV118" s="23">
        <f>EXP(-LN(2)/25)*AV117+(1-EXP(-LN(2)/25))/(LN(2)/25)*Calculateur!AQ118*Calculateur!AS118*VLOOKUP('Données projet'!$B$10,Paramètres!$A$1:$I$89,3,0)*0.475*44/12</f>
        <v>4.4996722189062437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10.537924659123668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-6.7984728957526396E-14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220.56831852257903</v>
      </c>
      <c r="BJ118" s="62">
        <f t="shared" si="92"/>
        <v>155.94798995645544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91.392794910988016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1.1915439855189559E-3</v>
      </c>
      <c r="BS118" s="24">
        <f t="shared" si="63"/>
        <v>91.393986454973529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-1.7053025658242404E-13</v>
      </c>
      <c r="BZ118" s="14">
        <f>BY118*VLOOKUP('Données projet'!$B$12,Paramètres!$A$1:$I$89,3,0)*VLOOKUP('Données projet'!$B$12,Paramètres!$A$1:$I$89,5,0)</f>
        <v>-1.3567387213697657E-13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195.9403725111606</v>
      </c>
      <c r="CE118" s="62">
        <f t="shared" si="94"/>
        <v>200.0549064053539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53.389052936441047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53.389052936441047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94.099199999999954</v>
      </c>
      <c r="D119" s="12">
        <f t="shared" si="86"/>
        <v>25.551276031514817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923.61770971695614</v>
      </c>
      <c r="H119" s="70">
        <f t="shared" si="56"/>
        <v>501.7245790882215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-3.694822225952521E-13</v>
      </c>
      <c r="O119" s="14">
        <f>N119*VLOOKUP('Données projet'!$B$9,Paramètres!$A$1:$I$89,3,0)*VLOOKUP('Données projet'!$B$9,Paramètres!$A$1:$I$89,5,0)</f>
        <v>-3.2277966965921228E-13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185.38515609787885</v>
      </c>
      <c r="T119" s="62">
        <f t="shared" si="88"/>
        <v>220.75864164059101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50.147229131780954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50.147229131780954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131.52184605700751</v>
      </c>
      <c r="AO119" s="62">
        <f t="shared" si="90"/>
        <v>148.8282853361294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5.9198459928350857</v>
      </c>
      <c r="AV119" s="23">
        <f>EXP(-LN(2)/25)*AV118+(1-EXP(-LN(2)/25))/(LN(2)/25)*Calculateur!AQ119*Calculateur!AS119*VLOOKUP('Données projet'!$B$10,Paramètres!$A$1:$I$89,3,0)*0.475*44/12</f>
        <v>4.3766284454527744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10.296474438287859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-6.7984728957526396E-14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220.56831852257903</v>
      </c>
      <c r="BJ119" s="62">
        <f t="shared" si="92"/>
        <v>155.94798995645544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89.600637946884163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8.4254883224249913E-4</v>
      </c>
      <c r="BS119" s="24">
        <f t="shared" si="63"/>
        <v>89.601480495716402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-1.7053025658242404E-13</v>
      </c>
      <c r="BZ119" s="14">
        <f>BY119*VLOOKUP('Données projet'!$B$12,Paramètres!$A$1:$I$89,3,0)*VLOOKUP('Données projet'!$B$12,Paramètres!$A$1:$I$89,5,0)</f>
        <v>-1.3567387213697657E-13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195.9403725111606</v>
      </c>
      <c r="CE119" s="62">
        <f t="shared" si="94"/>
        <v>200.0549064053539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52.34212617246429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52.34212617246429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94.910399999999953</v>
      </c>
      <c r="D120" s="12">
        <f t="shared" si="86"/>
        <v>25.745808929754968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931.38126191389767</v>
      </c>
      <c r="H120" s="70">
        <f t="shared" si="56"/>
        <v>503.47623055265649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-3.694822225952521E-13</v>
      </c>
      <c r="O120" s="14">
        <f>N120*VLOOKUP('Données projet'!$B$9,Paramètres!$A$1:$I$89,3,0)*VLOOKUP('Données projet'!$B$9,Paramètres!$A$1:$I$89,5,0)</f>
        <v>-3.2277966965921228E-13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185.38515609787885</v>
      </c>
      <c r="T120" s="62">
        <f t="shared" si="88"/>
        <v>220.75864164059101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49.163872555296308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49.163872555296308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131.52184605700751</v>
      </c>
      <c r="AO120" s="62">
        <f t="shared" si="90"/>
        <v>148.8282853361294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5.8037614236651134</v>
      </c>
      <c r="AV120" s="23">
        <f>EXP(-LN(2)/25)*AV119+(1-EXP(-LN(2)/25))/(LN(2)/25)*Calculateur!AQ120*Calculateur!AS120*VLOOKUP('Données projet'!$B$10,Paramètres!$A$1:$I$89,3,0)*0.475*44/12</f>
        <v>4.2569493104549814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10.060710734120095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-6.7984728957526396E-14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220.56831852257903</v>
      </c>
      <c r="BJ120" s="62">
        <f t="shared" si="92"/>
        <v>155.94798995645544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87.843624087738576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5.9577199275947796E-4</v>
      </c>
      <c r="BS120" s="24">
        <f t="shared" si="63"/>
        <v>87.844219859731339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-1.7053025658242404E-13</v>
      </c>
      <c r="BZ120" s="14">
        <f>BY120*VLOOKUP('Données projet'!$B$12,Paramètres!$A$1:$I$89,3,0)*VLOOKUP('Données projet'!$B$12,Paramètres!$A$1:$I$89,5,0)</f>
        <v>-1.3567387213697657E-13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195.9403725111606</v>
      </c>
      <c r="CE120" s="62">
        <f t="shared" si="94"/>
        <v>200.0549064053539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51.315729003766847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51.315729003766847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95.721599999999953</v>
      </c>
      <c r="D121" s="12">
        <f t="shared" si="86"/>
        <v>25.940148386449934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939.14332087785886</v>
      </c>
      <c r="H121" s="70">
        <f t="shared" si="56"/>
        <v>505.22754510640021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-3.694822225952521E-13</v>
      </c>
      <c r="O121" s="14">
        <f>N121*VLOOKUP('Données projet'!$B$9,Paramètres!$A$1:$I$89,3,0)*VLOOKUP('Données projet'!$B$9,Paramètres!$A$1:$I$89,5,0)</f>
        <v>-3.2277966965921228E-13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185.38515609787885</v>
      </c>
      <c r="T121" s="62">
        <f t="shared" si="88"/>
        <v>220.75864164059101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48.199799001488238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48.199799001488238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131.52184605700751</v>
      </c>
      <c r="AO121" s="62">
        <f t="shared" si="90"/>
        <v>148.8282853361294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5.6899532020919681</v>
      </c>
      <c r="AV121" s="23">
        <f>EXP(-LN(2)/25)*AV120+(1-EXP(-LN(2)/25))/(LN(2)/25)*Calculateur!AQ121*Calculateur!AS121*VLOOKUP('Données projet'!$B$10,Paramètres!$A$1:$I$89,3,0)*0.475*44/12</f>
        <v>4.1405428076973552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9.8304960097893233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-6.7984728957526396E-14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220.56831852257903</v>
      </c>
      <c r="BJ121" s="62">
        <f t="shared" si="92"/>
        <v>155.94798995645544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86.121064198698193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4.2127441612124956E-4</v>
      </c>
      <c r="BS121" s="24">
        <f t="shared" si="63"/>
        <v>86.121485473114319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-1.7053025658242404E-13</v>
      </c>
      <c r="BZ121" s="14">
        <f>BY121*VLOOKUP('Données projet'!$B$12,Paramètres!$A$1:$I$89,3,0)*VLOOKUP('Données projet'!$B$12,Paramètres!$A$1:$I$89,5,0)</f>
        <v>-1.3567387213697657E-13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195.9403725111606</v>
      </c>
      <c r="CE121" s="62">
        <f t="shared" si="94"/>
        <v>200.0549064053539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50.309458857507103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50.309458857507103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96.532799999999952</v>
      </c>
      <c r="D122" s="12">
        <f t="shared" si="86"/>
        <v>26.134296230894964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946.90390072971513</v>
      </c>
      <c r="H122" s="70">
        <f t="shared" si="56"/>
        <v>506.97852593547532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-3.694822225952521E-13</v>
      </c>
      <c r="O122" s="14">
        <f>N122*VLOOKUP('Données projet'!$B$9,Paramètres!$A$1:$I$89,3,0)*VLOOKUP('Données projet'!$B$9,Paramètres!$A$1:$I$89,5,0)</f>
        <v>-3.2277966965921228E-13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185.38515609787885</v>
      </c>
      <c r="T122" s="62">
        <f t="shared" si="88"/>
        <v>220.75864164059101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47.254630342043534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47.254630342043534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131.52184605700751</v>
      </c>
      <c r="AO122" s="62">
        <f t="shared" si="90"/>
        <v>148.8282853361294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5.5783766903277119</v>
      </c>
      <c r="AV122" s="23">
        <f>EXP(-LN(2)/25)*AV121+(1-EXP(-LN(2)/25))/(LN(2)/25)*Calculateur!AQ122*Calculateur!AS122*VLOOKUP('Données projet'!$B$10,Paramètres!$A$1:$I$89,3,0)*0.475*44/12</f>
        <v>4.0273194468791882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9.6056961372069001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-6.7984728957526396E-14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220.56831852257903</v>
      </c>
      <c r="BJ122" s="62">
        <f t="shared" si="92"/>
        <v>155.94798995645544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84.432282658424114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2.9788599637973898E-4</v>
      </c>
      <c r="BS122" s="24">
        <f t="shared" si="63"/>
        <v>84.432580544420489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-1.7053025658242404E-13</v>
      </c>
      <c r="BZ122" s="14">
        <f>BY122*VLOOKUP('Données projet'!$B$12,Paramètres!$A$1:$I$89,3,0)*VLOOKUP('Données projet'!$B$12,Paramètres!$A$1:$I$89,5,0)</f>
        <v>-1.3567387213697657E-13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195.9403725111606</v>
      </c>
      <c r="CE122" s="62">
        <f t="shared" si="94"/>
        <v>200.0549064053539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49.322921055051324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49.322921055051324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97.343999999999951</v>
      </c>
      <c r="D123" s="12">
        <f t="shared" si="86"/>
        <v>26.328254259866451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954.66301533931983</v>
      </c>
      <c r="H123" s="70">
        <f t="shared" si="56"/>
        <v>508.7291761692673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-3.694822225952521E-13</v>
      </c>
      <c r="O123" s="14">
        <f>N123*VLOOKUP('Données projet'!$B$9,Paramètres!$A$1:$I$89,3,0)*VLOOKUP('Données projet'!$B$9,Paramètres!$A$1:$I$89,5,0)</f>
        <v>-3.2277966965921228E-13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185.38515609787885</v>
      </c>
      <c r="T123" s="62">
        <f t="shared" si="88"/>
        <v>220.75864164059101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46.327995863514587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46.327995863514587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131.52184605700751</v>
      </c>
      <c r="AO123" s="62">
        <f t="shared" si="90"/>
        <v>148.8282853361294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5.4689881259042004</v>
      </c>
      <c r="AV123" s="23">
        <f>EXP(-LN(2)/25)*AV122+(1-EXP(-LN(2)/25))/(LN(2)/25)*Calculateur!AQ123*Calculateur!AS123*VLOOKUP('Données projet'!$B$10,Paramètres!$A$1:$I$89,3,0)*0.475*44/12</f>
        <v>3.9171921848167517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9.3861803107209525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-6.7984728957526396E-14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220.56831852257903</v>
      </c>
      <c r="BJ123" s="62">
        <f t="shared" si="92"/>
        <v>155.94798995645544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82.776617094099777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2.1063720806062478E-4</v>
      </c>
      <c r="BS123" s="24">
        <f t="shared" si="63"/>
        <v>82.776827731307833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-1.7053025658242404E-13</v>
      </c>
      <c r="BZ123" s="14">
        <f>BY123*VLOOKUP('Données projet'!$B$12,Paramètres!$A$1:$I$89,3,0)*VLOOKUP('Données projet'!$B$12,Paramètres!$A$1:$I$89,5,0)</f>
        <v>-1.3567387213697657E-13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195.9403725111606</v>
      </c>
      <c r="CE123" s="62">
        <f t="shared" si="94"/>
        <v>200.0549064053539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48.35572865717306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48.35572865717306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98.155199999999951</v>
      </c>
      <c r="D124" s="12">
        <f t="shared" si="86"/>
        <v>26.522024238465754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962.42067833201588</v>
      </c>
      <c r="H124" s="70">
        <f t="shared" si="56"/>
        <v>510.4794988819944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-3.694822225952521E-13</v>
      </c>
      <c r="O124" s="14">
        <f>N124*VLOOKUP('Données projet'!$B$9,Paramètres!$A$1:$I$89,3,0)*VLOOKUP('Données projet'!$B$9,Paramètres!$A$1:$I$89,5,0)</f>
        <v>-3.2277966965921228E-13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185.38515609787885</v>
      </c>
      <c r="T124" s="62">
        <f t="shared" si="88"/>
        <v>220.75864164059101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45.419532121918365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45.419532121918365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131.52184605700751</v>
      </c>
      <c r="AO124" s="62">
        <f t="shared" si="90"/>
        <v>148.8282853361294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5.3617446045085977</v>
      </c>
      <c r="AV124" s="23">
        <f>EXP(-LN(2)/25)*AV123+(1-EXP(-LN(2)/25))/(LN(2)/25)*Calculateur!AQ124*Calculateur!AS124*VLOOKUP('Données projet'!$B$10,Paramètres!$A$1:$I$89,3,0)*0.475*44/12</f>
        <v>3.8100763585267536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9.1718209630353513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-6.7984728957526396E-14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220.56831852257903</v>
      </c>
      <c r="BJ124" s="62">
        <f t="shared" si="92"/>
        <v>155.94798995645544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81.153418121635553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1.4894299818986949E-4</v>
      </c>
      <c r="BS124" s="24">
        <f t="shared" si="63"/>
        <v>81.153567064633748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-1.7053025658242404E-13</v>
      </c>
      <c r="BZ124" s="14">
        <f>BY124*VLOOKUP('Données projet'!$B$12,Paramètres!$A$1:$I$89,3,0)*VLOOKUP('Données projet'!$B$12,Paramètres!$A$1:$I$89,5,0)</f>
        <v>-1.3567387213697657E-13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195.9403725111606</v>
      </c>
      <c r="CE124" s="62">
        <f t="shared" si="94"/>
        <v>200.0549064053539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47.407502312288081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47.407502312288081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98.96639999999995</v>
      </c>
      <c r="D125" s="12">
        <f t="shared" si="86"/>
        <v>26.715607900934927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970.17690309493594</v>
      </c>
      <c r="H125" s="70">
        <f t="shared" si="56"/>
        <v>512.22949709412819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-3.694822225952521E-13</v>
      </c>
      <c r="O125" s="14">
        <f>N125*VLOOKUP('Données projet'!$B$9,Paramètres!$A$1:$I$89,3,0)*VLOOKUP('Données projet'!$B$9,Paramètres!$A$1:$I$89,5,0)</f>
        <v>-3.2277966965921228E-13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185.38515609787885</v>
      </c>
      <c r="T125" s="62">
        <f t="shared" si="88"/>
        <v>220.75864164059101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44.528882800186679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44.528882800186679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131.52184605700751</v>
      </c>
      <c r="AO125" s="62">
        <f t="shared" si="90"/>
        <v>148.8282853361294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5.2566040631554731</v>
      </c>
      <c r="AV125" s="23">
        <f>EXP(-LN(2)/25)*AV124+(1-EXP(-LN(2)/25))/(LN(2)/25)*Calculateur!AQ125*Calculateur!AS125*VLOOKUP('Données projet'!$B$10,Paramètres!$A$1:$I$89,3,0)*0.475*44/12</f>
        <v>3.7058896201396321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8.9624936832951043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-6.7984728957526396E-14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220.56831852257903</v>
      </c>
      <c r="BJ125" s="62">
        <f t="shared" si="92"/>
        <v>155.94798995645544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79.562049090967747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1.0531860403031239E-4</v>
      </c>
      <c r="BS125" s="24">
        <f t="shared" si="63"/>
        <v>79.562154409571775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-1.7053025658242404E-13</v>
      </c>
      <c r="BZ125" s="14">
        <f>BY125*VLOOKUP('Données projet'!$B$12,Paramètres!$A$1:$I$89,3,0)*VLOOKUP('Données projet'!$B$12,Paramètres!$A$1:$I$89,5,0)</f>
        <v>-1.3567387213697657E-13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195.9403725111606</v>
      </c>
      <c r="CE125" s="62">
        <f t="shared" si="94"/>
        <v>200.0549064053539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46.477870107665332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46.477870107665332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99.77759999999995</v>
      </c>
      <c r="D126" s="12">
        <f t="shared" si="86"/>
        <v>26.909006951444532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977.93170278308014</v>
      </c>
      <c r="H126" s="70">
        <f t="shared" si="56"/>
        <v>513.97917377376575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-3.694822225952521E-13</v>
      </c>
      <c r="O126" s="14">
        <f>N126*VLOOKUP('Données projet'!$B$9,Paramètres!$A$1:$I$89,3,0)*VLOOKUP('Données projet'!$B$9,Paramètres!$A$1:$I$89,5,0)</f>
        <v>-3.2277966965921228E-13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185.38515609787885</v>
      </c>
      <c r="T126" s="62">
        <f t="shared" si="88"/>
        <v>220.75864164059101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43.655698568411708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43.655698568411708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131.52184605700751</v>
      </c>
      <c r="AO126" s="62">
        <f t="shared" si="90"/>
        <v>148.8282853361294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5.153525263688886</v>
      </c>
      <c r="AV126" s="23">
        <f>EXP(-LN(2)/25)*AV125+(1-EXP(-LN(2)/25))/(LN(2)/25)*Calculateur!AQ126*Calculateur!AS126*VLOOKUP('Données projet'!$B$10,Paramètres!$A$1:$I$89,3,0)*0.475*44/12</f>
        <v>3.6045518735926487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8.7580771372815356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-6.7984728957526396E-14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220.56831852257903</v>
      </c>
      <c r="BJ126" s="62">
        <f t="shared" si="92"/>
        <v>155.94798995645544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78.001885836352074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7.4471499094934745E-5</v>
      </c>
      <c r="BS126" s="24">
        <f t="shared" si="63"/>
        <v>78.001960307851164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-1.7053025658242404E-13</v>
      </c>
      <c r="BZ126" s="14">
        <f>BY126*VLOOKUP('Données projet'!$B$12,Paramètres!$A$1:$I$89,3,0)*VLOOKUP('Données projet'!$B$12,Paramètres!$A$1:$I$89,5,0)</f>
        <v>-1.3567387213697657E-13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195.9403725111606</v>
      </c>
      <c r="CE126" s="62">
        <f t="shared" si="94"/>
        <v>200.0549064053539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45.566467423555579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45.566467423555579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100.58879999999995</v>
      </c>
      <c r="D127" s="12">
        <f t="shared" si="86"/>
        <v>27.102223064855114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985.68509032519705</v>
      </c>
      <c r="H127" s="70">
        <f t="shared" si="56"/>
        <v>515.72853183795587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-3.694822225952521E-13</v>
      </c>
      <c r="O127" s="14">
        <f>N127*VLOOKUP('Données projet'!$B$9,Paramètres!$A$1:$I$89,3,0)*VLOOKUP('Données projet'!$B$9,Paramètres!$A$1:$I$89,5,0)</f>
        <v>-3.2277966965921228E-13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185.38515609787885</v>
      </c>
      <c r="T127" s="62">
        <f t="shared" si="88"/>
        <v>220.75864164059101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42.799636946832052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42.799636946832052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131.52184605700751</v>
      </c>
      <c r="AO127" s="62">
        <f t="shared" si="90"/>
        <v>148.8282853361294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5.0524677766079789</v>
      </c>
      <c r="AV127" s="23">
        <f>EXP(-LN(2)/25)*AV126+(1-EXP(-LN(2)/25))/(LN(2)/25)*Calculateur!AQ127*Calculateur!AS127*VLOOKUP('Données projet'!$B$10,Paramètres!$A$1:$I$89,3,0)*0.475*44/12</f>
        <v>3.5059852130541129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8.5584529896620918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-6.7984728957526396E-14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220.56831852257903</v>
      </c>
      <c r="BJ127" s="62">
        <f t="shared" si="92"/>
        <v>155.94798995645544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76.472316431553779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5.2659302015156196E-5</v>
      </c>
      <c r="BS127" s="24">
        <f t="shared" si="63"/>
        <v>76.472369090855793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-1.7053025658242404E-13</v>
      </c>
      <c r="BZ127" s="14">
        <f>BY127*VLOOKUP('Données projet'!$B$12,Paramètres!$A$1:$I$89,3,0)*VLOOKUP('Données projet'!$B$12,Paramètres!$A$1:$I$89,5,0)</f>
        <v>-1.3567387213697657E-13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195.9403725111606</v>
      </c>
      <c r="CE127" s="62">
        <f t="shared" si="94"/>
        <v>200.0549064053539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44.672936790180472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44.672936790180472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101.39999999999995</v>
      </c>
      <c r="D128" s="12">
        <f t="shared" si="86"/>
        <v>27.295257887453797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993.43707842946753</v>
      </c>
      <c r="H128" s="70">
        <f t="shared" si="56"/>
        <v>517.47757415398189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-3.694822225952521E-13</v>
      </c>
      <c r="O128" s="14">
        <f>N128*VLOOKUP('Données projet'!$B$9,Paramètres!$A$1:$I$89,3,0)*VLOOKUP('Données projet'!$B$9,Paramètres!$A$1:$I$89,5,0)</f>
        <v>-3.2277966965921228E-13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185.38515609787885</v>
      </c>
      <c r="T128" s="62">
        <f t="shared" si="88"/>
        <v>220.75864164059101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41.960362171505537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41.960362171505537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131.52184605700751</v>
      </c>
      <c r="AO128" s="62">
        <f t="shared" si="90"/>
        <v>148.8282853361294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4.9533919652097476</v>
      </c>
      <c r="AV128" s="23">
        <f>EXP(-LN(2)/25)*AV127+(1-EXP(-LN(2)/25))/(LN(2)/25)*Calculateur!AQ128*Calculateur!AS128*VLOOKUP('Données projet'!$B$10,Paramètres!$A$1:$I$89,3,0)*0.475*44/12</f>
        <v>3.4101138630313987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8.3635058282411467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-6.7984728957526396E-14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220.56831852257903</v>
      </c>
      <c r="BJ128" s="62">
        <f t="shared" si="92"/>
        <v>155.94798995645544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74.972740949838368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3.7235749547467373E-5</v>
      </c>
      <c r="BS128" s="24">
        <f t="shared" si="63"/>
        <v>74.972778185587913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-1.7053025658242404E-13</v>
      </c>
      <c r="BZ128" s="14">
        <f>BY128*VLOOKUP('Données projet'!$B$12,Paramètres!$A$1:$I$89,3,0)*VLOOKUP('Données projet'!$B$12,Paramètres!$A$1:$I$89,5,0)</f>
        <v>-1.3567387213697657E-13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195.9403725111606</v>
      </c>
      <c r="CE128" s="62">
        <f t="shared" si="94"/>
        <v>200.0549064053539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43.796927747525977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43.796927747525977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9" s="12">
        <f t="shared" si="86"/>
        <v>27.488113037666018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1001.1876795890006</v>
      </c>
      <c r="H129" s="70">
        <f t="shared" si="56"/>
        <v>519.22630354060152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-3.694822225952521E-13</v>
      </c>
      <c r="O129" s="14">
        <f>N129*VLOOKUP('Données projet'!$B$9,Paramètres!$A$1:$I$89,3,0)*VLOOKUP('Données projet'!$B$9,Paramètres!$A$1:$I$89,5,0)</f>
        <v>-3.2277966965921228E-13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185.38515609787885</v>
      </c>
      <c r="T129" s="62">
        <f t="shared" si="88"/>
        <v>220.75864164059101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41.137545062616113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41.137545062616113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131.52184605700751</v>
      </c>
      <c r="AO129" s="62">
        <f t="shared" si="90"/>
        <v>148.8282853361294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4.8562589700427576</v>
      </c>
      <c r="AV129" s="23">
        <f>EXP(-LN(2)/25)*AV128+(1-EXP(-LN(2)/25))/(LN(2)/25)*Calculateur!AQ129*Calculateur!AS129*VLOOKUP('Données projet'!$B$10,Paramètres!$A$1:$I$89,3,0)*0.475*44/12</f>
        <v>3.3168641201167111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8.1731230901594678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-6.7984728957526396E-14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220.56831852257903</v>
      </c>
      <c r="BJ129" s="62">
        <f t="shared" si="92"/>
        <v>155.94798995645544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73.502571228668671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2.6329651007578098E-5</v>
      </c>
      <c r="BS129" s="24">
        <f t="shared" si="63"/>
        <v>73.502597558319678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-1.7053025658242404E-13</v>
      </c>
      <c r="BZ129" s="14">
        <f>BY129*VLOOKUP('Données projet'!$B$12,Paramètres!$A$1:$I$89,3,0)*VLOOKUP('Données projet'!$B$12,Paramètres!$A$1:$I$89,5,0)</f>
        <v>-1.3567387213697657E-13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195.9403725111606</v>
      </c>
      <c r="CE129" s="62">
        <f t="shared" si="94"/>
        <v>200.0549064053539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42.93809670788518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42.93809670788518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103.02239999999995</v>
      </c>
      <c r="D130" s="12">
        <f t="shared" si="86"/>
        <v>27.680790106744631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1008.9369060871513</v>
      </c>
      <c r="H130" s="70">
        <f t="shared" si="56"/>
        <v>520.9747227692468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-3.694822225952521E-13</v>
      </c>
      <c r="O130" s="14">
        <f>N130*VLOOKUP('Données projet'!$B$9,Paramètres!$A$1:$I$89,3,0)*VLOOKUP('Données projet'!$B$9,Paramètres!$A$1:$I$89,5,0)</f>
        <v>-3.2277966965921228E-13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185.38515609787885</v>
      </c>
      <c r="T130" s="62">
        <f t="shared" si="88"/>
        <v>220.75864164059101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40.330862895363126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40.330862895363126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131.52184605700751</v>
      </c>
      <c r="AO130" s="62">
        <f t="shared" si="90"/>
        <v>148.8282853361294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4.761030693665715</v>
      </c>
      <c r="AV130" s="23">
        <f>EXP(-LN(2)/25)*AV129+(1-EXP(-LN(2)/25))/(LN(2)/25)*Calculateur!AQ130*Calculateur!AS130*VLOOKUP('Données projet'!$B$10,Paramètres!$A$1:$I$89,3,0)*0.475*44/12</f>
        <v>3.2261642963258161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7.9871949899915311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-6.7984728957526396E-14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220.56831852257903</v>
      </c>
      <c r="BJ130" s="62">
        <f t="shared" si="92"/>
        <v>155.94798995645544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72.061230639016117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1.8617874773733686E-5</v>
      </c>
      <c r="BS130" s="24">
        <f t="shared" si="63"/>
        <v>72.061249256890889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-1.7053025658242404E-13</v>
      </c>
      <c r="BZ130" s="14">
        <f>BY130*VLOOKUP('Données projet'!$B$12,Paramètres!$A$1:$I$89,3,0)*VLOOKUP('Données projet'!$B$12,Paramètres!$A$1:$I$89,5,0)</f>
        <v>-1.3567387213697657E-13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195.9403725111606</v>
      </c>
      <c r="CE130" s="62">
        <f t="shared" si="94"/>
        <v>200.0549064053539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42.096106821096527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42.096106821096527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103.83359999999995</v>
      </c>
      <c r="D131" s="12">
        <f t="shared" si="86"/>
        <v>27.873290659436186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1016.684770002665</v>
      </c>
      <c r="H131" s="70">
        <f t="shared" si="56"/>
        <v>522.7228345651846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-3.694822225952521E-13</v>
      </c>
      <c r="O131" s="14">
        <f>N131*VLOOKUP('Données projet'!$B$9,Paramètres!$A$1:$I$89,3,0)*VLOOKUP('Données projet'!$B$9,Paramètres!$A$1:$I$89,5,0)</f>
        <v>-3.2277966965921228E-13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185.38515609787885</v>
      </c>
      <c r="T131" s="62">
        <f t="shared" si="88"/>
        <v>220.75864164059101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39.539999273382435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39.539999273382435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131.52184605700751</v>
      </c>
      <c r="AO131" s="62">
        <f t="shared" si="90"/>
        <v>148.8282853361294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4.6676697857049128</v>
      </c>
      <c r="AV131" s="23">
        <f>EXP(-LN(2)/25)*AV130+(1-EXP(-LN(2)/25))/(LN(2)/25)*Calculateur!AQ131*Calculateur!AS131*VLOOKUP('Données projet'!$B$10,Paramètres!$A$1:$I$89,3,0)*0.475*44/12</f>
        <v>3.1379446639861799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7.8056144496910926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-6.7984728957526396E-14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220.56831852257903</v>
      </c>
      <c r="BJ131" s="62">
        <f t="shared" si="92"/>
        <v>155.94798995645544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70.648153859195702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1.3164825503789049E-5</v>
      </c>
      <c r="BS131" s="24">
        <f t="shared" si="63"/>
        <v>70.648167024021205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-1.7053025658242404E-13</v>
      </c>
      <c r="BZ131" s="14">
        <f>BY131*VLOOKUP('Données projet'!$B$12,Paramètres!$A$1:$I$89,3,0)*VLOOKUP('Données projet'!$B$12,Paramètres!$A$1:$I$89,5,0)</f>
        <v>-1.3567387213697657E-13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195.9403725111606</v>
      </c>
      <c r="CE131" s="62">
        <f t="shared" si="94"/>
        <v>200.0549064053539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41.27062784242468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41.27062784242468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104.64479999999995</v>
      </c>
      <c r="D132" s="12">
        <f t="shared" si="86"/>
        <v>28.065616234626216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1024.4312832146582</v>
      </c>
      <c r="H132" s="70">
        <f t="shared" ref="H132:H195" si="110">(B132+E132+F132)*44/12+(C132+D132)*0.475*44/12</f>
        <v>524.47064160864056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-3.694822225952521E-13</v>
      </c>
      <c r="O132" s="14">
        <f>N132*VLOOKUP('Données projet'!$B$9,Paramètres!$A$1:$I$89,3,0)*VLOOKUP('Données projet'!$B$9,Paramètres!$A$1:$I$89,5,0)</f>
        <v>-3.2277966965921228E-13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185.38515609787885</v>
      </c>
      <c r="T132" s="62">
        <f t="shared" si="88"/>
        <v>220.75864164059101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38.764644004649604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38.764644004649604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131.52184605700751</v>
      </c>
      <c r="AO132" s="62">
        <f t="shared" si="90"/>
        <v>148.8282853361294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4.5761396282046913</v>
      </c>
      <c r="AV132" s="23">
        <f>EXP(-LN(2)/25)*AV131+(1-EXP(-LN(2)/25))/(LN(2)/25)*Calculateur!AQ132*Calculateur!AS132*VLOOKUP('Données projet'!$B$10,Paramètres!$A$1:$I$89,3,0)*0.475*44/12</f>
        <v>3.0521374021321397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7.6282770303368306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-6.7984728957526396E-14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220.56831852257903</v>
      </c>
      <c r="BJ132" s="62">
        <f t="shared" si="92"/>
        <v>155.94798995645544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69.262786653135834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9.3089373868668432E-6</v>
      </c>
      <c r="BS132" s="24">
        <f t="shared" ref="BS132:BS153" si="117">SUM(BP132:BR132)</f>
        <v>69.262795962073227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-1.7053025658242404E-13</v>
      </c>
      <c r="BZ132" s="14">
        <f>BY132*VLOOKUP('Données projet'!$B$12,Paramètres!$A$1:$I$89,3,0)*VLOOKUP('Données projet'!$B$12,Paramètres!$A$1:$I$89,5,0)</f>
        <v>-1.3567387213697657E-13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195.9403725111606</v>
      </c>
      <c r="CE132" s="62">
        <f t="shared" si="94"/>
        <v>200.0549064053539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40.46133600303213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40.46133600303213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105.45599999999995</v>
      </c>
      <c r="D133" s="12">
        <f t="shared" ref="D133:D196" si="140">IFERROR(EXP(-1.0587+0.8836*LN(C133)+0.284),0)</f>
        <v>28.257768345963548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1032.1764574074375</v>
      </c>
      <c r="H133" s="70">
        <f t="shared" si="110"/>
        <v>526.21814653588638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-3.694822225952521E-13</v>
      </c>
      <c r="O133" s="14">
        <f>N133*VLOOKUP('Données projet'!$B$9,Paramètres!$A$1:$I$89,3,0)*VLOOKUP('Données projet'!$B$9,Paramètres!$A$1:$I$89,5,0)</f>
        <v>-3.2277966965921228E-13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185.38515609787885</v>
      </c>
      <c r="T133" s="62">
        <f t="shared" ref="T133:T196" si="142">$T$3</f>
        <v>220.75864164059101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38.004492979816604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38.004492979816604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131.52184605700751</v>
      </c>
      <c r="AO133" s="62">
        <f t="shared" ref="AO133:AO196" si="144">$AO$3</f>
        <v>148.8282853361294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4.4864043212651659</v>
      </c>
      <c r="AV133" s="23">
        <f>EXP(-LN(2)/25)*AV132+(1-EXP(-LN(2)/25))/(LN(2)/25)*Calculateur!AQ133*Calculateur!AS133*VLOOKUP('Données projet'!$B$10,Paramètres!$A$1:$I$89,3,0)*0.475*44/12</f>
        <v>2.968676544365906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7.4550808656310714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-6.7984728957526396E-14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220.56831852257903</v>
      </c>
      <c r="BJ133" s="62">
        <f t="shared" ref="BJ133:BJ196" si="146">$BJ$3</f>
        <v>155.94798995645544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67.904585652996246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6.5824127518945244E-6</v>
      </c>
      <c r="BS133" s="24">
        <f t="shared" si="117"/>
        <v>67.904592235408998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-1.7053025658242404E-13</v>
      </c>
      <c r="BZ133" s="14">
        <f>BY133*VLOOKUP('Données projet'!$B$12,Paramètres!$A$1:$I$89,3,0)*VLOOKUP('Données projet'!$B$12,Paramètres!$A$1:$I$89,5,0)</f>
        <v>-1.3567387213697657E-13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195.9403725111606</v>
      </c>
      <c r="CE133" s="62">
        <f t="shared" ref="CE133:CE196" si="148">$CE$3</f>
        <v>200.0549064053539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39.667913882990788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39.667913882990788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106.26719999999995</v>
      </c>
      <c r="D134" s="12">
        <f t="shared" si="140"/>
        <v>28.449748482465122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1039.9203040751688</v>
      </c>
      <c r="H134" s="70">
        <f t="shared" si="110"/>
        <v>527.9653519402932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-3.694822225952521E-13</v>
      </c>
      <c r="O134" s="14">
        <f>N134*VLOOKUP('Données projet'!$B$9,Paramètres!$A$1:$I$89,3,0)*VLOOKUP('Données projet'!$B$9,Paramètres!$A$1:$I$89,5,0)</f>
        <v>-3.2277966965921228E-13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185.38515609787885</v>
      </c>
      <c r="T134" s="62">
        <f t="shared" si="142"/>
        <v>220.75864164059101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37.25924805293424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37.25924805293424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131.52184605700751</v>
      </c>
      <c r="AO134" s="62">
        <f t="shared" si="144"/>
        <v>148.8282853361294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4.398428668961591</v>
      </c>
      <c r="AV134" s="23">
        <f>EXP(-LN(2)/25)*AV133+(1-EXP(-LN(2)/25))/(LN(2)/25)*Calculateur!AQ134*Calculateur!AS134*VLOOKUP('Données projet'!$B$10,Paramètres!$A$1:$I$89,3,0)*0.475*44/12</f>
        <v>2.8874979281443056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7.2859265971058971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-6.7984728957526396E-14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220.56831852257903</v>
      </c>
      <c r="BJ134" s="62">
        <f t="shared" si="146"/>
        <v>155.94798995645544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66.573018146048582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4.6544686934334216E-6</v>
      </c>
      <c r="BS134" s="24">
        <f t="shared" si="117"/>
        <v>66.573022800517279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-1.7053025658242404E-13</v>
      </c>
      <c r="BZ134" s="14">
        <f>BY134*VLOOKUP('Données projet'!$B$12,Paramètres!$A$1:$I$89,3,0)*VLOOKUP('Données projet'!$B$12,Paramètres!$A$1:$I$89,5,0)</f>
        <v>-1.3567387213697657E-13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195.9403725111606</v>
      </c>
      <c r="CE134" s="62">
        <f t="shared" si="148"/>
        <v>200.0549064053539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38.890050286783747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38.890050286783747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107.07839999999995</v>
      </c>
      <c r="D135" s="12">
        <f t="shared" si="140"/>
        <v>28.64155810910178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1047.6628345263991</v>
      </c>
      <c r="H135" s="70">
        <f t="shared" si="110"/>
        <v>529.71226037335214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-3.694822225952521E-13</v>
      </c>
      <c r="O135" s="14">
        <f>N135*VLOOKUP('Données projet'!$B$9,Paramètres!$A$1:$I$89,3,0)*VLOOKUP('Données projet'!$B$9,Paramètres!$A$1:$I$89,5,0)</f>
        <v>-3.2277966965921228E-13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185.38515609787885</v>
      </c>
      <c r="T135" s="62">
        <f t="shared" si="142"/>
        <v>220.75864164059101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36.528616924513514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36.528616924513514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131.52184605700751</v>
      </c>
      <c r="AO135" s="62">
        <f t="shared" si="144"/>
        <v>148.8282853361294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4.3121781655398399</v>
      </c>
      <c r="AV135" s="23">
        <f>EXP(-LN(2)/25)*AV134+(1-EXP(-LN(2)/25))/(LN(2)/25)*Calculateur!AQ135*Calculateur!AS135*VLOOKUP('Données projet'!$B$10,Paramètres!$A$1:$I$89,3,0)*0.475*44/12</f>
        <v>2.8085391454522828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7.1207173109921227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-6.7984728957526396E-14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220.56831852257903</v>
      </c>
      <c r="BJ135" s="62">
        <f t="shared" si="146"/>
        <v>155.94798995645544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65.26756186573617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3.2912063759472622E-6</v>
      </c>
      <c r="BS135" s="24">
        <f t="shared" si="117"/>
        <v>65.267565156942553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-1.7053025658242404E-13</v>
      </c>
      <c r="BZ135" s="14">
        <f>BY135*VLOOKUP('Données projet'!$B$12,Paramètres!$A$1:$I$89,3,0)*VLOOKUP('Données projet'!$B$12,Paramètres!$A$1:$I$89,5,0)</f>
        <v>-1.3567387213697657E-13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195.9403725111606</v>
      </c>
      <c r="CE135" s="62">
        <f t="shared" si="148"/>
        <v>200.0549064053539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38.127440121248377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38.127440121248377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107.88959999999994</v>
      </c>
      <c r="D136" s="12">
        <f t="shared" si="140"/>
        <v>28.833198667365593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1055.4040598884358</v>
      </c>
      <c r="H136" s="70">
        <f t="shared" si="110"/>
        <v>531.45887434566157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-3.694822225952521E-13</v>
      </c>
      <c r="O136" s="14">
        <f>N136*VLOOKUP('Données projet'!$B$9,Paramètres!$A$1:$I$89,3,0)*VLOOKUP('Données projet'!$B$9,Paramètres!$A$1:$I$89,5,0)</f>
        <v>-3.2277966965921228E-13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185.38515609787885</v>
      </c>
      <c r="T136" s="62">
        <f t="shared" si="142"/>
        <v>220.75864164059101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35.812313026880133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35.812313026880133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131.52184605700751</v>
      </c>
      <c r="AO136" s="62">
        <f t="shared" si="144"/>
        <v>148.8282853361294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4.2276189818825767</v>
      </c>
      <c r="AV136" s="23">
        <f>EXP(-LN(2)/25)*AV135+(1-EXP(-LN(2)/25))/(LN(2)/25)*Calculateur!AQ136*Calculateur!AS136*VLOOKUP('Données projet'!$B$10,Paramètres!$A$1:$I$89,3,0)*0.475*44/12</f>
        <v>2.7317394948252356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6.9593584767078127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-6.7984728957526396E-14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220.56831852257903</v>
      </c>
      <c r="BJ136" s="62">
        <f t="shared" si="146"/>
        <v>155.94798995645544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63.987704786830982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2.3272343467167108E-6</v>
      </c>
      <c r="BS136" s="24">
        <f t="shared" si="117"/>
        <v>63.98770711406533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-1.7053025658242404E-13</v>
      </c>
      <c r="BZ136" s="14">
        <f>BY136*VLOOKUP('Données projet'!$B$12,Paramètres!$A$1:$I$89,3,0)*VLOOKUP('Données projet'!$B$12,Paramètres!$A$1:$I$89,5,0)</f>
        <v>-1.3567387213697657E-13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195.9403725111606</v>
      </c>
      <c r="CE136" s="62">
        <f t="shared" si="148"/>
        <v>200.0549064053539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37.379784275912883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37.379784275912883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108.70079999999994</v>
      </c>
      <c r="D137" s="12">
        <f t="shared" si="140"/>
        <v>29.024671575819966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1063.1439911115924</v>
      </c>
      <c r="H137" s="70">
        <f t="shared" si="110"/>
        <v>533.20519632788637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-3.694822225952521E-13</v>
      </c>
      <c r="O137" s="14">
        <f>N137*VLOOKUP('Données projet'!$B$9,Paramètres!$A$1:$I$89,3,0)*VLOOKUP('Données projet'!$B$9,Paramètres!$A$1:$I$89,5,0)</f>
        <v>-3.2277966965921228E-13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185.38515609787885</v>
      </c>
      <c r="T137" s="62">
        <f t="shared" si="142"/>
        <v>220.75864164059101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35.110055411777111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35.110055411777111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131.52184605700751</v>
      </c>
      <c r="AO137" s="62">
        <f t="shared" si="144"/>
        <v>148.8282853361294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4.1447179522408231</v>
      </c>
      <c r="AV137" s="23">
        <f>EXP(-LN(2)/25)*AV136+(1-EXP(-LN(2)/25))/(LN(2)/25)*Calculateur!AQ137*Calculateur!AS137*VLOOKUP('Données projet'!$B$10,Paramètres!$A$1:$I$89,3,0)*0.475*44/12</f>
        <v>2.6570399346833029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6.8017578869241255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-6.7984728957526396E-14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220.56831852257903</v>
      </c>
      <c r="BJ137" s="62">
        <f t="shared" si="146"/>
        <v>155.94798995645544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62.732944924607388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1.6456031879736311E-6</v>
      </c>
      <c r="BS137" s="24">
        <f t="shared" si="117"/>
        <v>62.732946570210579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-1.7053025658242404E-13</v>
      </c>
      <c r="BZ137" s="14">
        <f>BY137*VLOOKUP('Données projet'!$B$12,Paramètres!$A$1:$I$89,3,0)*VLOOKUP('Données projet'!$B$12,Paramètres!$A$1:$I$89,5,0)</f>
        <v>-1.3567387213697657E-13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195.9403725111606</v>
      </c>
      <c r="CE137" s="62">
        <f t="shared" si="148"/>
        <v>200.0549064053539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36.646789505679386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36.646789505679386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109.51199999999994</v>
      </c>
      <c r="D138" s="12">
        <f t="shared" si="140"/>
        <v>29.21597823063253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1070.8826389733031</v>
      </c>
      <c r="H138" s="70">
        <f t="shared" si="110"/>
        <v>534.95122875168477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-3.694822225952521E-13</v>
      </c>
      <c r="O138" s="14">
        <f>N138*VLOOKUP('Données projet'!$B$9,Paramètres!$A$1:$I$89,3,0)*VLOOKUP('Données projet'!$B$9,Paramètres!$A$1:$I$89,5,0)</f>
        <v>-3.2277966965921228E-13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185.38515609787885</v>
      </c>
      <c r="T138" s="62">
        <f t="shared" si="142"/>
        <v>220.75864164059101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34.421568640171408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34.421568640171408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131.52184605700751</v>
      </c>
      <c r="AO138" s="62">
        <f t="shared" si="144"/>
        <v>148.8282853361294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4.0634425612257097</v>
      </c>
      <c r="AV138" s="23">
        <f>EXP(-LN(2)/25)*AV137+(1-EXP(-LN(2)/25))/(LN(2)/25)*Calculateur!AQ138*Calculateur!AS138*VLOOKUP('Données projet'!$B$10,Paramètres!$A$1:$I$89,3,0)*0.475*44/12</f>
        <v>2.5843830379417305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6.6478255991674402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-6.7984728957526396E-14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220.56831852257903</v>
      </c>
      <c r="BJ138" s="62">
        <f t="shared" si="146"/>
        <v>155.94798995645544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61.502790137954051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1.1636171733583554E-6</v>
      </c>
      <c r="BS138" s="24">
        <f t="shared" si="117"/>
        <v>61.502791301571222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-1.7053025658242404E-13</v>
      </c>
      <c r="BZ138" s="14">
        <f>BY138*VLOOKUP('Données projet'!$B$12,Paramètres!$A$1:$I$89,3,0)*VLOOKUP('Données projet'!$B$12,Paramètres!$A$1:$I$89,5,0)</f>
        <v>-1.3567387213697657E-13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195.9403725111606</v>
      </c>
      <c r="CE138" s="62">
        <f t="shared" si="148"/>
        <v>200.0549064053539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35.928168315807504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35.928168315807504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110.32319999999994</v>
      </c>
      <c r="D139" s="12">
        <f t="shared" si="140"/>
        <v>29.407120006092001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1078.6200140821131</v>
      </c>
      <c r="H139" s="70">
        <f t="shared" si="110"/>
        <v>536.69697401061012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-3.694822225952521E-13</v>
      </c>
      <c r="O139" s="14">
        <f>N139*VLOOKUP('Données projet'!$B$9,Paramètres!$A$1:$I$89,3,0)*VLOOKUP('Données projet'!$B$9,Paramètres!$A$1:$I$89,5,0)</f>
        <v>-3.2277966965921228E-13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185.38515609787885</v>
      </c>
      <c r="T139" s="62">
        <f t="shared" si="142"/>
        <v>220.75864164059101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33.746582674221422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33.746582674221422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131.52184605700751</v>
      </c>
      <c r="AO139" s="62">
        <f t="shared" si="144"/>
        <v>148.8282853361294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3.9837609310553086</v>
      </c>
      <c r="AV139" s="23">
        <f>EXP(-LN(2)/25)*AV138+(1-EXP(-LN(2)/25))/(LN(2)/25)*Calculateur!AQ139*Calculateur!AS139*VLOOKUP('Données projet'!$B$10,Paramètres!$A$1:$I$89,3,0)*0.475*44/12</f>
        <v>2.5137129478624165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6.4974738789177255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-6.7984728957526396E-14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220.56831852257903</v>
      </c>
      <c r="BJ139" s="62">
        <f t="shared" si="146"/>
        <v>155.94798995645544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60.296757936346658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8.2280159398681556E-7</v>
      </c>
      <c r="BS139" s="24">
        <f t="shared" si="117"/>
        <v>60.296758759148254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-1.7053025658242404E-13</v>
      </c>
      <c r="BZ139" s="14">
        <f>BY139*VLOOKUP('Données projet'!$B$12,Paramètres!$A$1:$I$89,3,0)*VLOOKUP('Données projet'!$B$12,Paramètres!$A$1:$I$89,5,0)</f>
        <v>-1.3567387213697657E-13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195.9403725111606</v>
      </c>
      <c r="CE139" s="62">
        <f t="shared" si="148"/>
        <v>200.0549064053539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35.22363884915336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35.22363884915336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111.13439999999994</v>
      </c>
      <c r="D140" s="12">
        <f t="shared" si="140"/>
        <v>29.59809825510931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1086.3561268815452</v>
      </c>
      <c r="H140" s="70">
        <f t="shared" si="110"/>
        <v>538.44243446098199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-3.694822225952521E-13</v>
      </c>
      <c r="O140" s="14">
        <f>N140*VLOOKUP('Données projet'!$B$9,Paramètres!$A$1:$I$89,3,0)*VLOOKUP('Données projet'!$B$9,Paramètres!$A$1:$I$89,5,0)</f>
        <v>-3.2277966965921228E-13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185.38515609787885</v>
      </c>
      <c r="T140" s="62">
        <f t="shared" si="142"/>
        <v>220.75864164059101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33.084832771362933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33.084832771362933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131.52184605700751</v>
      </c>
      <c r="AO140" s="62">
        <f t="shared" si="144"/>
        <v>148.8282853361294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3.9056418090515539</v>
      </c>
      <c r="AV140" s="23">
        <f>EXP(-LN(2)/25)*AV139+(1-EXP(-LN(2)/25))/(LN(2)/25)*Calculateur!AQ140*Calculateur!AS140*VLOOKUP('Données projet'!$B$10,Paramètres!$A$1:$I$89,3,0)*0.475*44/12</f>
        <v>2.4449753351127002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6.3506171441642536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-6.7984728957526396E-14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220.56831852257903</v>
      </c>
      <c r="BJ140" s="62">
        <f t="shared" si="146"/>
        <v>155.94798995645544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59.114375290605778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5.818085866791777E-7</v>
      </c>
      <c r="BS140" s="24">
        <f t="shared" si="117"/>
        <v>59.114375872414364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-1.7053025658242404E-13</v>
      </c>
      <c r="BZ140" s="14">
        <f>BY140*VLOOKUP('Données projet'!$B$12,Paramètres!$A$1:$I$89,3,0)*VLOOKUP('Données projet'!$B$12,Paramètres!$A$1:$I$89,5,0)</f>
        <v>-1.3567387213697657E-13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195.9403725111606</v>
      </c>
      <c r="CE140" s="62">
        <f t="shared" si="148"/>
        <v>200.0549064053539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34.532924775619762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34.532924775619762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111.94559999999994</v>
      </c>
      <c r="D141" s="12">
        <f t="shared" si="140"/>
        <v>29.788914309703735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1094.0909876538531</v>
      </c>
      <c r="H141" s="70">
        <f t="shared" si="110"/>
        <v>540.18761242273388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-3.694822225952521E-13</v>
      </c>
      <c r="O141" s="14">
        <f>N141*VLOOKUP('Données projet'!$B$9,Paramètres!$A$1:$I$89,3,0)*VLOOKUP('Données projet'!$B$9,Paramètres!$A$1:$I$89,5,0)</f>
        <v>-3.2277966965921228E-13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185.38515609787885</v>
      </c>
      <c r="T141" s="62">
        <f t="shared" si="142"/>
        <v>220.75864164059101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32.43605938047191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32.43605938047191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131.52184605700751</v>
      </c>
      <c r="AO141" s="62">
        <f t="shared" si="144"/>
        <v>148.8282853361294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3.8290545553823332</v>
      </c>
      <c r="AV141" s="23">
        <f>EXP(-LN(2)/25)*AV140+(1-EXP(-LN(2)/25))/(LN(2)/25)*Calculateur!AQ141*Calculateur!AS141*VLOOKUP('Données projet'!$B$10,Paramètres!$A$1:$I$89,3,0)*0.475*44/12</f>
        <v>2.3781173559983784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6.207171911380712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-6.7984728957526396E-14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220.56831852257903</v>
      </c>
      <c r="BJ141" s="62">
        <f t="shared" si="146"/>
        <v>155.94798995645544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57.955178447365668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4.1140079699340778E-7</v>
      </c>
      <c r="BS141" s="24">
        <f t="shared" si="117"/>
        <v>57.955178858766466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-1.7053025658242404E-13</v>
      </c>
      <c r="BZ141" s="14">
        <f>BY141*VLOOKUP('Données projet'!$B$12,Paramètres!$A$1:$I$89,3,0)*VLOOKUP('Données projet'!$B$12,Paramètres!$A$1:$I$89,5,0)</f>
        <v>-1.3567387213697657E-13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195.9403725111606</v>
      </c>
      <c r="CE141" s="62">
        <f t="shared" si="148"/>
        <v>200.0549064053539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33.855755183774171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33.855755183774171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112.75679999999994</v>
      </c>
      <c r="D142" s="12">
        <f t="shared" si="140"/>
        <v>29.979569481474449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1101.8246065236619</v>
      </c>
      <c r="H142" s="70">
        <f t="shared" si="110"/>
        <v>541.93251018023454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-3.694822225952521E-13</v>
      </c>
      <c r="O142" s="14">
        <f>N142*VLOOKUP('Données projet'!$B$9,Paramètres!$A$1:$I$89,3,0)*VLOOKUP('Données projet'!$B$9,Paramètres!$A$1:$I$89,5,0)</f>
        <v>-3.2277966965921228E-13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185.38515609787885</v>
      </c>
      <c r="T142" s="62">
        <f t="shared" si="142"/>
        <v>220.75864164059101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31.800008040063567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31.800008040063567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131.52184605700751</v>
      </c>
      <c r="AO142" s="62">
        <f t="shared" si="144"/>
        <v>148.8282853361294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3.7539691310439536</v>
      </c>
      <c r="AV142" s="23">
        <f>EXP(-LN(2)/25)*AV141+(1-EXP(-LN(2)/25))/(LN(2)/25)*Calculateur!AQ142*Calculateur!AS142*VLOOKUP('Données projet'!$B$10,Paramètres!$A$1:$I$89,3,0)*0.475*44/12</f>
        <v>2.3130876118388461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6.0670567428827997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-6.7984728957526396E-14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220.56831852257903</v>
      </c>
      <c r="BJ142" s="62">
        <f t="shared" si="146"/>
        <v>155.94798995645544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56.818712747181237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2.9090429333958885E-7</v>
      </c>
      <c r="BS142" s="24">
        <f t="shared" si="117"/>
        <v>56.818713038085534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-1.7053025658242404E-13</v>
      </c>
      <c r="BZ142" s="14">
        <f>BY142*VLOOKUP('Données projet'!$B$12,Paramètres!$A$1:$I$89,3,0)*VLOOKUP('Données projet'!$B$12,Paramètres!$A$1:$I$89,5,0)</f>
        <v>-1.3567387213697657E-13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195.9403725111606</v>
      </c>
      <c r="CE142" s="62">
        <f t="shared" si="148"/>
        <v>200.0549064053539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33.191864474592009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33.191864474592009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113.56799999999994</v>
      </c>
      <c r="D143" s="12">
        <f t="shared" si="140"/>
        <v>30.170065062058185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1109.5569934615014</v>
      </c>
      <c r="H143" s="70">
        <f t="shared" si="110"/>
        <v>543.67712998308457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-3.694822225952521E-13</v>
      </c>
      <c r="O143" s="14">
        <f>N143*VLOOKUP('Données projet'!$B$9,Paramètres!$A$1:$I$89,3,0)*VLOOKUP('Données projet'!$B$9,Paramètres!$A$1:$I$89,5,0)</f>
        <v>-3.2277966965921228E-13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185.38515609787885</v>
      </c>
      <c r="T143" s="62">
        <f t="shared" si="142"/>
        <v>220.75864164059101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31.176429278487621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31.176429278487621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131.52184605700751</v>
      </c>
      <c r="AO143" s="62">
        <f t="shared" si="144"/>
        <v>148.8282853361294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3.680356086079263</v>
      </c>
      <c r="AV143" s="23">
        <f>EXP(-LN(2)/25)*AV142+(1-EXP(-LN(2)/25))/(LN(2)/25)*Calculateur!AQ143*Calculateur!AS143*VLOOKUP('Données projet'!$B$10,Paramètres!$A$1:$I$89,3,0)*0.475*44/12</f>
        <v>2.2498361094531218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5.9301921955323849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-6.7984728957526396E-14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220.56831852257903</v>
      </c>
      <c r="BJ143" s="62">
        <f t="shared" si="146"/>
        <v>155.94798995645544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55.704532446201796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2.0570039849670389E-7</v>
      </c>
      <c r="BS143" s="24">
        <f t="shared" si="117"/>
        <v>55.704532651902191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-1.7053025658242404E-13</v>
      </c>
      <c r="BZ143" s="14">
        <f>BY143*VLOOKUP('Données projet'!$B$12,Paramètres!$A$1:$I$89,3,0)*VLOOKUP('Données projet'!$B$12,Paramètres!$A$1:$I$89,5,0)</f>
        <v>-1.3567387213697657E-13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195.9403725111606</v>
      </c>
      <c r="CE143" s="62">
        <f t="shared" si="148"/>
        <v>200.0549064053539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32.540992257283555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32.540992257283555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114.37919999999994</v>
      </c>
      <c r="D144" s="12">
        <f t="shared" si="140"/>
        <v>30.360402323573524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1117.288158287234</v>
      </c>
      <c r="H144" s="70">
        <f t="shared" si="110"/>
        <v>545.42147404689047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-3.694822225952521E-13</v>
      </c>
      <c r="O144" s="14">
        <f>N144*VLOOKUP('Données projet'!$B$9,Paramètres!$A$1:$I$89,3,0)*VLOOKUP('Données projet'!$B$9,Paramètres!$A$1:$I$89,5,0)</f>
        <v>-3.2277966965921228E-13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185.38515609787885</v>
      </c>
      <c r="T144" s="62">
        <f t="shared" si="142"/>
        <v>220.75864164059101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30.565078516080689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30.565078516080689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131.52184605700751</v>
      </c>
      <c r="AO144" s="62">
        <f t="shared" si="144"/>
        <v>148.8282853361294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3.6081865480268061</v>
      </c>
      <c r="AV144" s="23">
        <f>EXP(-LN(2)/25)*AV143+(1-EXP(-LN(2)/25))/(LN(2)/25)*Calculateur!AQ144*Calculateur!AS144*VLOOKUP('Données projet'!$B$10,Paramètres!$A$1:$I$89,3,0)*0.475*44/12</f>
        <v>2.1883142227263872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5.7965007707531928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-6.7984728957526396E-14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220.56831852257903</v>
      </c>
      <c r="BJ144" s="62">
        <f t="shared" si="146"/>
        <v>155.94798995645544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54.612200541341679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1.4545214666979442E-7</v>
      </c>
      <c r="BS144" s="24">
        <f t="shared" si="117"/>
        <v>54.612200686793827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-1.7053025658242404E-13</v>
      </c>
      <c r="BZ144" s="14">
        <f>BY144*VLOOKUP('Données projet'!$B$12,Paramètres!$A$1:$I$89,3,0)*VLOOKUP('Données projet'!$B$12,Paramètres!$A$1:$I$89,5,0)</f>
        <v>-1.3567387213697657E-13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195.9403725111606</v>
      </c>
      <c r="CE144" s="62">
        <f t="shared" si="148"/>
        <v>200.0549064053539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31.902883247163672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31.902883247163672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115.19039999999994</v>
      </c>
      <c r="D145" s="12">
        <f t="shared" si="140"/>
        <v>30.550582519051918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1125.0181106733828</v>
      </c>
      <c r="H145" s="70">
        <f t="shared" si="110"/>
        <v>547.16554455401536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-3.694822225952521E-13</v>
      </c>
      <c r="O145" s="14">
        <f>N145*VLOOKUP('Données projet'!$B$9,Paramètres!$A$1:$I$89,3,0)*VLOOKUP('Données projet'!$B$9,Paramètres!$A$1:$I$89,5,0)</f>
        <v>-3.2277966965921228E-13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185.38515609787885</v>
      </c>
      <c r="T145" s="62">
        <f t="shared" si="142"/>
        <v>220.75864164059101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29.965715969237412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29.965715969237412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131.52184605700751</v>
      </c>
      <c r="AO145" s="62">
        <f t="shared" si="144"/>
        <v>148.8282853361294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3.5374322105964859</v>
      </c>
      <c r="AV145" s="23">
        <f>EXP(-LN(2)/25)*AV144+(1-EXP(-LN(2)/25))/(LN(2)/25)*Calculateur!AQ145*Calculateur!AS145*VLOOKUP('Données projet'!$B$10,Paramètres!$A$1:$I$89,3,0)*0.475*44/12</f>
        <v>2.1284746552274907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5.6659068658239766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-6.7984728957526396E-14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220.56831852257903</v>
      </c>
      <c r="BJ145" s="62">
        <f t="shared" si="146"/>
        <v>155.94798995645544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53.541288598879191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1.0285019924835194E-7</v>
      </c>
      <c r="BS145" s="24">
        <f t="shared" si="117"/>
        <v>53.541288701729393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-1.7053025658242404E-13</v>
      </c>
      <c r="BZ145" s="14">
        <f>BY145*VLOOKUP('Données projet'!$B$12,Paramètres!$A$1:$I$89,3,0)*VLOOKUP('Données projet'!$B$12,Paramètres!$A$1:$I$89,5,0)</f>
        <v>-1.3567387213697657E-13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195.9403725111606</v>
      </c>
      <c r="CE145" s="62">
        <f t="shared" si="148"/>
        <v>200.0549064053539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31.277287165524172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31.277287165524172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116.00159999999994</v>
      </c>
      <c r="D146" s="12">
        <f t="shared" si="140"/>
        <v>30.740606882856699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1132.746860148367</v>
      </c>
      <c r="H146" s="70">
        <f t="shared" si="110"/>
        <v>548.9093436543086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-3.694822225952521E-13</v>
      </c>
      <c r="O146" s="14">
        <f>N146*VLOOKUP('Données projet'!$B$9,Paramètres!$A$1:$I$89,3,0)*VLOOKUP('Données projet'!$B$9,Paramètres!$A$1:$I$89,5,0)</f>
        <v>-3.2277966965921228E-13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185.38515609787885</v>
      </c>
      <c r="T146" s="62">
        <f t="shared" si="142"/>
        <v>220.75864164059101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29.378106556362674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29.378106556362674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131.52184605700751</v>
      </c>
      <c r="AO146" s="62">
        <f t="shared" si="144"/>
        <v>148.8282853361294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3.4680653225672899</v>
      </c>
      <c r="AV146" s="23">
        <f>EXP(-LN(2)/25)*AV145+(1-EXP(-LN(2)/25))/(LN(2)/25)*Calculateur!AQ146*Calculateur!AS146*VLOOKUP('Données projet'!$B$10,Paramètres!$A$1:$I$89,3,0)*0.475*44/12</f>
        <v>2.0702714038486776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5.5383367264159675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-6.7984728957526396E-14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220.56831852257903</v>
      </c>
      <c r="BJ146" s="62">
        <f t="shared" si="146"/>
        <v>155.94798995645544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52.491376586416607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7.2726073334897212E-8</v>
      </c>
      <c r="BS146" s="24">
        <f t="shared" si="117"/>
        <v>52.491376659142681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-1.7053025658242404E-13</v>
      </c>
      <c r="BZ146" s="14">
        <f>BY146*VLOOKUP('Données projet'!$B$12,Paramètres!$A$1:$I$89,3,0)*VLOOKUP('Données projet'!$B$12,Paramètres!$A$1:$I$89,5,0)</f>
        <v>-1.3567387213697657E-13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195.9403725111606</v>
      </c>
      <c r="CE146" s="62">
        <f t="shared" si="148"/>
        <v>200.0549064053539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30.663958641469691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30.663958641469691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116.81279999999994</v>
      </c>
      <c r="D147" s="12">
        <f t="shared" si="140"/>
        <v>30.930476631089483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1140.4744160996379</v>
      </c>
      <c r="H147" s="70">
        <f t="shared" si="110"/>
        <v>550.65287346581408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-3.694822225952521E-13</v>
      </c>
      <c r="O147" s="14">
        <f>N147*VLOOKUP('Données projet'!$B$9,Paramètres!$A$1:$I$89,3,0)*VLOOKUP('Données projet'!$B$9,Paramètres!$A$1:$I$89,5,0)</f>
        <v>-3.2277966965921228E-13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185.38515609787885</v>
      </c>
      <c r="T147" s="62">
        <f t="shared" si="142"/>
        <v>220.75864164059101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28.80201980566806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28.80201980566806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131.52184605700751</v>
      </c>
      <c r="AO147" s="62">
        <f t="shared" si="144"/>
        <v>148.8282853361294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3.4000586769027223</v>
      </c>
      <c r="AV147" s="23">
        <f>EXP(-LN(2)/25)*AV146+(1-EXP(-LN(2)/25))/(LN(2)/25)*Calculateur!AQ147*Calculateur!AS147*VLOOKUP('Données projet'!$B$10,Paramètres!$A$1:$I$89,3,0)*0.475*44/12</f>
        <v>2.0136597234395941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5.4137184003423169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-6.7984728957526396E-14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220.56831852257903</v>
      </c>
      <c r="BJ147" s="62">
        <f t="shared" si="146"/>
        <v>155.94798995645544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51.462052708135317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5.1425099624175972E-8</v>
      </c>
      <c r="BS147" s="24">
        <f t="shared" si="117"/>
        <v>51.462052759560414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-1.7053025658242404E-13</v>
      </c>
      <c r="BZ147" s="14">
        <f>BY147*VLOOKUP('Données projet'!$B$12,Paramètres!$A$1:$I$89,3,0)*VLOOKUP('Données projet'!$B$12,Paramètres!$A$1:$I$89,5,0)</f>
        <v>-1.3567387213697657E-13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195.9403725111606</v>
      </c>
      <c r="CE147" s="62">
        <f t="shared" si="148"/>
        <v>200.0549064053539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30.062657115678459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30.062657115678459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117.62399999999994</v>
      </c>
      <c r="D148" s="12">
        <f t="shared" si="140"/>
        <v>31.120192961985413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1148.2007877767292</v>
      </c>
      <c r="H148" s="70">
        <f t="shared" si="110"/>
        <v>552.39613607545789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-3.694822225952521E-13</v>
      </c>
      <c r="O148" s="14">
        <f>N148*VLOOKUP('Données projet'!$B$9,Paramètres!$A$1:$I$89,3,0)*VLOOKUP('Données projet'!$B$9,Paramètres!$A$1:$I$89,5,0)</f>
        <v>-3.2277966965921228E-13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185.38515609787885</v>
      </c>
      <c r="T148" s="62">
        <f t="shared" si="142"/>
        <v>220.75864164059101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28.237229764776345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28.237229764776345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131.52184605700751</v>
      </c>
      <c r="AO148" s="62">
        <f t="shared" si="144"/>
        <v>148.8282853361294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3.3333856000796791</v>
      </c>
      <c r="AV148" s="23">
        <f>EXP(-LN(2)/25)*AV147+(1-EXP(-LN(2)/25))/(LN(2)/25)*Calculateur!AQ148*Calculateur!AS148*VLOOKUP('Données projet'!$B$10,Paramètres!$A$1:$I$89,3,0)*0.475*44/12</f>
        <v>1.9585960924083758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5.2919816924880552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-6.7984728957526396E-14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220.56831852257903</v>
      </c>
      <c r="BJ148" s="62">
        <f t="shared" si="146"/>
        <v>155.94798995645544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50.452913243281557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3.6363036667448606E-8</v>
      </c>
      <c r="BS148" s="24">
        <f t="shared" si="117"/>
        <v>50.452913279644591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-1.7053025658242404E-13</v>
      </c>
      <c r="BZ148" s="14">
        <f>BY148*VLOOKUP('Données projet'!$B$12,Paramètres!$A$1:$I$89,3,0)*VLOOKUP('Données projet'!$B$12,Paramètres!$A$1:$I$89,5,0)</f>
        <v>-1.3567387213697657E-13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195.9403725111606</v>
      </c>
      <c r="CE148" s="62">
        <f t="shared" si="148"/>
        <v>200.0549064053539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29.473146746050276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29.473146746050276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118.43519999999994</v>
      </c>
      <c r="D149" s="12">
        <f t="shared" si="140"/>
        <v>31.309757056296963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1155.9259842942217</v>
      </c>
      <c r="H149" s="70">
        <f t="shared" si="110"/>
        <v>554.13913353971702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-3.694822225952521E-13</v>
      </c>
      <c r="O149" s="14">
        <f>N149*VLOOKUP('Données projet'!$B$9,Paramètres!$A$1:$I$89,3,0)*VLOOKUP('Données projet'!$B$9,Paramètres!$A$1:$I$89,5,0)</f>
        <v>-3.2277966965921228E-13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185.38515609787885</v>
      </c>
      <c r="T149" s="62">
        <f t="shared" si="142"/>
        <v>220.75864164059101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27.683514912098605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27.683514912098605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131.52184605700751</v>
      </c>
      <c r="AO149" s="62">
        <f t="shared" si="144"/>
        <v>148.8282853361294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3.2680199416265743</v>
      </c>
      <c r="AV149" s="23">
        <f>EXP(-LN(2)/25)*AV148+(1-EXP(-LN(2)/25))/(LN(2)/25)*Calculateur!AQ149*Calculateur!AS149*VLOOKUP('Données projet'!$B$10,Paramètres!$A$1:$I$89,3,0)*0.475*44/12</f>
        <v>1.9050381792633768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5.1730581208899515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-6.7984728957526396E-14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220.56831852257903</v>
      </c>
      <c r="BJ149" s="62">
        <f t="shared" si="146"/>
        <v>155.94798995645544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49.46356238781928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2.5712549812087986E-8</v>
      </c>
      <c r="BS149" s="24">
        <f t="shared" si="117"/>
        <v>49.463562413531832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-1.7053025658242404E-13</v>
      </c>
      <c r="BZ149" s="14">
        <f>BY149*VLOOKUP('Données projet'!$B$12,Paramètres!$A$1:$I$89,3,0)*VLOOKUP('Données projet'!$B$12,Paramètres!$A$1:$I$89,5,0)</f>
        <v>-1.3567387213697657E-13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195.9403725111606</v>
      </c>
      <c r="CE149" s="62">
        <f t="shared" si="148"/>
        <v>200.0549064053539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28.895196315204679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28.895196315204679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119.24639999999994</v>
      </c>
      <c r="D150" s="12">
        <f t="shared" si="140"/>
        <v>31.499170077667014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1163.650014634622</v>
      </c>
      <c r="H150" s="70">
        <f t="shared" si="110"/>
        <v>555.88186788526991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-3.694822225952521E-13</v>
      </c>
      <c r="O150" s="14">
        <f>N150*VLOOKUP('Données projet'!$B$9,Paramètres!$A$1:$I$89,3,0)*VLOOKUP('Données projet'!$B$9,Paramètres!$A$1:$I$89,5,0)</f>
        <v>-3.2277966965921228E-13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185.38515609787885</v>
      </c>
      <c r="T150" s="62">
        <f t="shared" si="142"/>
        <v>220.75864164059101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27.140658069949165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27.140658069949165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131.52184605700751</v>
      </c>
      <c r="AO150" s="62">
        <f t="shared" si="144"/>
        <v>148.8282853361294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3.2039360638666201</v>
      </c>
      <c r="AV150" s="23">
        <f>EXP(-LN(2)/25)*AV149+(1-EXP(-LN(2)/25))/(LN(2)/25)*Calculateur!AQ150*Calculateur!AS150*VLOOKUP('Données projet'!$B$10,Paramètres!$A$1:$I$89,3,0)*0.475*44/12</f>
        <v>1.852944810069816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5.0568808739364357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-6.7984728957526396E-14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220.56831852257903</v>
      </c>
      <c r="BJ150" s="62">
        <f t="shared" si="146"/>
        <v>155.94798995645544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48.493612099188184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1.8181518333724303E-8</v>
      </c>
      <c r="BS150" s="24">
        <f t="shared" si="117"/>
        <v>48.4936121173697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-1.7053025658242404E-13</v>
      </c>
      <c r="BZ150" s="14">
        <f>BY150*VLOOKUP('Données projet'!$B$12,Paramètres!$A$1:$I$89,3,0)*VLOOKUP('Données projet'!$B$12,Paramètres!$A$1:$I$89,5,0)</f>
        <v>-1.3567387213697657E-13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195.9403725111606</v>
      </c>
      <c r="CE150" s="62">
        <f t="shared" si="148"/>
        <v>200.0549064053539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28.32857913979301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28.32857913979301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120.05759999999994</v>
      </c>
      <c r="D151" s="12">
        <f t="shared" si="140"/>
        <v>31.68843317299136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1171.3728876511611</v>
      </c>
      <c r="H151" s="70">
        <f t="shared" si="110"/>
        <v>557.62434110962647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-3.694822225952521E-13</v>
      </c>
      <c r="O151" s="14">
        <f>N151*VLOOKUP('Données projet'!$B$9,Paramètres!$A$1:$I$89,3,0)*VLOOKUP('Données projet'!$B$9,Paramètres!$A$1:$I$89,5,0)</f>
        <v>-3.2277966965921228E-13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185.38515609787885</v>
      </c>
      <c r="T151" s="62">
        <f t="shared" si="142"/>
        <v>220.75864164059101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26.608446319364297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26.608446319364297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131.52184605700751</v>
      </c>
      <c r="AO151" s="62">
        <f t="shared" si="144"/>
        <v>148.8282853361294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3.1411088318622324</v>
      </c>
      <c r="AV151" s="23">
        <f>EXP(-LN(2)/25)*AV150+(1-EXP(-LN(2)/25))/(LN(2)/25)*Calculateur!AQ151*Calculateur!AS151*VLOOKUP('Données projet'!$B$10,Paramètres!$A$1:$I$89,3,0)*0.475*44/12</f>
        <v>1.8022759367963244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4.9433847686585572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-6.7984728957526396E-14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220.56831852257903</v>
      </c>
      <c r="BJ151" s="62">
        <f t="shared" si="146"/>
        <v>155.94798995645544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47.54268194410588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1.2856274906043993E-8</v>
      </c>
      <c r="BS151" s="24">
        <f t="shared" si="117"/>
        <v>47.542681956962156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-1.7053025658242404E-13</v>
      </c>
      <c r="BZ151" s="14">
        <f>BY151*VLOOKUP('Données projet'!$B$12,Paramètres!$A$1:$I$89,3,0)*VLOOKUP('Données projet'!$B$12,Paramètres!$A$1:$I$89,5,0)</f>
        <v>-1.3567387213697657E-13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195.9403725111606</v>
      </c>
      <c r="CE151" s="62">
        <f t="shared" si="148"/>
        <v>200.0549064053539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27.773072981588811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27.773072981588811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120.86879999999994</v>
      </c>
      <c r="D152" s="12">
        <f t="shared" si="140"/>
        <v>31.877547472771269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1179.0946120705146</v>
      </c>
      <c r="H152" s="70">
        <f t="shared" si="110"/>
        <v>559.36655518174314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-3.694822225952521E-13</v>
      </c>
      <c r="O152" s="14">
        <f>N152*VLOOKUP('Données projet'!$B$9,Paramètres!$A$1:$I$89,3,0)*VLOOKUP('Données projet'!$B$9,Paramètres!$A$1:$I$89,5,0)</f>
        <v>-3.2277966965921228E-13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185.38515609787885</v>
      </c>
      <c r="T152" s="62">
        <f t="shared" si="142"/>
        <v>220.75864164059101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26.086670916591284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26.086670916591284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131.52184605700751</v>
      </c>
      <c r="AO152" s="62">
        <f t="shared" si="144"/>
        <v>148.8282853361294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3.0795136035566233</v>
      </c>
      <c r="AV152" s="23">
        <f>EXP(-LN(2)/25)*AV151+(1-EXP(-LN(2)/25))/(LN(2)/25)*Calculateur!AQ152*Calculateur!AS152*VLOOKUP('Données projet'!$B$10,Paramètres!$A$1:$I$89,3,0)*0.475*44/12</f>
        <v>1.7529926065270565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4.8325062100836798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-6.7984728957526396E-14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220.56831852257903</v>
      </c>
      <c r="BJ152" s="62">
        <f t="shared" si="146"/>
        <v>155.94798995645544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46.610398949354618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9.0907591668621515E-9</v>
      </c>
      <c r="BS152" s="24">
        <f t="shared" si="117"/>
        <v>46.61039895844538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-1.7053025658242404E-13</v>
      </c>
      <c r="BZ152" s="14">
        <f>BY152*VLOOKUP('Données projet'!$B$12,Paramètres!$A$1:$I$89,3,0)*VLOOKUP('Données projet'!$B$12,Paramètres!$A$1:$I$89,5,0)</f>
        <v>-1.3567387213697657E-13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195.9403725111606</v>
      </c>
      <c r="CE152" s="62">
        <f t="shared" si="148"/>
        <v>200.0549064053539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27.228459960321697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27.228459960321697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121.67999999999994</v>
      </c>
      <c r="D153" s="12">
        <f t="shared" si="140"/>
        <v>32.066514091456256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1186.8151964954513</v>
      </c>
      <c r="H153" s="70">
        <f t="shared" si="110"/>
        <v>561.10851204261951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-3.694822225952521E-13</v>
      </c>
      <c r="O153" s="14">
        <f>N153*VLOOKUP('Données projet'!$B$9,Paramètres!$A$1:$I$89,3,0)*VLOOKUP('Données projet'!$B$9,Paramètres!$A$1:$I$89,5,0)</f>
        <v>-3.2277966965921228E-13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185.38515609787885</v>
      </c>
      <c r="T153" s="62">
        <f t="shared" si="142"/>
        <v>220.75864164059101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25.575127211215079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25.575127211215079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131.52184605700751</v>
      </c>
      <c r="AO153" s="62">
        <f t="shared" si="144"/>
        <v>148.8282853361294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3.0191262201087077</v>
      </c>
      <c r="AV153" s="23">
        <f>EXP(-LN(2)/25)*AV152+(1-EXP(-LN(2)/25))/(LN(2)/25)*Calculateur!AQ153*Calculateur!AS153*VLOOKUP('Données projet'!$B$10,Paramètres!$A$1:$I$89,3,0)*0.475*44/12</f>
        <v>1.7050569315156994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4.7241831516244073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-6.7984728957526396E-14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220.56831852257903</v>
      </c>
      <c r="BJ153" s="62">
        <f t="shared" si="146"/>
        <v>155.94798995645544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45.696397455493951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6.4281374530219965E-9</v>
      </c>
      <c r="BS153" s="24">
        <f t="shared" si="117"/>
        <v>45.696397461922089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-1.7053025658242404E-13</v>
      </c>
      <c r="BZ153" s="14">
        <f>BY153*VLOOKUP('Données projet'!$B$12,Paramètres!$A$1:$I$89,3,0)*VLOOKUP('Données projet'!$B$12,Paramètres!$A$1:$I$89,5,0)</f>
        <v>-1.3567387213697657E-13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195.9403725111606</v>
      </c>
      <c r="CE153" s="62">
        <f t="shared" si="148"/>
        <v>200.0549064053539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26.694526468220488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26.694526468220488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122.49119999999994</v>
      </c>
      <c r="D154" s="12">
        <f t="shared" si="140"/>
        <v>32.255334127777445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1194.5346494074045</v>
      </c>
      <c r="H154" s="70">
        <f t="shared" si="110"/>
        <v>562.85021360587893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-3.694822225952521E-13</v>
      </c>
      <c r="O154" s="14">
        <f>N154*VLOOKUP('Données projet'!$B$9,Paramètres!$A$1:$I$89,3,0)*VLOOKUP('Données projet'!$B$9,Paramètres!$A$1:$I$89,5,0)</f>
        <v>-3.2277966965921228E-13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185.38515609787885</v>
      </c>
      <c r="T154" s="62">
        <f t="shared" si="142"/>
        <v>220.75864164059101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25.073614565890448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25.073614565890448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131.52184605700751</v>
      </c>
      <c r="AO154" s="62">
        <f t="shared" si="144"/>
        <v>148.8282853361294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2.9599229964175384</v>
      </c>
      <c r="AV154" s="23">
        <f>EXP(-LN(2)/25)*AV153+(1-EXP(-LN(2)/25))/(LN(2)/25)*Calculateur!AQ154*Calculateur!AS154*VLOOKUP('Données projet'!$B$10,Paramètres!$A$1:$I$89,3,0)*0.475*44/12</f>
        <v>1.6584320600583555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4.6183550564758935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-6.7984728957526396E-14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220.56831852257903</v>
      </c>
      <c r="BJ154" s="62">
        <f t="shared" si="146"/>
        <v>155.94798995645544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44.800318973442025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4.5453795834310758E-9</v>
      </c>
      <c r="BS154" s="24">
        <f t="shared" ref="BS154:BS203" si="169">SUM(BP154:BR154)</f>
        <v>44.800318977987402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-1.7053025658242404E-13</v>
      </c>
      <c r="BZ154" s="14">
        <f>BY154*VLOOKUP('Données projet'!$B$12,Paramètres!$A$1:$I$89,3,0)*VLOOKUP('Données projet'!$B$12,Paramètres!$A$1:$I$89,5,0)</f>
        <v>-1.3567387213697657E-13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195.9403725111606</v>
      </c>
      <c r="CE154" s="62">
        <f t="shared" si="148"/>
        <v>200.0549064053539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26.17106308623211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26.17106308623211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123.30239999999993</v>
      </c>
      <c r="D155" s="12">
        <f t="shared" si="140"/>
        <v>32.444008665071891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1202.2529791689758</v>
      </c>
      <c r="H155" s="70">
        <f t="shared" si="110"/>
        <v>564.59166175833343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-3.694822225952521E-13</v>
      </c>
      <c r="O155" s="14">
        <f>N155*VLOOKUP('Données projet'!$B$9,Paramètres!$A$1:$I$89,3,0)*VLOOKUP('Données projet'!$B$9,Paramètres!$A$1:$I$89,5,0)</f>
        <v>-3.2277966965921228E-13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185.38515609787885</v>
      </c>
      <c r="T155" s="62">
        <f t="shared" si="142"/>
        <v>220.75864164059101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24.581936277648126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24.581936277648126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131.52184605700751</v>
      </c>
      <c r="AO155" s="62">
        <f t="shared" si="144"/>
        <v>148.8282853361294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2.9018807118325523</v>
      </c>
      <c r="AV155" s="23">
        <f>EXP(-LN(2)/25)*AV154+(1-EXP(-LN(2)/25))/(LN(2)/25)*Calculateur!AQ155*Calculateur!AS155*VLOOKUP('Données projet'!$B$10,Paramètres!$A$1:$I$89,3,0)*0.475*44/12</f>
        <v>1.6130821481629081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4.5149628599954603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-6.7984728957526396E-14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220.56831852257903</v>
      </c>
      <c r="BJ155" s="62">
        <f t="shared" si="146"/>
        <v>155.94798995645544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43.921812043869231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3.2140687265109983E-9</v>
      </c>
      <c r="BS155" s="24">
        <f t="shared" si="169"/>
        <v>43.9218120470833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-1.7053025658242404E-13</v>
      </c>
      <c r="BZ155" s="14">
        <f>BY155*VLOOKUP('Données projet'!$B$12,Paramètres!$A$1:$I$89,3,0)*VLOOKUP('Données projet'!$B$12,Paramètres!$A$1:$I$89,5,0)</f>
        <v>-1.3567387213697657E-13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195.9403725111606</v>
      </c>
      <c r="CE155" s="62">
        <f t="shared" si="148"/>
        <v>200.0549064053539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25.657864501883388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25.657864501883388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124.11359999999993</v>
      </c>
      <c r="D156" s="12">
        <f t="shared" si="140"/>
        <v>32.632538771598028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1209.9701940263703</v>
      </c>
      <c r="H156" s="70">
        <f t="shared" si="110"/>
        <v>566.33285836053312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-3.694822225952521E-13</v>
      </c>
      <c r="O156" s="14">
        <f>N156*VLOOKUP('Données projet'!$B$9,Paramètres!$A$1:$I$89,3,0)*VLOOKUP('Données projet'!$B$9,Paramètres!$A$1:$I$89,5,0)</f>
        <v>-3.2277966965921228E-13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185.38515609787885</v>
      </c>
      <c r="T156" s="62">
        <f t="shared" si="142"/>
        <v>220.75864164059101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24.09989950074409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24.09989950074409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131.52184605700751</v>
      </c>
      <c r="AO156" s="62">
        <f t="shared" si="144"/>
        <v>148.8282853361294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2.84497660104598</v>
      </c>
      <c r="AV156" s="23">
        <f>EXP(-LN(2)/25)*AV155+(1-EXP(-LN(2)/25))/(LN(2)/25)*Calculateur!AQ156*Calculateur!AS156*VLOOKUP('Données projet'!$B$10,Paramètres!$A$1:$I$89,3,0)*0.475*44/12</f>
        <v>1.5689723319930899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4.4139489330390695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-6.7984728957526396E-14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220.56831852257903</v>
      </c>
      <c r="BJ156" s="62">
        <f t="shared" si="146"/>
        <v>155.94798995645544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43.060532099349039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2.2726897917155379E-9</v>
      </c>
      <c r="BS156" s="24">
        <f t="shared" si="169"/>
        <v>43.060532101621732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-1.7053025658242404E-13</v>
      </c>
      <c r="BZ156" s="14">
        <f>BY156*VLOOKUP('Données projet'!$B$12,Paramètres!$A$1:$I$89,3,0)*VLOOKUP('Données projet'!$B$12,Paramètres!$A$1:$I$89,5,0)</f>
        <v>-1.3567387213697657E-13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195.9403725111606</v>
      </c>
      <c r="CE156" s="62">
        <f t="shared" si="148"/>
        <v>200.0549064053539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25.154729428753516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25.154729428753516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124.92479999999993</v>
      </c>
      <c r="D157" s="12">
        <f t="shared" si="140"/>
        <v>32.820925500842712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1217.6863021117676</v>
      </c>
      <c r="H157" s="70">
        <f t="shared" si="110"/>
        <v>568.07380524730092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-3.694822225952521E-13</v>
      </c>
      <c r="O157" s="14">
        <f>N157*VLOOKUP('Données projet'!$B$9,Paramètres!$A$1:$I$89,3,0)*VLOOKUP('Données projet'!$B$9,Paramètres!$A$1:$I$89,5,0)</f>
        <v>-3.2277966965921228E-13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185.38515609787885</v>
      </c>
      <c r="T157" s="62">
        <f t="shared" si="142"/>
        <v>220.75864164059101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23.627315171021742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23.627315171021742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131.52184605700751</v>
      </c>
      <c r="AO157" s="62">
        <f t="shared" si="144"/>
        <v>148.8282853361294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2.7891883451638519</v>
      </c>
      <c r="AV157" s="23">
        <f>EXP(-LN(2)/25)*AV156+(1-EXP(-LN(2)/25))/(LN(2)/25)*Calculateur!AQ157*Calculateur!AS157*VLOOKUP('Données projet'!$B$10,Paramètres!$A$1:$I$89,3,0)*0.475*44/12</f>
        <v>1.5260687010660698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4.315257046229922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-6.7984728957526396E-14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220.56831852257903</v>
      </c>
      <c r="BJ157" s="62">
        <f t="shared" si="146"/>
        <v>155.94798995645544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42.216141329212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1.6070343632554991E-9</v>
      </c>
      <c r="BS157" s="24">
        <f t="shared" si="169"/>
        <v>42.216141330819035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-1.7053025658242404E-13</v>
      </c>
      <c r="BZ157" s="14">
        <f>BY157*VLOOKUP('Données projet'!$B$12,Paramètres!$A$1:$I$89,3,0)*VLOOKUP('Données projet'!$B$12,Paramètres!$A$1:$I$89,5,0)</f>
        <v>-1.3567387213697657E-13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195.9403725111606</v>
      </c>
      <c r="CE157" s="62">
        <f t="shared" si="148"/>
        <v>200.0549064053539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24.661460527525627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24.661460527525627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125.73599999999993</v>
      </c>
      <c r="D158" s="12">
        <f t="shared" si="140"/>
        <v>33.009169891820072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1225.4013114456282</v>
      </c>
      <c r="H158" s="70">
        <f t="shared" si="110"/>
        <v>569.8145042282531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-3.694822225952521E-13</v>
      </c>
      <c r="O158" s="14">
        <f>N158*VLOOKUP('Données projet'!$B$9,Paramètres!$A$1:$I$89,3,0)*VLOOKUP('Données projet'!$B$9,Paramètres!$A$1:$I$89,5,0)</f>
        <v>-3.2277966965921228E-13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185.38515609787885</v>
      </c>
      <c r="T158" s="62">
        <f t="shared" si="142"/>
        <v>220.75864164059101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23.163997931757269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23.163997931757269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131.52184605700751</v>
      </c>
      <c r="AO158" s="62">
        <f t="shared" si="144"/>
        <v>148.8282853361294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2.7344940629520962</v>
      </c>
      <c r="AV158" s="23">
        <f>EXP(-LN(2)/25)*AV157+(1-EXP(-LN(2)/25))/(LN(2)/25)*Calculateur!AQ158*Calculateur!AS158*VLOOKUP('Données projet'!$B$10,Paramètres!$A$1:$I$89,3,0)*0.475*44/12</f>
        <v>1.484338272182953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4.2188323351350494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-6.7984728957526396E-14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220.56831852257903</v>
      </c>
      <c r="BJ158" s="62">
        <f t="shared" si="146"/>
        <v>155.94798995645544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41.388308547049832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1.1363448958577689E-9</v>
      </c>
      <c r="BS158" s="24">
        <f t="shared" si="169"/>
        <v>41.388308548186174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-1.7053025658242404E-13</v>
      </c>
      <c r="BZ158" s="14">
        <f>BY158*VLOOKUP('Données projet'!$B$12,Paramètres!$A$1:$I$89,3,0)*VLOOKUP('Données projet'!$B$12,Paramètres!$A$1:$I$89,5,0)</f>
        <v>-1.3567387213697657E-13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195.9403725111606</v>
      </c>
      <c r="CE158" s="62">
        <f t="shared" si="148"/>
        <v>200.0549064053539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24.177864328586494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24.177864328586494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126.54719999999993</v>
      </c>
      <c r="D159" s="12">
        <f t="shared" si="140"/>
        <v>33.19727296936243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1233.1152299389375</v>
      </c>
      <c r="H159" s="70">
        <f t="shared" si="110"/>
        <v>571.55495708830608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-3.694822225952521E-13</v>
      </c>
      <c r="O159" s="14">
        <f>N159*VLOOKUP('Données projet'!$B$9,Paramètres!$A$1:$I$89,3,0)*VLOOKUP('Données projet'!$B$9,Paramètres!$A$1:$I$89,5,0)</f>
        <v>-3.2277966965921228E-13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185.38515609787885</v>
      </c>
      <c r="T159" s="62">
        <f t="shared" si="142"/>
        <v>220.75864164059101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22.709766060959158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22.709766060959158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131.52184605700751</v>
      </c>
      <c r="AO159" s="62">
        <f t="shared" si="144"/>
        <v>148.8282853361294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2.6808723022542948</v>
      </c>
      <c r="AV159" s="23">
        <f>EXP(-LN(2)/25)*AV158+(1-EXP(-LN(2)/25))/(LN(2)/25)*Calculateur!AQ159*Calculateur!AS159*VLOOKUP('Données projet'!$B$10,Paramètres!$A$1:$I$89,3,0)*0.475*44/12</f>
        <v>1.4437489640721528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4.1246212663264474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-6.7984728957526396E-14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220.56831852257903</v>
      </c>
      <c r="BJ159" s="62">
        <f t="shared" si="146"/>
        <v>155.94798995645544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40.57670906081772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8.0351718162774957E-10</v>
      </c>
      <c r="BS159" s="24">
        <f t="shared" si="169"/>
        <v>40.576709061621237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-1.7053025658242404E-13</v>
      </c>
      <c r="BZ159" s="14">
        <f>BY159*VLOOKUP('Données projet'!$B$12,Paramètres!$A$1:$I$89,3,0)*VLOOKUP('Données projet'!$B$12,Paramètres!$A$1:$I$89,5,0)</f>
        <v>-1.3567387213697657E-13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195.9403725111606</v>
      </c>
      <c r="CE159" s="62">
        <f t="shared" si="148"/>
        <v>200.0549064053539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23.703751156144005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23.703751156144005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127.35839999999993</v>
      </c>
      <c r="D160" s="12">
        <f t="shared" si="140"/>
        <v>33.385235744403289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1240.8280653953932</v>
      </c>
      <c r="H160" s="70">
        <f t="shared" si="110"/>
        <v>573.29516558816886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-3.694822225952521E-13</v>
      </c>
      <c r="O160" s="14">
        <f>N160*VLOOKUP('Données projet'!$B$9,Paramètres!$A$1:$I$89,3,0)*VLOOKUP('Données projet'!$B$9,Paramètres!$A$1:$I$89,5,0)</f>
        <v>-3.2277966965921228E-13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185.38515609787885</v>
      </c>
      <c r="T160" s="62">
        <f t="shared" si="142"/>
        <v>220.75864164059101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22.264441400093315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22.264441400093315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131.52184605700751</v>
      </c>
      <c r="AO160" s="62">
        <f t="shared" si="144"/>
        <v>148.8282853361294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2.628302031577733</v>
      </c>
      <c r="AV160" s="23">
        <f>EXP(-LN(2)/25)*AV159+(1-EXP(-LN(2)/25))/(LN(2)/25)*Calculateur!AQ160*Calculateur!AS160*VLOOKUP('Données projet'!$B$10,Paramètres!$A$1:$I$89,3,0)*0.475*44/12</f>
        <v>1.4042695727261414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4.0325716043038744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-6.7984728957526396E-14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220.56831852257903</v>
      </c>
      <c r="BJ160" s="62">
        <f t="shared" si="146"/>
        <v>155.94798995645544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39.781024545483817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5.6817244792888447E-10</v>
      </c>
      <c r="BS160" s="24">
        <f t="shared" si="169"/>
        <v>39.781024546051988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-1.7053025658242404E-13</v>
      </c>
      <c r="BZ160" s="14">
        <f>BY160*VLOOKUP('Données projet'!$B$12,Paramètres!$A$1:$I$89,3,0)*VLOOKUP('Données projet'!$B$12,Paramètres!$A$1:$I$89,5,0)</f>
        <v>-1.3567387213697657E-13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195.9403725111606</v>
      </c>
      <c r="CE160" s="62">
        <f t="shared" si="148"/>
        <v>200.0549064053539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23.23893505383263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23.23893505383263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128.16959999999995</v>
      </c>
      <c r="D161" s="12">
        <f t="shared" si="140"/>
        <v>33.573059214253476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1248.5398255135353</v>
      </c>
      <c r="H161" s="70">
        <f t="shared" si="110"/>
        <v>575.03513146482464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-3.694822225952521E-13</v>
      </c>
      <c r="O161" s="14">
        <f>N161*VLOOKUP('Données projet'!$B$9,Paramètres!$A$1:$I$89,3,0)*VLOOKUP('Données projet'!$B$9,Paramètres!$A$1:$I$89,5,0)</f>
        <v>-3.2277966965921228E-13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185.38515609787885</v>
      </c>
      <c r="T161" s="62">
        <f t="shared" si="142"/>
        <v>220.75864164059101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21.827849284205829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21.827849284205829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131.52184605700751</v>
      </c>
      <c r="AO161" s="62">
        <f t="shared" si="144"/>
        <v>148.8282853361294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2.5767626318444394</v>
      </c>
      <c r="AV161" s="23">
        <f>EXP(-LN(2)/25)*AV160+(1-EXP(-LN(2)/25))/(LN(2)/25)*Calculateur!AQ161*Calculateur!AS161*VLOOKUP('Données projet'!$B$10,Paramètres!$A$1:$I$89,3,0)*0.475*44/12</f>
        <v>1.3658697474126178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3.9426323792570575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-6.7984728957526396E-14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220.56831852257903</v>
      </c>
      <c r="BJ161" s="62">
        <f t="shared" si="146"/>
        <v>155.94798995645544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39.00094291817598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4.0175859081387478E-10</v>
      </c>
      <c r="BS161" s="24">
        <f t="shared" si="169"/>
        <v>39.000942918577735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-1.7053025658242404E-13</v>
      </c>
      <c r="BZ161" s="14">
        <f>BY161*VLOOKUP('Données projet'!$B$12,Paramètres!$A$1:$I$89,3,0)*VLOOKUP('Données projet'!$B$12,Paramètres!$A$1:$I$89,5,0)</f>
        <v>-1.3567387213697657E-13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195.9403725111606</v>
      </c>
      <c r="CE161" s="62">
        <f t="shared" si="148"/>
        <v>200.0549064053539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22.783233711777754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22.783233711777754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128.98079999999996</v>
      </c>
      <c r="D162" s="12">
        <f t="shared" si="140"/>
        <v>33.76074436286941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1256.2505178888161</v>
      </c>
      <c r="H162" s="70">
        <f t="shared" si="110"/>
        <v>576.77485643199748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-3.694822225952521E-13</v>
      </c>
      <c r="O162" s="14">
        <f>N162*VLOOKUP('Données projet'!$B$9,Paramètres!$A$1:$I$89,3,0)*VLOOKUP('Données projet'!$B$9,Paramètres!$A$1:$I$89,5,0)</f>
        <v>-3.2277966965921228E-13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185.38515609787885</v>
      </c>
      <c r="T162" s="62">
        <f t="shared" si="142"/>
        <v>220.75864164059101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21.399818473416001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21.399818473416001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131.52184605700751</v>
      </c>
      <c r="AO162" s="62">
        <f t="shared" si="144"/>
        <v>148.8282853361294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2.5262338883039859</v>
      </c>
      <c r="AV162" s="23">
        <f>EXP(-LN(2)/25)*AV161+(1-EXP(-LN(2)/25))/(LN(2)/25)*Calculateur!AQ162*Calculateur!AS162*VLOOKUP('Données projet'!$B$10,Paramètres!$A$1:$I$89,3,0)*0.475*44/12</f>
        <v>1.3285199673416515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3.8547538556456376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-6.7984728957526396E-14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220.56831852257903</v>
      </c>
      <c r="BJ162" s="62">
        <f t="shared" si="146"/>
        <v>155.94798995645544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38.23615821577684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2.8408622396444224E-10</v>
      </c>
      <c r="BS162" s="24">
        <f t="shared" si="169"/>
        <v>38.236158216060929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-1.7053025658242404E-13</v>
      </c>
      <c r="BZ162" s="14">
        <f>BY162*VLOOKUP('Données projet'!$B$12,Paramètres!$A$1:$I$89,3,0)*VLOOKUP('Données projet'!$B$12,Paramètres!$A$1:$I$89,5,0)</f>
        <v>-1.3567387213697657E-13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195.9403725111606</v>
      </c>
      <c r="CE162" s="62">
        <f t="shared" si="148"/>
        <v>200.0549064053539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22.336468395090201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22.336468395090201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129.79199999999997</v>
      </c>
      <c r="D163" s="12">
        <f t="shared" si="140"/>
        <v>33.948292161114985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1263.9601500156243</v>
      </c>
      <c r="H163" s="70">
        <f t="shared" si="110"/>
        <v>578.51434218060854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-3.694822225952521E-13</v>
      </c>
      <c r="O163" s="14">
        <f>N163*VLOOKUP('Données projet'!$B$9,Paramètres!$A$1:$I$89,3,0)*VLOOKUP('Données projet'!$B$9,Paramètres!$A$1:$I$89,5,0)</f>
        <v>-3.2277966965921228E-13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185.38515609787885</v>
      </c>
      <c r="T163" s="62">
        <f t="shared" si="142"/>
        <v>220.75864164059101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20.980181085752744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20.980181085752744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131.52184605700751</v>
      </c>
      <c r="AO163" s="62">
        <f t="shared" si="144"/>
        <v>148.8282853361294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2.4766959826048702</v>
      </c>
      <c r="AV163" s="23">
        <f>EXP(-LN(2)/25)*AV162+(1-EXP(-LN(2)/25))/(LN(2)/25)*Calculateur!AQ163*Calculateur!AS163*VLOOKUP('Données projet'!$B$10,Paramètres!$A$1:$I$89,3,0)*0.475*44/12</f>
        <v>1.2921915189708653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3.7688875015757355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-6.7984728957526396E-14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220.56831852257903</v>
      </c>
      <c r="BJ163" s="62">
        <f t="shared" si="146"/>
        <v>155.94798995645544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37.486370474919134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2.0087929540693739E-10</v>
      </c>
      <c r="BS163" s="24">
        <f t="shared" si="169"/>
        <v>37.486370475120012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-1.7053025658242404E-13</v>
      </c>
      <c r="BZ163" s="14">
        <f>BY163*VLOOKUP('Données projet'!$B$12,Paramètres!$A$1:$I$89,3,0)*VLOOKUP('Données projet'!$B$12,Paramètres!$A$1:$I$89,5,0)</f>
        <v>-1.3567387213697657E-13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195.9403725111606</v>
      </c>
      <c r="CE163" s="62">
        <f t="shared" si="148"/>
        <v>200.0549064053539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21.898463873762953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21.898463873762953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130.60319999999999</v>
      </c>
      <c r="D164" s="12">
        <f t="shared" si="140"/>
        <v>34.135703567016428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1271.6687292892495</v>
      </c>
      <c r="H164" s="70">
        <f t="shared" si="110"/>
        <v>580.25359037922021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-3.694822225952521E-13</v>
      </c>
      <c r="O164" s="14">
        <f>N164*VLOOKUP('Données projet'!$B$9,Paramètres!$A$1:$I$89,3,0)*VLOOKUP('Données projet'!$B$9,Paramètres!$A$1:$I$89,5,0)</f>
        <v>-3.2277966965921228E-13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185.38515609787885</v>
      </c>
      <c r="T164" s="62">
        <f t="shared" si="142"/>
        <v>220.75864164059101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20.568772531308031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20.568772531308031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131.52184605700751</v>
      </c>
      <c r="AO164" s="62">
        <f t="shared" si="144"/>
        <v>148.8282853361294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2.4281294850213753</v>
      </c>
      <c r="AV164" s="23">
        <f>EXP(-LN(2)/25)*AV163+(1-EXP(-LN(2)/25))/(LN(2)/25)*Calculateur!AQ164*Calculateur!AS164*VLOOKUP('Données projet'!$B$10,Paramètres!$A$1:$I$89,3,0)*0.475*44/12</f>
        <v>1.2568564739312083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3.6849859589525833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-6.7984728957526396E-14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220.56831852257903</v>
      </c>
      <c r="BJ164" s="62">
        <f t="shared" si="146"/>
        <v>155.94798995645544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36.751285614334286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1.4204311198222112E-10</v>
      </c>
      <c r="BS164" s="24">
        <f t="shared" si="169"/>
        <v>36.75128561447633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-1.7053025658242404E-13</v>
      </c>
      <c r="BZ164" s="14">
        <f>BY164*VLOOKUP('Données projet'!$B$12,Paramètres!$A$1:$I$89,3,0)*VLOOKUP('Données projet'!$B$12,Paramètres!$A$1:$I$89,5,0)</f>
        <v>-1.3567387213697657E-13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195.9403725111606</v>
      </c>
      <c r="CE164" s="62">
        <f t="shared" si="148"/>
        <v>200.0549064053539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21.469048353942554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21.469048353942554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131.4144</v>
      </c>
      <c r="D165" s="12">
        <f t="shared" si="140"/>
        <v>34.32297952601067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1279.3762630078018</v>
      </c>
      <c r="H165" s="70">
        <f t="shared" si="110"/>
        <v>581.99260267446857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-3.694822225952521E-13</v>
      </c>
      <c r="O165" s="14">
        <f>N165*VLOOKUP('Données projet'!$B$9,Paramètres!$A$1:$I$89,3,0)*VLOOKUP('Données projet'!$B$9,Paramètres!$A$1:$I$89,5,0)</f>
        <v>-3.2277966965921228E-13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185.38515609787885</v>
      </c>
      <c r="T165" s="62">
        <f t="shared" si="142"/>
        <v>220.75864164059101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20.165431447681538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20.165431447681538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131.52184605700751</v>
      </c>
      <c r="AO165" s="62">
        <f t="shared" si="144"/>
        <v>148.8282853361294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2.3805153468328539</v>
      </c>
      <c r="AV165" s="23">
        <f>EXP(-LN(2)/25)*AV164+(1-EXP(-LN(2)/25))/(LN(2)/25)*Calculateur!AQ165*Calculateur!AS165*VLOOKUP('Données projet'!$B$10,Paramètres!$A$1:$I$89,3,0)*0.475*44/12</f>
        <v>1.2224876675563501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3.6030030143892038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-6.7984728957526396E-14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220.56831852257903</v>
      </c>
      <c r="BJ165" s="62">
        <f t="shared" si="146"/>
        <v>155.94798995645544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36.030615319508016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1.004396477034687E-10</v>
      </c>
      <c r="BS165" s="24">
        <f t="shared" si="169"/>
        <v>36.030615319608458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-1.7053025658242404E-13</v>
      </c>
      <c r="BZ165" s="14">
        <f>BY165*VLOOKUP('Données projet'!$B$12,Paramètres!$A$1:$I$89,3,0)*VLOOKUP('Données projet'!$B$12,Paramètres!$A$1:$I$89,5,0)</f>
        <v>-1.3567387213697657E-13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195.9403725111606</v>
      </c>
      <c r="CE165" s="62">
        <f t="shared" si="148"/>
        <v>200.0549064053539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21.048053410548231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21.048053410548231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132.22560000000001</v>
      </c>
      <c r="D166" s="12">
        <f t="shared" si="140"/>
        <v>34.510120971187391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1287.0827583740781</v>
      </c>
      <c r="H166" s="70">
        <f t="shared" si="110"/>
        <v>583.73138069148467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-3.694822225952521E-13</v>
      </c>
      <c r="O166" s="14">
        <f>N166*VLOOKUP('Données projet'!$B$9,Paramètres!$A$1:$I$89,3,0)*VLOOKUP('Données projet'!$B$9,Paramètres!$A$1:$I$89,5,0)</f>
        <v>-3.2277966965921228E-13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185.38515609787885</v>
      </c>
      <c r="T166" s="62">
        <f t="shared" si="142"/>
        <v>220.75864164059101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19.769999636691193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19.769999636691193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131.52184605700751</v>
      </c>
      <c r="AO166" s="62">
        <f t="shared" si="144"/>
        <v>148.8282853361294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2.3338348928524528</v>
      </c>
      <c r="AV166" s="23">
        <f>EXP(-LN(2)/25)*AV165+(1-EXP(-LN(2)/25))/(LN(2)/25)*Calculateur!AQ166*Calculateur!AS166*VLOOKUP('Données projet'!$B$10,Paramètres!$A$1:$I$89,3,0)*0.475*44/12</f>
        <v>1.1890586779991892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3.5228935708516422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-6.7984728957526396E-14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220.56831852257903</v>
      </c>
      <c r="BJ166" s="62">
        <f t="shared" si="146"/>
        <v>155.94798995645544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35.324076929597808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7.1021555991110559E-11</v>
      </c>
      <c r="BS166" s="24">
        <f t="shared" si="169"/>
        <v>35.324076929668827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-1.7053025658242404E-13</v>
      </c>
      <c r="BZ166" s="14">
        <f>BY166*VLOOKUP('Données projet'!$B$12,Paramètres!$A$1:$I$89,3,0)*VLOOKUP('Données projet'!$B$12,Paramètres!$A$1:$I$89,5,0)</f>
        <v>-1.3567387213697657E-13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195.9403725111606</v>
      </c>
      <c r="CE166" s="62">
        <f t="shared" si="148"/>
        <v>200.0549064053539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20.635313921212308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20.635313921212308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133.03680000000003</v>
      </c>
      <c r="D167" s="12">
        <f t="shared" si="140"/>
        <v>34.697128823525262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1294.788222497388</v>
      </c>
      <c r="H167" s="70">
        <f t="shared" si="110"/>
        <v>585.46992603430647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-3.694822225952521E-13</v>
      </c>
      <c r="O167" s="14">
        <f>N167*VLOOKUP('Données projet'!$B$9,Paramètres!$A$1:$I$89,3,0)*VLOOKUP('Données projet'!$B$9,Paramètres!$A$1:$I$89,5,0)</f>
        <v>-3.2277966965921228E-13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185.38515609787885</v>
      </c>
      <c r="T167" s="62">
        <f t="shared" si="142"/>
        <v>220.75864164059101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19.382322002324777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19.382322002324777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131.52184605700751</v>
      </c>
      <c r="AO167" s="62">
        <f t="shared" si="144"/>
        <v>148.8282853361294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2.2880698141023421</v>
      </c>
      <c r="AV167" s="23">
        <f>EXP(-LN(2)/25)*AV166+(1-EXP(-LN(2)/25))/(LN(2)/25)*Calculateur!AQ167*Calculateur!AS167*VLOOKUP('Données projet'!$B$10,Paramètres!$A$1:$I$89,3,0)*0.475*44/12</f>
        <v>1.1565438059194231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3.444613620021765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-6.7984728957526396E-14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220.56831852257903</v>
      </c>
      <c r="BJ167" s="62">
        <f t="shared" si="146"/>
        <v>155.94798995645544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34.631393326567874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5.0219823851734348E-11</v>
      </c>
      <c r="BS167" s="24">
        <f t="shared" si="169"/>
        <v>34.631393326618095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-1.7053025658242404E-13</v>
      </c>
      <c r="BZ167" s="14">
        <f>BY167*VLOOKUP('Données projet'!$B$12,Paramètres!$A$1:$I$89,3,0)*VLOOKUP('Données projet'!$B$12,Paramètres!$A$1:$I$89,5,0)</f>
        <v>-1.3567387213697657E-13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195.9403725111606</v>
      </c>
      <c r="CE167" s="62">
        <f t="shared" si="148"/>
        <v>200.0549064053539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20.230668001516033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20.230668001516033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133.84800000000004</v>
      </c>
      <c r="D168" s="12">
        <f t="shared" si="140"/>
        <v>34.884003992121691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1302.4926623953259</v>
      </c>
      <c r="H168" s="70">
        <f t="shared" si="110"/>
        <v>587.20824028627862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-3.694822225952521E-13</v>
      </c>
      <c r="O168" s="14">
        <f>N168*VLOOKUP('Données projet'!$B$9,Paramètres!$A$1:$I$89,3,0)*VLOOKUP('Données projet'!$B$9,Paramètres!$A$1:$I$89,5,0)</f>
        <v>-3.2277966965921228E-13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185.38515609787885</v>
      </c>
      <c r="T168" s="62">
        <f t="shared" si="142"/>
        <v>220.75864164059101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19.002246489908281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19.002246489908281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131.52184605700751</v>
      </c>
      <c r="AO168" s="62">
        <f t="shared" si="144"/>
        <v>148.8282853361294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2.2432021606325794</v>
      </c>
      <c r="AV168" s="23">
        <f>EXP(-LN(2)/25)*AV167+(1-EXP(-LN(2)/25))/(LN(2)/25)*Calculateur!AQ168*Calculateur!AS168*VLOOKUP('Données projet'!$B$10,Paramètres!$A$1:$I$89,3,0)*0.475*44/12</f>
        <v>1.1249180547265609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3.3681202153591405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-6.7984728957526396E-14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220.56831852257903</v>
      </c>
      <c r="BJ168" s="62">
        <f t="shared" si="146"/>
        <v>155.94798995645544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33.952292826498081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3.5510777995555279E-11</v>
      </c>
      <c r="BS168" s="24">
        <f t="shared" si="169"/>
        <v>33.952292826533593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-1.7053025658242404E-13</v>
      </c>
      <c r="BZ168" s="14">
        <f>BY168*VLOOKUP('Données projet'!$B$12,Paramètres!$A$1:$I$89,3,0)*VLOOKUP('Données projet'!$B$12,Paramètres!$A$1:$I$89,5,0)</f>
        <v>-1.3567387213697657E-13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195.9403725111606</v>
      </c>
      <c r="CE168" s="62">
        <f t="shared" si="148"/>
        <v>200.0549064053539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19.833956941495362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19.833956941495362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134.65920000000006</v>
      </c>
      <c r="D169" s="12">
        <f t="shared" si="140"/>
        <v>35.07074737441733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1310.1960849955026</v>
      </c>
      <c r="H169" s="70">
        <f t="shared" si="110"/>
        <v>588.94632501044362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-3.694822225952521E-13</v>
      </c>
      <c r="O169" s="14">
        <f>N169*VLOOKUP('Données projet'!$B$9,Paramètres!$A$1:$I$89,3,0)*VLOOKUP('Données projet'!$B$9,Paramètres!$A$1:$I$89,5,0)</f>
        <v>-3.2277966965921228E-13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185.38515609787885</v>
      </c>
      <c r="T169" s="62">
        <f t="shared" si="142"/>
        <v>220.75864164059101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18.629624026467098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18.629624026467098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131.52184605700751</v>
      </c>
      <c r="AO169" s="62">
        <f t="shared" si="144"/>
        <v>148.8282853361294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2.199214334480792</v>
      </c>
      <c r="AV169" s="23">
        <f>EXP(-LN(2)/25)*AV168+(1-EXP(-LN(2)/25))/(LN(2)/25)*Calculateur!AQ169*Calculateur!AS169*VLOOKUP('Données projet'!$B$10,Paramètres!$A$1:$I$89,3,0)*0.475*44/12</f>
        <v>1.0941571113631936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3.2933714458439853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-6.7984728957526396E-14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220.56831852257903</v>
      </c>
      <c r="BJ169" s="62">
        <f t="shared" si="146"/>
        <v>155.94798995645544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33.286509073024249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2.5109911925867174E-11</v>
      </c>
      <c r="BS169" s="24">
        <f t="shared" si="169"/>
        <v>33.286509073049359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-1.7053025658242404E-13</v>
      </c>
      <c r="BZ169" s="14">
        <f>BY169*VLOOKUP('Données projet'!$B$12,Paramètres!$A$1:$I$89,3,0)*VLOOKUP('Données projet'!$B$12,Paramètres!$A$1:$I$89,5,0)</f>
        <v>-1.3567387213697657E-13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195.9403725111606</v>
      </c>
      <c r="CE169" s="62">
        <f t="shared" si="148"/>
        <v>200.0549064053539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19.445025143391842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19.445025143391842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135.47040000000007</v>
      </c>
      <c r="D170" s="12">
        <f t="shared" si="140"/>
        <v>35.257359856414858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1317.8984971372381</v>
      </c>
      <c r="H170" s="70">
        <f t="shared" si="110"/>
        <v>590.68418174992269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-3.694822225952521E-13</v>
      </c>
      <c r="O170" s="14">
        <f>N170*VLOOKUP('Données projet'!$B$9,Paramètres!$A$1:$I$89,3,0)*VLOOKUP('Données projet'!$B$9,Paramètres!$A$1:$I$89,5,0)</f>
        <v>-3.2277966965921228E-13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185.38515609787885</v>
      </c>
      <c r="T170" s="62">
        <f t="shared" si="142"/>
        <v>220.75864164059101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18.264308462256736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18.264308462256736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131.52184605700751</v>
      </c>
      <c r="AO170" s="62">
        <f t="shared" si="144"/>
        <v>148.8282853361294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2.1560890827699164</v>
      </c>
      <c r="AV170" s="23">
        <f>EXP(-LN(2)/25)*AV169+(1-EXP(-LN(2)/25))/(LN(2)/25)*Calculateur!AQ170*Calculateur!AS170*VLOOKUP('Données projet'!$B$10,Paramètres!$A$1:$I$89,3,0)*0.475*44/12</f>
        <v>1.0642373276137453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3.2203264103836617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-6.7984728957526396E-14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220.56831852257903</v>
      </c>
      <c r="BJ170" s="62">
        <f t="shared" si="146"/>
        <v>155.94798995645544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32.633780932868049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1.775538899777764E-11</v>
      </c>
      <c r="BS170" s="24">
        <f t="shared" si="169"/>
        <v>32.633780932885806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-1.7053025658242404E-13</v>
      </c>
      <c r="BZ170" s="14">
        <f>BY170*VLOOKUP('Données projet'!$B$12,Paramètres!$A$1:$I$89,3,0)*VLOOKUP('Données projet'!$B$12,Paramètres!$A$1:$I$89,5,0)</f>
        <v>-1.3567387213697657E-13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195.9403725111606</v>
      </c>
      <c r="CE170" s="62">
        <f t="shared" si="148"/>
        <v>200.0549064053539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19.06372006062416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19.06372006062416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136.28160000000008</v>
      </c>
      <c r="D171" s="12">
        <f t="shared" si="140"/>
        <v>35.443842312892279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1325.5999055732043</v>
      </c>
      <c r="H171" s="70">
        <f t="shared" si="110"/>
        <v>592.42181202828749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-3.694822225952521E-13</v>
      </c>
      <c r="O171" s="14">
        <f>N171*VLOOKUP('Données projet'!$B$9,Paramètres!$A$1:$I$89,3,0)*VLOOKUP('Données projet'!$B$9,Paramètres!$A$1:$I$89,5,0)</f>
        <v>-3.2277966965921228E-13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185.38515609787885</v>
      </c>
      <c r="T171" s="62">
        <f t="shared" si="142"/>
        <v>220.75864164059101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17.906156513440045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17.906156513440045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131.52184605700751</v>
      </c>
      <c r="AO171" s="62">
        <f t="shared" si="144"/>
        <v>148.8282853361294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2.1138094909412852</v>
      </c>
      <c r="AV171" s="23">
        <f>EXP(-LN(2)/25)*AV170+(1-EXP(-LN(2)/25))/(LN(2)/25)*Calculateur!AQ171*Calculateur!AS171*VLOOKUP('Données projet'!$B$10,Paramètres!$A$1:$I$89,3,0)*0.475*44/12</f>
        <v>1.0351357019243388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3.1489451928656242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-6.7984728957526396E-14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220.56831852257903</v>
      </c>
      <c r="BJ171" s="62">
        <f t="shared" si="146"/>
        <v>155.94798995645544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31.993852393415455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1.2554955962933587E-11</v>
      </c>
      <c r="BS171" s="24">
        <f t="shared" si="169"/>
        <v>31.993852393428011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-1.7053025658242404E-13</v>
      </c>
      <c r="BZ171" s="14">
        <f>BY171*VLOOKUP('Données projet'!$B$12,Paramètres!$A$1:$I$89,3,0)*VLOOKUP('Données projet'!$B$12,Paramètres!$A$1:$I$89,5,0)</f>
        <v>-1.3567387213697657E-13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195.9403725111606</v>
      </c>
      <c r="CE171" s="62">
        <f t="shared" si="148"/>
        <v>200.0549064053539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18.689892137956416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18.689892137956416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137.0928000000001</v>
      </c>
      <c r="D172" s="12">
        <f t="shared" si="140"/>
        <v>35.6301956076111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1333.3003169710339</v>
      </c>
      <c r="H172" s="70">
        <f t="shared" si="110"/>
        <v>594.15921734992276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-3.694822225952521E-13</v>
      </c>
      <c r="O172" s="14">
        <f>N172*VLOOKUP('Données projet'!$B$9,Paramètres!$A$1:$I$89,3,0)*VLOOKUP('Données projet'!$B$9,Paramètres!$A$1:$I$89,5,0)</f>
        <v>-3.2277966965921228E-13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185.38515609787885</v>
      </c>
      <c r="T172" s="62">
        <f t="shared" si="142"/>
        <v>220.75864164059101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17.555027705888534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17.555027705888534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131.52184605700751</v>
      </c>
      <c r="AO172" s="62">
        <f t="shared" si="144"/>
        <v>148.8282853361294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2.0723589761204089</v>
      </c>
      <c r="AV172" s="23">
        <f>EXP(-LN(2)/25)*AV171+(1-EXP(-LN(2)/25))/(LN(2)/25)*Calculateur!AQ172*Calculateur!AS172*VLOOKUP('Données projet'!$B$10,Paramètres!$A$1:$I$89,3,0)*0.475*44/12</f>
        <v>1.006829861719797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3.0791888378402059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-6.7984728957526396E-14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220.56831852257903</v>
      </c>
      <c r="BJ172" s="62">
        <f t="shared" si="146"/>
        <v>155.94798995645544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31.366472462303658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8.8776944988888199E-12</v>
      </c>
      <c r="BS172" s="24">
        <f t="shared" si="169"/>
        <v>31.366472462312537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-1.7053025658242404E-13</v>
      </c>
      <c r="BZ172" s="14">
        <f>BY172*VLOOKUP('Données projet'!$B$12,Paramètres!$A$1:$I$89,3,0)*VLOOKUP('Données projet'!$B$12,Paramètres!$A$1:$I$89,5,0)</f>
        <v>-1.3567387213697657E-13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195.9403725111606</v>
      </c>
      <c r="CE172" s="62">
        <f t="shared" si="148"/>
        <v>200.0549064053539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18.323394752839668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18.323394752839668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137.90400000000011</v>
      </c>
      <c r="D173" s="12">
        <f t="shared" si="140"/>
        <v>35.816420593519382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1340.9997379148874</v>
      </c>
      <c r="H173" s="70">
        <f t="shared" si="110"/>
        <v>595.89639920037973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-3.694822225952521E-13</v>
      </c>
      <c r="O173" s="14">
        <f>N173*VLOOKUP('Données projet'!$B$9,Paramètres!$A$1:$I$89,3,0)*VLOOKUP('Données projet'!$B$9,Paramètres!$A$1:$I$89,5,0)</f>
        <v>-3.2277966965921228E-13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185.38515609787885</v>
      </c>
      <c r="T173" s="62">
        <f t="shared" si="142"/>
        <v>220.75864164059101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17.210784320085683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17.210784320085683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131.52184605700751</v>
      </c>
      <c r="AO173" s="62">
        <f t="shared" si="144"/>
        <v>148.8282853361294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2.0317212806128522</v>
      </c>
      <c r="AV173" s="23">
        <f>EXP(-LN(2)/25)*AV172+(1-EXP(-LN(2)/25))/(LN(2)/25)*Calculateur!AQ173*Calculateur!AS173*VLOOKUP('Données projet'!$B$10,Paramètres!$A$1:$I$89,3,0)*0.475*44/12</f>
        <v>0.97929804620418792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3.0110193268170402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-6.7984728957526396E-14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220.56831852257903</v>
      </c>
      <c r="BJ173" s="62">
        <f t="shared" si="146"/>
        <v>155.94798995645544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30.75139506897699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6.2774779814667935E-12</v>
      </c>
      <c r="BS173" s="24">
        <f t="shared" si="169"/>
        <v>30.751395068983268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-1.7053025658242404E-13</v>
      </c>
      <c r="BZ173" s="14">
        <f>BY173*VLOOKUP('Données projet'!$B$12,Paramètres!$A$1:$I$89,3,0)*VLOOKUP('Données projet'!$B$12,Paramètres!$A$1:$I$89,5,0)</f>
        <v>-1.3567387213697657E-13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195.9403725111606</v>
      </c>
      <c r="CE173" s="62">
        <f t="shared" si="148"/>
        <v>200.0549064053539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17.964084157903727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17.964084157903727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138.71520000000012</v>
      </c>
      <c r="D174" s="12">
        <f t="shared" si="140"/>
        <v>36.002518112950014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1348.6981749069835</v>
      </c>
      <c r="H174" s="70">
        <f t="shared" si="110"/>
        <v>597.63335904672147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-3.694822225952521E-13</v>
      </c>
      <c r="O174" s="14">
        <f>N174*VLOOKUP('Données projet'!$B$9,Paramètres!$A$1:$I$89,3,0)*VLOOKUP('Données projet'!$B$9,Paramètres!$A$1:$I$89,5,0)</f>
        <v>-3.2277966965921228E-13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185.38515609787885</v>
      </c>
      <c r="T174" s="62">
        <f t="shared" si="142"/>
        <v>220.75864164059101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16.873291337110693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16.873291337110693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131.52184605700751</v>
      </c>
      <c r="AO174" s="62">
        <f t="shared" si="144"/>
        <v>148.8282853361294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1.9918804655276519</v>
      </c>
      <c r="AV174" s="23">
        <f>EXP(-LN(2)/25)*AV173+(1-EXP(-LN(2)/25))/(LN(2)/25)*Calculateur!AQ174*Calculateur!AS174*VLOOKUP('Données projet'!$B$10,Paramètres!$A$1:$I$89,3,0)*0.475*44/12</f>
        <v>0.95251908963168841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2.9443995551593405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-6.7984728957526396E-14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220.56831852257903</v>
      </c>
      <c r="BJ174" s="62">
        <f t="shared" si="146"/>
        <v>155.94798995645544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30.148378968173294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4.4388472494444099E-12</v>
      </c>
      <c r="BS174" s="24">
        <f t="shared" si="169"/>
        <v>30.148378968177731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-1.7053025658242404E-13</v>
      </c>
      <c r="BZ174" s="14">
        <f>BY174*VLOOKUP('Données projet'!$B$12,Paramètres!$A$1:$I$89,3,0)*VLOOKUP('Données projet'!$B$12,Paramètres!$A$1:$I$89,5,0)</f>
        <v>-1.3567387213697657E-13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195.9403725111606</v>
      </c>
      <c r="CE174" s="62">
        <f t="shared" si="148"/>
        <v>200.0549064053539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17.611819424576655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17.611819424576655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139.52640000000014</v>
      </c>
      <c r="D175" s="12">
        <f t="shared" si="140"/>
        <v>36.18848899781392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1356.3956343690909</v>
      </c>
      <c r="H175" s="70">
        <f t="shared" si="110"/>
        <v>599.37009833785942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-3.694822225952521E-13</v>
      </c>
      <c r="O175" s="14">
        <f>N175*VLOOKUP('Données projet'!$B$9,Paramètres!$A$1:$I$89,3,0)*VLOOKUP('Données projet'!$B$9,Paramètres!$A$1:$I$89,5,0)</f>
        <v>-3.2277966965921228E-13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185.38515609787885</v>
      </c>
      <c r="T175" s="62">
        <f t="shared" si="142"/>
        <v>220.75864164059101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16.542416385681449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16.542416385681449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131.52184605700751</v>
      </c>
      <c r="AO175" s="62">
        <f t="shared" si="144"/>
        <v>148.8282853361294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1.9528209045257745</v>
      </c>
      <c r="AV175" s="23">
        <f>EXP(-LN(2)/25)*AV174+(1-EXP(-LN(2)/25))/(LN(2)/25)*Calculateur!AQ175*Calculateur!AS175*VLOOKUP('Données projet'!$B$10,Paramètres!$A$1:$I$89,3,0)*0.475*44/12</f>
        <v>0.92647240503490802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2.8792933095606825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-6.7984728957526396E-14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220.56831852257903</v>
      </c>
      <c r="BJ175" s="62">
        <f t="shared" si="146"/>
        <v>155.94798995645544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29.557187645302854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3.1387389907333967E-12</v>
      </c>
      <c r="BS175" s="24">
        <f t="shared" si="169"/>
        <v>29.557187645305991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-1.7053025658242404E-13</v>
      </c>
      <c r="BZ175" s="14">
        <f>BY175*VLOOKUP('Données projet'!$B$12,Paramètres!$A$1:$I$89,3,0)*VLOOKUP('Données projet'!$B$12,Paramètres!$A$1:$I$89,5,0)</f>
        <v>-1.3567387213697657E-13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195.9403725111606</v>
      </c>
      <c r="CE175" s="62">
        <f t="shared" si="148"/>
        <v>200.0549064053539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17.266462387809856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17.266462387809856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140.33760000000015</v>
      </c>
      <c r="D176" s="12">
        <f t="shared" si="140"/>
        <v>36.374334069789043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1364.0921226439868</v>
      </c>
      <c r="H176" s="70">
        <f t="shared" si="110"/>
        <v>601.10661850488282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-3.694822225952521E-13</v>
      </c>
      <c r="O176" s="14">
        <f>N176*VLOOKUP('Données projet'!$B$9,Paramètres!$A$1:$I$89,3,0)*VLOOKUP('Données projet'!$B$9,Paramètres!$A$1:$I$89,5,0)</f>
        <v>-3.2277966965921228E-13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185.38515609787885</v>
      </c>
      <c r="T176" s="62">
        <f t="shared" si="142"/>
        <v>220.75864164059101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16.218029690235937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16.218029690235937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131.52184605700751</v>
      </c>
      <c r="AO176" s="62">
        <f t="shared" si="144"/>
        <v>148.8282853361294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1.9145272776911642</v>
      </c>
      <c r="AV176" s="23">
        <f>EXP(-LN(2)/25)*AV175+(1-EXP(-LN(2)/25))/(LN(2)/25)*Calculateur!AQ176*Calculateur!AS176*VLOOKUP('Données projet'!$B$10,Paramètres!$A$1:$I$89,3,0)*0.475*44/12</f>
        <v>0.90113796839816218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2.8156652460893263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-6.7984728957526396E-14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220.56831852257903</v>
      </c>
      <c r="BJ176" s="62">
        <f t="shared" si="146"/>
        <v>155.94798995645544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28.977589223682802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2.219423624722205E-12</v>
      </c>
      <c r="BS176" s="24">
        <f t="shared" si="169"/>
        <v>28.977589223685023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-1.7053025658242404E-13</v>
      </c>
      <c r="BZ176" s="14">
        <f>BY176*VLOOKUP('Données projet'!$B$12,Paramètres!$A$1:$I$89,3,0)*VLOOKUP('Données projet'!$B$12,Paramètres!$A$1:$I$89,5,0)</f>
        <v>-1.3567387213697657E-13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195.9403725111606</v>
      </c>
      <c r="CE176" s="62">
        <f t="shared" si="148"/>
        <v>200.0549064053539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16.927877591887061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16.927877591887061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141.14880000000016</v>
      </c>
      <c r="D177" s="12">
        <f t="shared" si="140"/>
        <v>36.560054140504519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1371.7876459968784</v>
      </c>
      <c r="H177" s="70">
        <f t="shared" si="110"/>
        <v>602.84292096137892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-3.694822225952521E-13</v>
      </c>
      <c r="O177" s="14">
        <f>N177*VLOOKUP('Données projet'!$B$9,Paramètres!$A$1:$I$89,3,0)*VLOOKUP('Données projet'!$B$9,Paramètres!$A$1:$I$89,5,0)</f>
        <v>-3.2277966965921228E-13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185.38515609787885</v>
      </c>
      <c r="T177" s="62">
        <f t="shared" si="142"/>
        <v>220.75864164059101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15.900004020031766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15.900004020031766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131.52184605700751</v>
      </c>
      <c r="AO177" s="62">
        <f t="shared" si="144"/>
        <v>148.8282853361294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1.8769845655219743</v>
      </c>
      <c r="AV177" s="23">
        <f>EXP(-LN(2)/25)*AV176+(1-EXP(-LN(2)/25))/(LN(2)/25)*Calculateur!AQ177*Calculateur!AS177*VLOOKUP('Données projet'!$B$10,Paramètres!$A$1:$I$89,3,0)*0.475*44/12</f>
        <v>0.87649630326352823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2.7534808687855028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-6.7984728957526396E-14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220.56831852257903</v>
      </c>
      <c r="BJ177" s="62">
        <f t="shared" si="146"/>
        <v>155.94798995645544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28.40935637359059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1.5693694953666984E-12</v>
      </c>
      <c r="BS177" s="24">
        <f t="shared" si="169"/>
        <v>28.409356373592161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-1.7053025658242404E-13</v>
      </c>
      <c r="BZ177" s="14">
        <f>BY177*VLOOKUP('Données projet'!$B$12,Paramètres!$A$1:$I$89,3,0)*VLOOKUP('Données projet'!$B$12,Paramètres!$A$1:$I$89,5,0)</f>
        <v>-1.3567387213697657E-13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195.9403725111606</v>
      </c>
      <c r="CE177" s="62">
        <f t="shared" si="148"/>
        <v>200.0549064053539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16.59593223729598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16.59593223729598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141.96000000000018</v>
      </c>
      <c r="D178" s="12">
        <f t="shared" si="140"/>
        <v>36.745650011720521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1379.4822106167915</v>
      </c>
      <c r="H178" s="70">
        <f t="shared" si="110"/>
        <v>604.57900710374679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-3.694822225952521E-13</v>
      </c>
      <c r="O178" s="14">
        <f>N178*VLOOKUP('Données projet'!$B$9,Paramètres!$A$1:$I$89,3,0)*VLOOKUP('Données projet'!$B$9,Paramètres!$A$1:$I$89,5,0)</f>
        <v>-3.2277966965921228E-13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185.38515609787885</v>
      </c>
      <c r="T178" s="62">
        <f t="shared" si="142"/>
        <v>220.75864164059101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15.588214639243793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15.588214639243793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131.52184605700751</v>
      </c>
      <c r="AO178" s="62">
        <f t="shared" si="144"/>
        <v>148.8282853361294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1.8401780430396291</v>
      </c>
      <c r="AV178" s="23">
        <f>EXP(-LN(2)/25)*AV177+(1-EXP(-LN(2)/25))/(LN(2)/25)*Calculateur!AQ178*Calculateur!AS178*VLOOKUP('Données projet'!$B$10,Paramètres!$A$1:$I$89,3,0)*0.475*44/12</f>
        <v>0.85252846575784968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2.6927065087974786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-6.7984728957526396E-14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220.56831852257903</v>
      </c>
      <c r="BJ178" s="62">
        <f t="shared" si="146"/>
        <v>155.94798995645544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27.85226622310087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1.1097118123611025E-12</v>
      </c>
      <c r="BS178" s="24">
        <f t="shared" si="169"/>
        <v>27.852266223101978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-1.7053025658242404E-13</v>
      </c>
      <c r="BZ178" s="14">
        <f>BY178*VLOOKUP('Données projet'!$B$12,Paramètres!$A$1:$I$89,3,0)*VLOOKUP('Données projet'!$B$12,Paramètres!$A$1:$I$89,5,0)</f>
        <v>-1.3567387213697657E-13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195.9403725111606</v>
      </c>
      <c r="CE178" s="62">
        <f t="shared" si="148"/>
        <v>200.0549064053539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16.270496128641753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16.270496128641753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142.77120000000019</v>
      </c>
      <c r="D179" s="12">
        <f t="shared" si="140"/>
        <v>36.931122475504125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1387.1758226179281</v>
      </c>
      <c r="H179" s="70">
        <f t="shared" si="110"/>
        <v>606.31487831150343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-3.694822225952521E-13</v>
      </c>
      <c r="O179" s="14">
        <f>N179*VLOOKUP('Données projet'!$B$9,Paramètres!$A$1:$I$89,3,0)*VLOOKUP('Données projet'!$B$9,Paramètres!$A$1:$I$89,5,0)</f>
        <v>-3.2277966965921228E-13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185.38515609787885</v>
      </c>
      <c r="T179" s="62">
        <f t="shared" si="142"/>
        <v>220.75864164059101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15.282539258040327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15.282539258040327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131.52184605700751</v>
      </c>
      <c r="AO179" s="62">
        <f t="shared" si="144"/>
        <v>148.8282853361294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1.8040932740134006</v>
      </c>
      <c r="AV179" s="23">
        <f>EXP(-LN(2)/25)*AV178+(1-EXP(-LN(2)/25))/(LN(2)/25)*Calculateur!AQ179*Calculateur!AS179*VLOOKUP('Données projet'!$B$10,Paramètres!$A$1:$I$89,3,0)*0.475*44/12</f>
        <v>0.82921603002917776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2.6333093040425783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-6.7984728957526396E-14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220.56831852257903</v>
      </c>
      <c r="BJ179" s="62">
        <f t="shared" si="146"/>
        <v>155.94798995645544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27.306100270670811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7.8468474768334919E-13</v>
      </c>
      <c r="BS179" s="24">
        <f t="shared" si="169"/>
        <v>27.306100270671596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-1.7053025658242404E-13</v>
      </c>
      <c r="BZ179" s="14">
        <f>BY179*VLOOKUP('Données projet'!$B$12,Paramètres!$A$1:$I$89,3,0)*VLOOKUP('Données projet'!$B$12,Paramètres!$A$1:$I$89,5,0)</f>
        <v>-1.3567387213697657E-13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195.9403725111606</v>
      </c>
      <c r="CE179" s="62">
        <f t="shared" si="148"/>
        <v>200.0549064053539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15.951441623581811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15.951441623581811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143.58240000000021</v>
      </c>
      <c r="D180" s="12">
        <f t="shared" si="140"/>
        <v>37.116472314400717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1394.8684880409899</v>
      </c>
      <c r="H180" s="70">
        <f t="shared" si="110"/>
        <v>608.05053594758147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-3.694822225952521E-13</v>
      </c>
      <c r="O180" s="14">
        <f>N180*VLOOKUP('Données projet'!$B$9,Paramètres!$A$1:$I$89,3,0)*VLOOKUP('Données projet'!$B$9,Paramètres!$A$1:$I$89,5,0)</f>
        <v>-3.2277966965921228E-13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185.38515609787885</v>
      </c>
      <c r="T180" s="62">
        <f t="shared" si="142"/>
        <v>220.75864164059101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14.982857984618688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14.982857984618688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131.52184605700751</v>
      </c>
      <c r="AO180" s="62">
        <f t="shared" si="144"/>
        <v>148.8282853361294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1.7687161052982405</v>
      </c>
      <c r="AV180" s="23">
        <f>EXP(-LN(2)/25)*AV179+(1-EXP(-LN(2)/25))/(LN(2)/25)*Calculateur!AQ180*Calculateur!AS180*VLOOKUP('Données projet'!$B$10,Paramètres!$A$1:$I$89,3,0)*0.475*44/12</f>
        <v>0.80654107408145403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2.5752571793796948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-6.7984728957526396E-14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220.56831852257903</v>
      </c>
      <c r="BJ180" s="62">
        <f t="shared" si="146"/>
        <v>155.94798995645544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26.770644299439571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5.5485590618055124E-13</v>
      </c>
      <c r="BS180" s="24">
        <f t="shared" si="169"/>
        <v>26.770644299440125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-1.7053025658242404E-13</v>
      </c>
      <c r="BZ180" s="14">
        <f>BY180*VLOOKUP('Données projet'!$B$12,Paramètres!$A$1:$I$89,3,0)*VLOOKUP('Données projet'!$B$12,Paramètres!$A$1:$I$89,5,0)</f>
        <v>-1.3567387213697657E-13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195.9403725111606</v>
      </c>
      <c r="CE180" s="62">
        <f t="shared" si="148"/>
        <v>200.0549064053539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15.638643582762063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15.638643582762063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144.39360000000022</v>
      </c>
      <c r="D181" s="12">
        <f t="shared" si="140"/>
        <v>37.301700301601755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1402.5602128544715</v>
      </c>
      <c r="H181" s="70">
        <f t="shared" si="110"/>
        <v>609.78598135862342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-3.694822225952521E-13</v>
      </c>
      <c r="O181" s="14">
        <f>N181*VLOOKUP('Données projet'!$B$9,Paramètres!$A$1:$I$89,3,0)*VLOOKUP('Données projet'!$B$9,Paramètres!$A$1:$I$89,5,0)</f>
        <v>-3.2277966965921228E-13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185.38515609787885</v>
      </c>
      <c r="T181" s="62">
        <f t="shared" si="142"/>
        <v>220.75864164059101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14.689053278181321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14.689053278181321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131.52184605700751</v>
      </c>
      <c r="AO181" s="62">
        <f t="shared" si="144"/>
        <v>148.8282853361294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1.7340326612836425</v>
      </c>
      <c r="AV181" s="23">
        <f>EXP(-LN(2)/25)*AV180+(1-EXP(-LN(2)/25))/(LN(2)/25)*Calculateur!AQ181*Calculateur!AS181*VLOOKUP('Données projet'!$B$10,Paramètres!$A$1:$I$89,3,0)*0.475*44/12</f>
        <v>0.78448616599654497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2.5185188272801877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-6.7984728957526396E-14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220.56831852257903</v>
      </c>
      <c r="BJ181" s="62">
        <f t="shared" si="146"/>
        <v>155.94798995645544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26.245688293208278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3.9234237384167459E-13</v>
      </c>
      <c r="BS181" s="24">
        <f t="shared" si="169"/>
        <v>26.245688293208669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-1.7053025658242404E-13</v>
      </c>
      <c r="BZ181" s="14">
        <f>BY181*VLOOKUP('Données projet'!$B$12,Paramètres!$A$1:$I$89,3,0)*VLOOKUP('Données projet'!$B$12,Paramètres!$A$1:$I$89,5,0)</f>
        <v>-1.3567387213697657E-13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195.9403725111606</v>
      </c>
      <c r="CE181" s="62">
        <f t="shared" si="148"/>
        <v>200.0549064053539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15.331979320734822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15.331979320734822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145.20480000000023</v>
      </c>
      <c r="D182" s="12">
        <f t="shared" si="140"/>
        <v>37.486807201108292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1410.2510029559255</v>
      </c>
      <c r="H182" s="70">
        <f t="shared" si="110"/>
        <v>611.52121587526403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-3.694822225952521E-13</v>
      </c>
      <c r="O182" s="14">
        <f>N182*VLOOKUP('Données projet'!$B$9,Paramètres!$A$1:$I$89,3,0)*VLOOKUP('Données projet'!$B$9,Paramètres!$A$1:$I$89,5,0)</f>
        <v>-3.2277966965921228E-13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185.38515609787885</v>
      </c>
      <c r="T182" s="62">
        <f t="shared" si="142"/>
        <v>220.75864164059101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14.401009902834014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14.401009902834014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131.52184605700751</v>
      </c>
      <c r="AO182" s="62">
        <f t="shared" si="144"/>
        <v>148.8282853361294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1.700029338451359</v>
      </c>
      <c r="AV182" s="23">
        <f>EXP(-LN(2)/25)*AV181+(1-EXP(-LN(2)/25))/(LN(2)/25)*Calculateur!AQ182*Calculateur!AS182*VLOOKUP('Données projet'!$B$10,Paramètres!$A$1:$I$89,3,0)*0.475*44/12</f>
        <v>0.76303435053303492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2.463063688984394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-6.7984728957526396E-14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220.56831852257903</v>
      </c>
      <c r="BJ182" s="62">
        <f t="shared" si="146"/>
        <v>155.94798995645544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25.731026354067637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2.7742795309027562E-13</v>
      </c>
      <c r="BS182" s="24">
        <f t="shared" si="169"/>
        <v>25.731026354067914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-1.7053025658242404E-13</v>
      </c>
      <c r="BZ182" s="14">
        <f>BY182*VLOOKUP('Données projet'!$B$12,Paramètres!$A$1:$I$89,3,0)*VLOOKUP('Données projet'!$B$12,Paramètres!$A$1:$I$89,5,0)</f>
        <v>-1.3567387213697657E-13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195.9403725111606</v>
      </c>
      <c r="CE182" s="62">
        <f t="shared" si="148"/>
        <v>200.0549064053539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15.031328557839206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15.031328557839206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146.01600000000025</v>
      </c>
      <c r="D183" s="12">
        <f t="shared" si="140"/>
        <v>37.671793767891131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1417.9408641731968</v>
      </c>
      <c r="H183" s="70">
        <f t="shared" si="110"/>
        <v>613.25624081241074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-3.694822225952521E-13</v>
      </c>
      <c r="O183" s="14">
        <f>N183*VLOOKUP('Données projet'!$B$9,Paramètres!$A$1:$I$89,3,0)*VLOOKUP('Données projet'!$B$9,Paramètres!$A$1:$I$89,5,0)</f>
        <v>-3.2277966965921228E-13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185.38515609787885</v>
      </c>
      <c r="T183" s="62">
        <f t="shared" si="142"/>
        <v>220.75864164059101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14.118614882388156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14.118614882388156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131.52184605700751</v>
      </c>
      <c r="AO183" s="62">
        <f t="shared" si="144"/>
        <v>148.8282853361294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1.6666928000398373</v>
      </c>
      <c r="AV183" s="23">
        <f>EXP(-LN(2)/25)*AV182+(1-EXP(-LN(2)/25))/(LN(2)/25)*Calculateur!AQ183*Calculateur!AS183*VLOOKUP('Données projet'!$B$10,Paramètres!$A$1:$I$89,3,0)*0.475*44/12</f>
        <v>0.7421691360914765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2.4088619361313137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-6.7984728957526396E-14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220.56831852257903</v>
      </c>
      <c r="BJ183" s="62">
        <f t="shared" si="146"/>
        <v>155.94798995645544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25.226456621640757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1.961711869208373E-13</v>
      </c>
      <c r="BS183" s="24">
        <f t="shared" si="169"/>
        <v>25.226456621640953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-1.7053025658242404E-13</v>
      </c>
      <c r="BZ183" s="14">
        <f>BY183*VLOOKUP('Données projet'!$B$12,Paramètres!$A$1:$I$89,3,0)*VLOOKUP('Données projet'!$B$12,Paramètres!$A$1:$I$89,5,0)</f>
        <v>-1.3567387213697657E-13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195.9403725111606</v>
      </c>
      <c r="CE183" s="62">
        <f t="shared" si="148"/>
        <v>200.0549064053539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14.736573373025115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14.736573373025115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146.82720000000026</v>
      </c>
      <c r="D184" s="12">
        <f t="shared" si="140"/>
        <v>37.856660748047048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1425.6298022656283</v>
      </c>
      <c r="H184" s="70">
        <f t="shared" si="110"/>
        <v>614.99105746951568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-3.694822225952521E-13</v>
      </c>
      <c r="O184" s="14">
        <f>N184*VLOOKUP('Données projet'!$B$9,Paramètres!$A$1:$I$89,3,0)*VLOOKUP('Données projet'!$B$9,Paramètres!$A$1:$I$89,5,0)</f>
        <v>-3.2277966965921228E-13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185.38515609787885</v>
      </c>
      <c r="T184" s="62">
        <f t="shared" si="142"/>
        <v>220.75864164059101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13.841757456049287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13.841757456049287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131.52184605700751</v>
      </c>
      <c r="AO184" s="62">
        <f t="shared" si="144"/>
        <v>148.8282853361294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1.6340099708132849</v>
      </c>
      <c r="AV184" s="23">
        <f>EXP(-LN(2)/25)*AV183+(1-EXP(-LN(2)/25))/(LN(2)/25)*Calculateur!AQ184*Calculateur!AS184*VLOOKUP('Données projet'!$B$10,Paramètres!$A$1:$I$89,3,0)*0.475*44/12</f>
        <v>0.7218744820360764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2.3558844528493612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-6.7984728957526396E-14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220.56831852257903</v>
      </c>
      <c r="BJ184" s="62">
        <f t="shared" si="146"/>
        <v>155.94798995645544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24.731781193909619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1.3871397654513781E-13</v>
      </c>
      <c r="BS184" s="24">
        <f t="shared" si="169"/>
        <v>24.731781193909757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-1.7053025658242404E-13</v>
      </c>
      <c r="BZ184" s="14">
        <f>BY184*VLOOKUP('Données projet'!$B$12,Paramètres!$A$1:$I$89,3,0)*VLOOKUP('Données projet'!$B$12,Paramètres!$A$1:$I$89,5,0)</f>
        <v>-1.3567387213697657E-13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195.9403725111606</v>
      </c>
      <c r="CE184" s="62">
        <f t="shared" si="148"/>
        <v>200.0549064053539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14.447598157602316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14.447598157602316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147.63840000000027</v>
      </c>
      <c r="D185" s="12">
        <f t="shared" si="140"/>
        <v>38.041408878951366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1433.3178229252408</v>
      </c>
      <c r="H185" s="70">
        <f t="shared" si="110"/>
        <v>616.72566713084075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-3.694822225952521E-13</v>
      </c>
      <c r="O185" s="14">
        <f>N185*VLOOKUP('Données projet'!$B$9,Paramètres!$A$1:$I$89,3,0)*VLOOKUP('Données projet'!$B$9,Paramètres!$A$1:$I$89,5,0)</f>
        <v>-3.2277966965921228E-13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185.38515609787885</v>
      </c>
      <c r="T185" s="62">
        <f t="shared" si="142"/>
        <v>220.75864164059101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13.570329034974566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13.570329034974566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131.52184605700751</v>
      </c>
      <c r="AO185" s="62">
        <f t="shared" si="144"/>
        <v>148.8282853361294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1.6019680319333078</v>
      </c>
      <c r="AV185" s="23">
        <f>EXP(-LN(2)/25)*AV184+(1-EXP(-LN(2)/25))/(LN(2)/25)*Calculateur!AQ185*Calculateur!AS185*VLOOKUP('Données projet'!$B$10,Paramètres!$A$1:$I$89,3,0)*0.475*44/12</f>
        <v>0.7021347863630707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2.3041028182963785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-6.7984728957526396E-14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220.56831852257903</v>
      </c>
      <c r="BJ185" s="62">
        <f t="shared" si="146"/>
        <v>155.94798995645544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24.24680604959407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9.8085593460418648E-14</v>
      </c>
      <c r="BS185" s="24">
        <f t="shared" si="169"/>
        <v>24.24680604959417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-1.7053025658242404E-13</v>
      </c>
      <c r="BZ185" s="14">
        <f>BY185*VLOOKUP('Données projet'!$B$12,Paramètres!$A$1:$I$89,3,0)*VLOOKUP('Données projet'!$B$12,Paramètres!$A$1:$I$89,5,0)</f>
        <v>-1.3567387213697657E-13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195.9403725111606</v>
      </c>
      <c r="CE185" s="62">
        <f t="shared" si="148"/>
        <v>200.0549064053539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14.164289569896482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14.164289569896482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148.44960000000029</v>
      </c>
      <c r="D186" s="12">
        <f t="shared" si="140"/>
        <v>38.226038889407569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1441.0049317778851</v>
      </c>
      <c r="H186" s="70">
        <f t="shared" si="110"/>
        <v>618.46007106571869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-3.694822225952521E-13</v>
      </c>
      <c r="O186" s="14">
        <f>N186*VLOOKUP('Données projet'!$B$9,Paramètres!$A$1:$I$89,3,0)*VLOOKUP('Données projet'!$B$9,Paramètres!$A$1:$I$89,5,0)</f>
        <v>-3.2277966965921228E-13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185.38515609787885</v>
      </c>
      <c r="T186" s="62">
        <f t="shared" si="142"/>
        <v>220.75864164059101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13.304223159682133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13.304223159682133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131.52184605700751</v>
      </c>
      <c r="AO186" s="62">
        <f t="shared" si="144"/>
        <v>148.8282853361294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1.5705544159311142</v>
      </c>
      <c r="AV186" s="23">
        <f>EXP(-LN(2)/25)*AV185+(1-EXP(-LN(2)/25))/(LN(2)/25)*Calculateur!AQ186*Calculateur!AS186*VLOOKUP('Données projet'!$B$10,Paramètres!$A$1:$I$89,3,0)*0.475*44/12</f>
        <v>0.6829348737063089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2.253489289637423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-6.7984728957526396E-14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220.56831852257903</v>
      </c>
      <c r="BJ186" s="62">
        <f t="shared" si="146"/>
        <v>155.94798995645544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23.771340972052919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6.9356988272568905E-14</v>
      </c>
      <c r="BS186" s="24">
        <f t="shared" si="169"/>
        <v>23.77134097205299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-1.7053025658242404E-13</v>
      </c>
      <c r="BZ186" s="14">
        <f>BY186*VLOOKUP('Données projet'!$B$12,Paramètres!$A$1:$I$89,3,0)*VLOOKUP('Données projet'!$B$12,Paramètres!$A$1:$I$89,5,0)</f>
        <v>-1.3567387213697657E-13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195.9403725111606</v>
      </c>
      <c r="CE186" s="62">
        <f t="shared" si="148"/>
        <v>200.0549064053539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13.886536490794384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13.886536490794384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149.2608000000003</v>
      </c>
      <c r="D187" s="12">
        <f t="shared" si="140"/>
        <v>38.410551499792973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1448.6911343843692</v>
      </c>
      <c r="H187" s="70">
        <f t="shared" si="110"/>
        <v>620.19427052880656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-3.694822225952521E-13</v>
      </c>
      <c r="O187" s="14">
        <f>N187*VLOOKUP('Données projet'!$B$9,Paramètres!$A$1:$I$89,3,0)*VLOOKUP('Données projet'!$B$9,Paramètres!$A$1:$I$89,5,0)</f>
        <v>-3.2277966965921228E-13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185.38515609787885</v>
      </c>
      <c r="T187" s="62">
        <f t="shared" si="142"/>
        <v>220.75864164059101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13.043335458295626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13.043335458295626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131.52184605700751</v>
      </c>
      <c r="AO187" s="62">
        <f t="shared" si="144"/>
        <v>148.8282853361294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1.5397568017783096</v>
      </c>
      <c r="AV187" s="23">
        <f>EXP(-LN(2)/25)*AV186+(1-EXP(-LN(2)/25))/(LN(2)/25)*Calculateur!AQ187*Calculateur!AS187*VLOOKUP('Données projet'!$B$10,Paramètres!$A$1:$I$89,3,0)*0.475*44/12</f>
        <v>0.66425998367082573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2.2040167854491353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-6.7984728957526396E-14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220.56831852257903</v>
      </c>
      <c r="BJ187" s="62">
        <f t="shared" si="146"/>
        <v>155.94798995645544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23.305199474677288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4.9042796730209324E-14</v>
      </c>
      <c r="BS187" s="24">
        <f t="shared" si="169"/>
        <v>23.305199474677337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-1.7053025658242404E-13</v>
      </c>
      <c r="BZ187" s="14">
        <f>BY187*VLOOKUP('Données projet'!$B$12,Paramètres!$A$1:$I$89,3,0)*VLOOKUP('Données projet'!$B$12,Paramètres!$A$1:$I$89,5,0)</f>
        <v>-1.3567387213697657E-13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195.9403725111606</v>
      </c>
      <c r="CE187" s="62">
        <f t="shared" si="148"/>
        <v>200.0549064053539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13.614229980160827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13.614229980160827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150.07200000000032</v>
      </c>
      <c r="D188" s="12">
        <f t="shared" si="140"/>
        <v>38.594947422201528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1456.3764362415579</v>
      </c>
      <c r="H188" s="70">
        <f t="shared" si="110"/>
        <v>621.92826676033485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-3.694822225952521E-13</v>
      </c>
      <c r="O188" s="14">
        <f>N188*VLOOKUP('Données projet'!$B$9,Paramètres!$A$1:$I$89,3,0)*VLOOKUP('Données projet'!$B$9,Paramètres!$A$1:$I$89,5,0)</f>
        <v>-3.2277966965921228E-13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185.38515609787885</v>
      </c>
      <c r="T188" s="62">
        <f t="shared" si="142"/>
        <v>220.75864164059101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12.787563605607524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12.787563605607524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131.52184605700751</v>
      </c>
      <c r="AO188" s="62">
        <f t="shared" si="144"/>
        <v>148.8282853361294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1.5095631100543518</v>
      </c>
      <c r="AV188" s="23">
        <f>EXP(-LN(2)/25)*AV187+(1-EXP(-LN(2)/25))/(LN(2)/25)*Calculateur!AQ188*Calculateur!AS188*VLOOKUP('Données projet'!$B$10,Paramètres!$A$1:$I$89,3,0)*0.475*44/12</f>
        <v>0.64609575948543263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2.1556588695397845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-6.7984728957526396E-14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220.56831852257903</v>
      </c>
      <c r="BJ188" s="62">
        <f t="shared" si="146"/>
        <v>155.94798995645544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22.848198727746954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3.4678494136284453E-14</v>
      </c>
      <c r="BS188" s="24">
        <f t="shared" si="169"/>
        <v>22.84819872774699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-1.7053025658242404E-13</v>
      </c>
      <c r="BZ188" s="14">
        <f>BY188*VLOOKUP('Données projet'!$B$12,Paramètres!$A$1:$I$89,3,0)*VLOOKUP('Données projet'!$B$12,Paramètres!$A$1:$I$89,5,0)</f>
        <v>-1.3567387213697657E-13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195.9403725111606</v>
      </c>
      <c r="CE188" s="62">
        <f t="shared" si="148"/>
        <v>200.0549064053539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13.347263234110223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13.347263234110223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150.88320000000033</v>
      </c>
      <c r="D189" s="12">
        <f t="shared" si="140"/>
        <v>38.77922736058327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1464.0608427834522</v>
      </c>
      <c r="H189" s="70">
        <f t="shared" si="110"/>
        <v>623.66206098634973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-3.694822225952521E-13</v>
      </c>
      <c r="O189" s="14">
        <f>N189*VLOOKUP('Données projet'!$B$9,Paramètres!$A$1:$I$89,3,0)*VLOOKUP('Données projet'!$B$9,Paramètres!$A$1:$I$89,5,0)</f>
        <v>-3.2277966965921228E-13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185.38515609787885</v>
      </c>
      <c r="T189" s="62">
        <f t="shared" si="142"/>
        <v>220.75864164059101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12.536807282945208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12.536807282945208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131.52184605700751</v>
      </c>
      <c r="AO189" s="62">
        <f t="shared" si="144"/>
        <v>148.8282853361294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1.4799614982087674</v>
      </c>
      <c r="AV189" s="23">
        <f>EXP(-LN(2)/25)*AV188+(1-EXP(-LN(2)/25))/(LN(2)/25)*Calculateur!AQ189*Calculateur!AS189*VLOOKUP('Données projet'!$B$10,Paramètres!$A$1:$I$89,3,0)*0.475*44/12</f>
        <v>0.62842823696560413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2.1083897351743714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-6.7984728957526396E-14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220.56831852257903</v>
      </c>
      <c r="BJ189" s="62">
        <f t="shared" si="146"/>
        <v>155.94798995645544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22.400159486720991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2.4521398365104662E-14</v>
      </c>
      <c r="BS189" s="24">
        <f t="shared" si="169"/>
        <v>22.400159486721016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-1.7053025658242404E-13</v>
      </c>
      <c r="BZ189" s="14">
        <f>BY189*VLOOKUP('Données projet'!$B$12,Paramètres!$A$1:$I$89,3,0)*VLOOKUP('Données projet'!$B$12,Paramètres!$A$1:$I$89,5,0)</f>
        <v>-1.3567387213697657E-13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195.9403725111606</v>
      </c>
      <c r="CE189" s="62">
        <f t="shared" si="148"/>
        <v>200.0549064053539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13.085531543116034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13.085531543116034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151.69440000000034</v>
      </c>
      <c r="D190" s="12">
        <f t="shared" si="140"/>
        <v>38.963392010880717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1471.7443593822397</v>
      </c>
      <c r="H190" s="70">
        <f t="shared" si="110"/>
        <v>625.39565441895115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-3.694822225952521E-13</v>
      </c>
      <c r="O190" s="14">
        <f>N190*VLOOKUP('Données projet'!$B$9,Paramètres!$A$1:$I$89,3,0)*VLOOKUP('Données projet'!$B$9,Paramètres!$A$1:$I$89,5,0)</f>
        <v>-3.2277966965921228E-13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185.38515609787885</v>
      </c>
      <c r="T190" s="62">
        <f t="shared" si="142"/>
        <v>220.75864164059101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12.290968138824047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12.290968138824047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131.52184605700751</v>
      </c>
      <c r="AO190" s="62">
        <f t="shared" si="144"/>
        <v>148.8282853361294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1.4509403559162743</v>
      </c>
      <c r="AV190" s="23">
        <f>EXP(-LN(2)/25)*AV189+(1-EXP(-LN(2)/25))/(LN(2)/25)*Calculateur!AQ190*Calculateur!AS190*VLOOKUP('Données projet'!$B$10,Paramètres!$A$1:$I$89,3,0)*0.475*44/12</f>
        <v>0.61124383377817504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2.0621841896944493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-6.7984728957526396E-14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220.56831852257903</v>
      </c>
      <c r="BJ190" s="62">
        <f t="shared" si="146"/>
        <v>155.94798995645544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21.960906021934594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1.7339247068142226E-14</v>
      </c>
      <c r="BS190" s="24">
        <f t="shared" si="169"/>
        <v>21.960906021934612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-1.7053025658242404E-13</v>
      </c>
      <c r="BZ190" s="14">
        <f>BY190*VLOOKUP('Données projet'!$B$12,Paramètres!$A$1:$I$89,3,0)*VLOOKUP('Données projet'!$B$12,Paramètres!$A$1:$I$89,5,0)</f>
        <v>-1.3567387213697657E-13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195.9403725111606</v>
      </c>
      <c r="CE190" s="62">
        <f t="shared" si="148"/>
        <v>200.0549064053539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12.828932250941673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12.828932250941673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152.50560000000036</v>
      </c>
      <c r="D191" s="12">
        <f t="shared" si="140"/>
        <v>39.147442061162288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1479.4269913493256</v>
      </c>
      <c r="H191" s="70">
        <f t="shared" si="110"/>
        <v>627.12904825652492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-3.694822225952521E-13</v>
      </c>
      <c r="O191" s="14">
        <f>N191*VLOOKUP('Données projet'!$B$9,Paramètres!$A$1:$I$89,3,0)*VLOOKUP('Données projet'!$B$9,Paramètres!$A$1:$I$89,5,0)</f>
        <v>-3.2277966965921228E-13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185.38515609787885</v>
      </c>
      <c r="T191" s="62">
        <f t="shared" si="142"/>
        <v>220.75864164059101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12.049949750372029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12.049949750372029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131.52184605700751</v>
      </c>
      <c r="AO191" s="62">
        <f t="shared" si="144"/>
        <v>148.8282853361294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1.4224883005229882</v>
      </c>
      <c r="AV191" s="23">
        <f>EXP(-LN(2)/25)*AV190+(1-EXP(-LN(2)/25))/(LN(2)/25)*Calculateur!AQ191*Calculateur!AS191*VLOOKUP('Données projet'!$B$10,Paramètres!$A$1:$I$89,3,0)*0.475*44/12</f>
        <v>0.59452933899959459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2.017017639522583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-6.7984728957526396E-14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220.56831852257903</v>
      </c>
      <c r="BJ191" s="62">
        <f t="shared" si="146"/>
        <v>155.94798995645544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21.530266049674502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1.2260699182552331E-14</v>
      </c>
      <c r="BS191" s="24">
        <f t="shared" si="169"/>
        <v>21.530266049674513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-1.7053025658242404E-13</v>
      </c>
      <c r="BZ191" s="14">
        <f>BY191*VLOOKUP('Données projet'!$B$12,Paramètres!$A$1:$I$89,3,0)*VLOOKUP('Données projet'!$B$12,Paramètres!$A$1:$I$89,5,0)</f>
        <v>-1.3567387213697657E-13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195.9403725111606</v>
      </c>
      <c r="CE191" s="62">
        <f t="shared" si="148"/>
        <v>200.0549064053539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12.577364714376737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12.577364714376737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153.31680000000037</v>
      </c>
      <c r="D192" s="12">
        <f t="shared" si="140"/>
        <v>39.331378191752862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1487.1087439363409</v>
      </c>
      <c r="H192" s="70">
        <f t="shared" si="110"/>
        <v>628.86224368397018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-3.694822225952521E-13</v>
      </c>
      <c r="O192" s="14">
        <f>N192*VLOOKUP('Données projet'!$B$9,Paramètres!$A$1:$I$89,3,0)*VLOOKUP('Données projet'!$B$9,Paramètres!$A$1:$I$89,5,0)</f>
        <v>-3.2277966965921228E-13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185.38515609787885</v>
      </c>
      <c r="T192" s="62">
        <f t="shared" si="142"/>
        <v>220.75864164059101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11.813657585510855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11.813657585510855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131.52184605700751</v>
      </c>
      <c r="AO192" s="62">
        <f t="shared" si="144"/>
        <v>148.8282853361294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1.3945941725819242</v>
      </c>
      <c r="AV192" s="23">
        <f>EXP(-LN(2)/25)*AV191+(1-EXP(-LN(2)/25))/(LN(2)/25)*Calculateur!AQ192*Calculateur!AS192*VLOOKUP('Données projet'!$B$10,Paramètres!$A$1:$I$89,3,0)*0.475*44/12</f>
        <v>0.57827190295971154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1.9728660755416358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-6.7984728957526396E-14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220.56831852257903</v>
      </c>
      <c r="BJ192" s="62">
        <f t="shared" si="146"/>
        <v>155.94798995645544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21.108070664605982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8.6696235340711131E-15</v>
      </c>
      <c r="BS192" s="24">
        <f t="shared" si="169"/>
        <v>21.108070664605989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-1.7053025658242404E-13</v>
      </c>
      <c r="BZ192" s="14">
        <f>BY192*VLOOKUP('Données projet'!$B$12,Paramètres!$A$1:$I$89,3,0)*VLOOKUP('Données projet'!$B$12,Paramètres!$A$1:$I$89,5,0)</f>
        <v>-1.3567387213697657E-13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195.9403725111606</v>
      </c>
      <c r="CE192" s="62">
        <f t="shared" si="148"/>
        <v>200.0549064053539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12.330730263762794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12.330730263762794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154.12800000000038</v>
      </c>
      <c r="D193" s="12">
        <f t="shared" si="140"/>
        <v>39.515201075361226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1494.7896223361247</v>
      </c>
      <c r="H193" s="70">
        <f t="shared" si="110"/>
        <v>630.59524187292141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-3.694822225952521E-13</v>
      </c>
      <c r="O193" s="14">
        <f>N193*VLOOKUP('Données projet'!$B$9,Paramètres!$A$1:$I$89,3,0)*VLOOKUP('Données projet'!$B$9,Paramètres!$A$1:$I$89,5,0)</f>
        <v>-3.2277966965921228E-13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185.38515609787885</v>
      </c>
      <c r="T193" s="62">
        <f t="shared" si="142"/>
        <v>220.75864164059101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11.581998965878618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11.581998965878618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131.52184605700751</v>
      </c>
      <c r="AO193" s="62">
        <f t="shared" si="144"/>
        <v>148.8282853361294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1.3672470314760463</v>
      </c>
      <c r="AV193" s="23">
        <f>EXP(-LN(2)/25)*AV192+(1-EXP(-LN(2)/25))/(LN(2)/25)*Calculateur!AQ193*Calculateur!AS193*VLOOKUP('Données projet'!$B$10,Paramètres!$A$1:$I$89,3,0)*0.475*44/12</f>
        <v>0.56245902736328046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1.9297060588393267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-6.7984728957526396E-14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220.56831852257903</v>
      </c>
      <c r="BJ193" s="62">
        <f t="shared" si="146"/>
        <v>155.94798995645544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20.694154273524898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6.1303495912761655E-15</v>
      </c>
      <c r="BS193" s="24">
        <f t="shared" si="169"/>
        <v>20.694154273524905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-1.7053025658242404E-13</v>
      </c>
      <c r="BZ193" s="14">
        <f>BY193*VLOOKUP('Données projet'!$B$12,Paramètres!$A$1:$I$89,3,0)*VLOOKUP('Données projet'!$B$12,Paramètres!$A$1:$I$89,5,0)</f>
        <v>-1.3567387213697657E-13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195.9403725111606</v>
      </c>
      <c r="CE193" s="62">
        <f t="shared" si="148"/>
        <v>200.0549064053539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12.088932164293229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12.088932164293229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154.9392000000004</v>
      </c>
      <c r="D194" s="12">
        <f t="shared" si="140"/>
        <v>39.698911377205278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1502.4696316836933</v>
      </c>
      <c r="H194" s="70">
        <f t="shared" si="110"/>
        <v>632.32804398196652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-3.694822225952521E-13</v>
      </c>
      <c r="O194" s="14">
        <f>N194*VLOOKUP('Données projet'!$B$9,Paramètres!$A$1:$I$89,3,0)*VLOOKUP('Données projet'!$B$9,Paramètres!$A$1:$I$89,5,0)</f>
        <v>-3.2277966965921228E-13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185.38515609787885</v>
      </c>
      <c r="T194" s="62">
        <f t="shared" si="142"/>
        <v>220.75864164059101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11.354883030479565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11.354883030479565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131.52184605700751</v>
      </c>
      <c r="AO194" s="62">
        <f t="shared" si="144"/>
        <v>148.8282853361294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1.3404361511271456</v>
      </c>
      <c r="AV194" s="23">
        <f>EXP(-LN(2)/25)*AV193+(1-EXP(-LN(2)/25))/(LN(2)/25)*Calculateur!AQ194*Calculateur!AS194*VLOOKUP('Données projet'!$B$10,Paramètres!$A$1:$I$89,3,0)*0.475*44/12</f>
        <v>0.5470785556815968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1.8875147068087426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-6.7984728957526396E-14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220.56831852257903</v>
      </c>
      <c r="BJ194" s="62">
        <f t="shared" si="146"/>
        <v>155.94798995645544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20.288354530408846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4.3348117670355566E-15</v>
      </c>
      <c r="BS194" s="24">
        <f t="shared" si="169"/>
        <v>20.288354530408849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-1.7053025658242404E-13</v>
      </c>
      <c r="BZ194" s="14">
        <f>BY194*VLOOKUP('Données projet'!$B$12,Paramètres!$A$1:$I$89,3,0)*VLOOKUP('Données projet'!$B$12,Paramètres!$A$1:$I$89,5,0)</f>
        <v>-1.3567387213697657E-13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195.9403725111606</v>
      </c>
      <c r="CE194" s="62">
        <f t="shared" si="148"/>
        <v>200.0549064053539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11.851875578071985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11.851875578071985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155.75040000000041</v>
      </c>
      <c r="D195" s="12">
        <f t="shared" si="140"/>
        <v>39.88250975513386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1510.1487770571769</v>
      </c>
      <c r="H195" s="70">
        <f t="shared" si="110"/>
        <v>634.06065115685885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-3.694822225952521E-13</v>
      </c>
      <c r="O195" s="14">
        <f>N195*VLOOKUP('Données projet'!$B$9,Paramètres!$A$1:$I$89,3,0)*VLOOKUP('Données projet'!$B$9,Paramètres!$A$1:$I$89,5,0)</f>
        <v>-3.2277966965921228E-13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185.38515609787885</v>
      </c>
      <c r="T195" s="62">
        <f t="shared" si="142"/>
        <v>220.75864164059101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11.132220700046643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11.132220700046643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131.52184605700751</v>
      </c>
      <c r="AO195" s="62">
        <f t="shared" si="144"/>
        <v>148.8282853361294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1.3141510157888647</v>
      </c>
      <c r="AV195" s="23">
        <f>EXP(-LN(2)/25)*AV194+(1-EXP(-LN(2)/25))/(LN(2)/25)*Calculateur!AQ195*Calculateur!AS195*VLOOKUP('Données projet'!$B$10,Paramètres!$A$1:$I$89,3,0)*0.475*44/12</f>
        <v>0.53211866380687267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1.8462696795957374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-6.7984728957526396E-14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220.56831852257903</v>
      </c>
      <c r="BJ195" s="62">
        <f t="shared" si="146"/>
        <v>155.94798995645544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19.890512272741894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3.0651747956380828E-15</v>
      </c>
      <c r="BS195" s="24">
        <f t="shared" si="169"/>
        <v>19.890512272741898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-1.7053025658242404E-13</v>
      </c>
      <c r="BZ195" s="14">
        <f>BY195*VLOOKUP('Données projet'!$B$12,Paramètres!$A$1:$I$89,3,0)*VLOOKUP('Données projet'!$B$12,Paramètres!$A$1:$I$89,5,0)</f>
        <v>-1.3567387213697657E-13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195.9403725111606</v>
      </c>
      <c r="CE195" s="62">
        <f t="shared" si="148"/>
        <v>200.0549064053539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11.619467526916297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11.619467526916297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156.56160000000042</v>
      </c>
      <c r="D196" s="12">
        <f t="shared" si="140"/>
        <v>40.065996859746583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1517.8270634787489</v>
      </c>
      <c r="H196" s="70">
        <f t="shared" ref="H196:H203" si="192">(B196+E196+F196)*44/12+(C196+D196)*0.475*44/12</f>
        <v>635.79306453072604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-3.694822225952521E-13</v>
      </c>
      <c r="O196" s="14">
        <f>N196*VLOOKUP('Données projet'!$B$9,Paramètres!$A$1:$I$89,3,0)*VLOOKUP('Données projet'!$B$9,Paramètres!$A$1:$I$89,5,0)</f>
        <v>-3.2277966965921228E-13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185.38515609787885</v>
      </c>
      <c r="T196" s="62">
        <f t="shared" si="142"/>
        <v>220.75864164059101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10.9139246421029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10.9139246421029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131.52184605700751</v>
      </c>
      <c r="AO196" s="62">
        <f t="shared" si="144"/>
        <v>148.8282853361294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1.2883813159222179</v>
      </c>
      <c r="AV196" s="23">
        <f>EXP(-LN(2)/25)*AV195+(1-EXP(-LN(2)/25))/(LN(2)/25)*Calculateur!AQ196*Calculateur!AS196*VLOOKUP('Données projet'!$B$10,Paramètres!$A$1:$I$89,3,0)*0.475*44/12</f>
        <v>0.5175678509621694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1.8059491668843872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-6.7984728957526396E-14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220.56831852257903</v>
      </c>
      <c r="BJ196" s="62">
        <f t="shared" si="146"/>
        <v>155.94798995645544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19.500471459087976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2.1674058835177783E-15</v>
      </c>
      <c r="BS196" s="24">
        <f t="shared" si="169"/>
        <v>19.500471459087979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-1.7053025658242404E-13</v>
      </c>
      <c r="BZ196" s="14">
        <f>BY196*VLOOKUP('Données projet'!$B$12,Paramètres!$A$1:$I$89,3,0)*VLOOKUP('Données projet'!$B$12,Paramètres!$A$1:$I$89,5,0)</f>
        <v>-1.3567387213697657E-13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195.9403725111606</v>
      </c>
      <c r="CE196" s="62">
        <f t="shared" si="148"/>
        <v>200.0549064053539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11.391616855888859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11.391616855888859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157.37280000000044</v>
      </c>
      <c r="D197" s="12">
        <f t="shared" ref="D197:D203" si="202">IFERROR(EXP(-1.0587+0.8836*LN(C197)+0.284),0)</f>
        <v>40.249373334510764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1525.5044959155255</v>
      </c>
      <c r="H197" s="70">
        <f t="shared" si="192"/>
        <v>637.5252852242736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-3.694822225952521E-13</v>
      </c>
      <c r="O197" s="14">
        <f>N197*VLOOKUP('Données projet'!$B$9,Paramètres!$A$1:$I$89,3,0)*VLOOKUP('Données projet'!$B$9,Paramètres!$A$1:$I$89,5,0)</f>
        <v>-3.2277966965921228E-13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185.38515609787885</v>
      </c>
      <c r="T197" s="62">
        <f t="shared" ref="T197:T203" si="204">$T$3</f>
        <v>220.75864164059101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10.699909236707986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10.699909236707986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131.52184605700751</v>
      </c>
      <c r="AO197" s="62">
        <f t="shared" ref="AO197:AO203" si="205">$AO$3</f>
        <v>148.8282853361294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1.2631169441519912</v>
      </c>
      <c r="AV197" s="23">
        <f>EXP(-LN(2)/25)*AV196+(1-EXP(-LN(2)/25))/(LN(2)/25)*Calculateur!AQ197*Calculateur!AS197*VLOOKUP('Données projet'!$B$10,Paramètres!$A$1:$I$89,3,0)*0.475*44/12</f>
        <v>0.50341493085989852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1.7665318750118897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-6.7984728957526396E-14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220.56831852257903</v>
      </c>
      <c r="BJ197" s="62">
        <f t="shared" ref="BJ197:BJ203" si="206">$BJ$3</f>
        <v>155.94798995645544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19.118079107888406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1.5325873978190414E-15</v>
      </c>
      <c r="BS197" s="24">
        <f t="shared" si="169"/>
        <v>19.118079107888406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-1.7053025658242404E-13</v>
      </c>
      <c r="BZ197" s="14">
        <f>BY197*VLOOKUP('Données projet'!$B$12,Paramètres!$A$1:$I$89,3,0)*VLOOKUP('Données projet'!$B$12,Paramètres!$A$1:$I$89,5,0)</f>
        <v>-1.3567387213697657E-13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195.9403725111606</v>
      </c>
      <c r="CE197" s="62">
        <f t="shared" ref="CE197:CE203" si="207">$CE$3</f>
        <v>200.0549064053539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11.168234197545083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11.168234197545083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158.18400000000045</v>
      </c>
      <c r="D198" s="12">
        <f t="shared" si="202"/>
        <v>40.432639815875952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1533.1810792804492</v>
      </c>
      <c r="H198" s="70">
        <f t="shared" si="192"/>
        <v>639.2573143459847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-3.694822225952521E-13</v>
      </c>
      <c r="O198" s="14">
        <f>N198*VLOOKUP('Données projet'!$B$9,Paramètres!$A$1:$I$89,3,0)*VLOOKUP('Données projet'!$B$9,Paramètres!$A$1:$I$89,5,0)</f>
        <v>-3.2277966965921228E-13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185.38515609787885</v>
      </c>
      <c r="T198" s="62">
        <f t="shared" si="204"/>
        <v>220.75864164059101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10.490090542876359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10.490090542876359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131.52184605700751</v>
      </c>
      <c r="AO198" s="62">
        <f t="shared" si="205"/>
        <v>148.8282853361294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1.2383479913024333</v>
      </c>
      <c r="AV198" s="23">
        <f>EXP(-LN(2)/25)*AV197+(1-EXP(-LN(2)/25))/(LN(2)/25)*Calculateur!AQ198*Calculateur!AS198*VLOOKUP('Données projet'!$B$10,Paramètres!$A$1:$I$89,3,0)*0.475*44/12</f>
        <v>0.48964902310209396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1.7279970144045274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-6.7984728957526396E-14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220.56831852257903</v>
      </c>
      <c r="BJ198" s="62">
        <f t="shared" si="206"/>
        <v>155.94798995645544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18.743185237459553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1.0837029417588891E-15</v>
      </c>
      <c r="BS198" s="24">
        <f t="shared" si="169"/>
        <v>18.743185237459553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-1.7053025658242404E-13</v>
      </c>
      <c r="BZ198" s="14">
        <f>BY198*VLOOKUP('Données projet'!$B$12,Paramètres!$A$1:$I$89,3,0)*VLOOKUP('Données projet'!$B$12,Paramètres!$A$1:$I$89,5,0)</f>
        <v>-1.3567387213697657E-13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195.9403725111606</v>
      </c>
      <c r="CE198" s="62">
        <f t="shared" si="207"/>
        <v>200.0549064053539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10.949231936881461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10.949231936881461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158.99520000000047</v>
      </c>
      <c r="D199" s="12">
        <f t="shared" si="202"/>
        <v>40.61579693338615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1540.8568184331598</v>
      </c>
      <c r="H199" s="70">
        <f t="shared" si="192"/>
        <v>640.98915299231498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-3.694822225952521E-13</v>
      </c>
      <c r="O199" s="14">
        <f>N199*VLOOKUP('Données projet'!$B$9,Paramètres!$A$1:$I$89,3,0)*VLOOKUP('Données projet'!$B$9,Paramètres!$A$1:$I$89,5,0)</f>
        <v>-3.2277966965921228E-13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185.38515609787885</v>
      </c>
      <c r="T199" s="62">
        <f t="shared" si="204"/>
        <v>220.75864164059101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10.284386265654003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10.284386265654003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131.52184605700751</v>
      </c>
      <c r="AO199" s="62">
        <f t="shared" si="205"/>
        <v>148.8282853361294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1.2140647425106859</v>
      </c>
      <c r="AV199" s="23">
        <f>EXP(-LN(2)/25)*AV198+(1-EXP(-LN(2)/25))/(LN(2)/25)*Calculateur!AQ199*Calculateur!AS199*VLOOKUP('Données projet'!$B$10,Paramètres!$A$1:$I$89,3,0)*0.475*44/12</f>
        <v>0.4762595448158442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1.6903242873265301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-6.7984728957526396E-14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220.56831852257903</v>
      </c>
      <c r="BJ199" s="62">
        <f t="shared" si="206"/>
        <v>155.94798995645544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18.375642807167129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7.6629369890952069E-16</v>
      </c>
      <c r="BS199" s="24">
        <f t="shared" si="169"/>
        <v>18.375642807167129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-1.7053025658242404E-13</v>
      </c>
      <c r="BZ199" s="14">
        <f>BY199*VLOOKUP('Données projet'!$B$12,Paramètres!$A$1:$I$89,3,0)*VLOOKUP('Données projet'!$B$12,Paramètres!$A$1:$I$89,5,0)</f>
        <v>-1.3567387213697657E-13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195.9403725111606</v>
      </c>
      <c r="CE199" s="62">
        <f t="shared" si="207"/>
        <v>200.0549064053539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10.734524176971263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10.734524176971263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159.80640000000048</v>
      </c>
      <c r="D200" s="12">
        <f t="shared" si="202"/>
        <v>40.798845309789321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1548.5317181808339</v>
      </c>
      <c r="H200" s="70">
        <f t="shared" si="192"/>
        <v>642.72080224788385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-3.694822225952521E-13</v>
      </c>
      <c r="O200" s="14">
        <f>N200*VLOOKUP('Données projet'!$B$9,Paramètres!$A$1:$I$89,3,0)*VLOOKUP('Données projet'!$B$9,Paramètres!$A$1:$I$89,5,0)</f>
        <v>-3.2277966965921228E-13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185.38515609787885</v>
      </c>
      <c r="T200" s="62">
        <f t="shared" si="204"/>
        <v>220.75864164059101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10.082715723840757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10.082715723840757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131.52184605700751</v>
      </c>
      <c r="AO200" s="62">
        <f t="shared" si="205"/>
        <v>148.8282853361294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1.1902576734164254</v>
      </c>
      <c r="AV200" s="23">
        <f>EXP(-LN(2)/25)*AV199+(1-EXP(-LN(2)/25))/(LN(2)/25)*Calculateur!AQ200*Calculateur!AS200*VLOOKUP('Données projet'!$B$10,Paramètres!$A$1:$I$89,3,0)*0.475*44/12</f>
        <v>0.46323620251745401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1.6534938759338793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-6.7984728957526396E-14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220.56831852257903</v>
      </c>
      <c r="BJ200" s="62">
        <f t="shared" si="206"/>
        <v>155.94798995645544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18.015307659753994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5.4185147087944457E-16</v>
      </c>
      <c r="BS200" s="24">
        <f t="shared" si="169"/>
        <v>18.015307659753994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-1.7053025658242404E-13</v>
      </c>
      <c r="BZ200" s="14">
        <f>BY200*VLOOKUP('Données projet'!$B$12,Paramètres!$A$1:$I$89,3,0)*VLOOKUP('Données projet'!$B$12,Paramètres!$A$1:$I$89,5,0)</f>
        <v>-1.3567387213697657E-13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195.9403725111606</v>
      </c>
      <c r="CE200" s="62">
        <f t="shared" si="207"/>
        <v>200.0549064053539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10.524026705274101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10.524026705274101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160.61760000000049</v>
      </c>
      <c r="D201" s="12">
        <f t="shared" si="202"/>
        <v>40.981785561145188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1556.2057832790194</v>
      </c>
      <c r="H201" s="70">
        <f t="shared" si="192"/>
        <v>644.45226318566199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-3.694822225952521E-13</v>
      </c>
      <c r="O201" s="14">
        <f>N201*VLOOKUP('Données projet'!$B$9,Paramètres!$A$1:$I$89,3,0)*VLOOKUP('Données projet'!$B$9,Paramètres!$A$1:$I$89,5,0)</f>
        <v>-3.2277966965921228E-13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185.38515609787885</v>
      </c>
      <c r="T201" s="62">
        <f t="shared" si="204"/>
        <v>220.75864164059101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9.8849998183455838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9.8849998183455838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131.52184605700751</v>
      </c>
      <c r="AO201" s="62">
        <f t="shared" si="205"/>
        <v>148.8282853361294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1.1669174464262251</v>
      </c>
      <c r="AV201" s="23">
        <f>EXP(-LN(2)/25)*AV200+(1-EXP(-LN(2)/25))/(LN(2)/25)*Calculateur!AQ201*Calculateur!AS201*VLOOKUP('Données projet'!$B$10,Paramètres!$A$1:$I$89,3,0)*0.475*44/12</f>
        <v>0.45056898419908109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1.6174864306253061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-6.7984728957526396E-14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220.56831852257903</v>
      </c>
      <c r="BJ201" s="62">
        <f t="shared" si="206"/>
        <v>155.94798995645544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17.66203846479889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3.8314684945476034E-16</v>
      </c>
      <c r="BS201" s="24">
        <f t="shared" si="169"/>
        <v>17.66203846479889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-1.7053025658242404E-13</v>
      </c>
      <c r="BZ201" s="14">
        <f>BY201*VLOOKUP('Données projet'!$B$12,Paramètres!$A$1:$I$89,3,0)*VLOOKUP('Données projet'!$B$12,Paramètres!$A$1:$I$89,5,0)</f>
        <v>-1.3567387213697657E-13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195.9403725111606</v>
      </c>
      <c r="CE201" s="62">
        <f t="shared" si="207"/>
        <v>200.0549064053539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10.31765696060614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10.31765696060614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161.42880000000051</v>
      </c>
      <c r="D202" s="12">
        <f t="shared" si="202"/>
        <v>41.164618296930314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1563.8790184324487</v>
      </c>
      <c r="H202" s="70">
        <f t="shared" si="192"/>
        <v>646.18353686715454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-3.694822225952521E-13</v>
      </c>
      <c r="O202" s="14">
        <f>N202*VLOOKUP('Données projet'!$B$9,Paramètres!$A$1:$I$89,3,0)*VLOOKUP('Données projet'!$B$9,Paramètres!$A$1:$I$89,5,0)</f>
        <v>-3.2277966965921228E-13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185.38515609787885</v>
      </c>
      <c r="T202" s="62">
        <f t="shared" si="204"/>
        <v>220.75864164059101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9.6911610011623761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9.6911610011623761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131.52184605700751</v>
      </c>
      <c r="AO202" s="62">
        <f t="shared" si="205"/>
        <v>148.8282853361294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1.1440349070511697</v>
      </c>
      <c r="AV202" s="23">
        <f>EXP(-LN(2)/25)*AV201+(1-EXP(-LN(2)/25))/(LN(2)/25)*Calculateur!AQ202*Calculateur!AS202*VLOOKUP('Données projet'!$B$10,Paramètres!$A$1:$I$89,3,0)*0.475*44/12</f>
        <v>0.43824815163176412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1.582283058682934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-6.7984728957526396E-14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220.56831852257903</v>
      </c>
      <c r="BJ202" s="62">
        <f t="shared" si="206"/>
        <v>155.94798995645544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17.315696663283923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2.7092573543972229E-16</v>
      </c>
      <c r="BS202" s="24">
        <f t="shared" si="169"/>
        <v>17.315696663283923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-1.7053025658242404E-13</v>
      </c>
      <c r="BZ202" s="14">
        <f>BY202*VLOOKUP('Données projet'!$B$12,Paramètres!$A$1:$I$89,3,0)*VLOOKUP('Données projet'!$B$12,Paramètres!$A$1:$I$89,5,0)</f>
        <v>-1.3567387213697657E-13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195.9403725111606</v>
      </c>
      <c r="CE202" s="62">
        <f t="shared" si="207"/>
        <v>200.0549064053539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10.115334000758002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10.115334000758002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162.24000000000052</v>
      </c>
      <c r="D203" s="12">
        <f t="shared" si="202"/>
        <v>41.347344120141159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1571.5514282958304</v>
      </c>
      <c r="H203" s="70">
        <f t="shared" si="192"/>
        <v>647.91462434258005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-3.694822225952521E-13</v>
      </c>
      <c r="O203" s="14">
        <f>N203*VLOOKUP('Données projet'!$B$9,Paramètres!$A$1:$I$89,3,0)*VLOOKUP('Données projet'!$B$9,Paramètres!$A$1:$I$89,5,0)</f>
        <v>-3.2277966965921228E-13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185.38515609787885</v>
      </c>
      <c r="T203" s="62">
        <f t="shared" si="204"/>
        <v>220.75864164059101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9.5011232449541279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9.5011232449541279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131.52184605700751</v>
      </c>
      <c r="AO203" s="62">
        <f t="shared" si="205"/>
        <v>148.8282853361294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1.1216010803162884</v>
      </c>
      <c r="AV203" s="23">
        <f>EXP(-LN(2)/25)*AV202+(1-EXP(-LN(2)/25))/(LN(2)/25)*Calculateur!AQ203*Calculateur!AS203*VLOOKUP('Données projet'!$B$10,Paramètres!$A$1:$I$89,3,0)*0.475*44/12</f>
        <v>0.42626423287892484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1.5478653131952131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-6.7984728957526396E-14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220.56831852257903</v>
      </c>
      <c r="BJ203" s="62">
        <f t="shared" si="206"/>
        <v>155.94798995645544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16.976146413249026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1.9157342472738017E-16</v>
      </c>
      <c r="BS203" s="24">
        <f t="shared" si="169"/>
        <v>16.976146413249026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-1.7053025658242404E-13</v>
      </c>
      <c r="BZ203" s="14">
        <f>BY203*VLOOKUP('Données projet'!$B$12,Paramètres!$A$1:$I$89,3,0)*VLOOKUP('Données projet'!$B$12,Paramètres!$A$1:$I$89,5,0)</f>
        <v>-1.3567387213697657E-13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195.9403725111606</v>
      </c>
      <c r="CE203" s="62">
        <f t="shared" si="207"/>
        <v>200.0549064053539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9.9169784707476669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9.9169784707476669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1.2613966317002558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1.6071994829923506</v>
      </c>
      <c r="BA205" s="88">
        <f>EXP(LN('Données projet'!B88)/'Données projet'!A88)</f>
        <v>1.2366440639531338</v>
      </c>
      <c r="BV205" s="88">
        <f>EXP(LN('Données projet'!B114)/'Données projet'!A114)</f>
        <v>1.2721747796233518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Chêne rouge d'Amérique</v>
      </c>
      <c r="B6" s="155">
        <f>'Données projet'!D9</f>
        <v>6.05</v>
      </c>
      <c r="C6" s="156">
        <f ca="1">IF(OR('Données projet'!B9="",'Données projet'!C9="",'Données projet'!C9=0%),0,Calculateur!S3)</f>
        <v>185.38515609787885</v>
      </c>
      <c r="D6" s="156">
        <f>IF(OR('Données projet'!B9="",'Données projet'!C9="",'Données projet'!C9=0%),0,Calculateur!T3)</f>
        <v>220.75864164059101</v>
      </c>
      <c r="E6" s="156">
        <f ca="1">MIN(C6,D6)</f>
        <v>185.38515609787885</v>
      </c>
      <c r="F6" s="156">
        <f ca="1">E6*B6</f>
        <v>1121.580194392167</v>
      </c>
      <c r="G6" s="156">
        <f ca="1">F6*(100%-'Données projet'!$C$24)*(100%-'Données projet'!$C$25)*(100%-'Données projet'!$C$26)*(100%-'Données projet'!$C$27)</f>
        <v>1009.4221749529503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142.17499999999998</v>
      </c>
      <c r="K6" s="160">
        <f>J6*(100%-'Données projet'!$C$24)*(100%-'Données projet'!$C$25)*(100%-'Données projet'!$C$26)*(100%-'Données projet'!$C$27)</f>
        <v>127.95749999999998</v>
      </c>
      <c r="L6" s="161">
        <f ca="1">G6+I6+K6</f>
        <v>1137.3796749529502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Châtaignier</v>
      </c>
      <c r="B7" s="163">
        <f>'Données projet'!D10</f>
        <v>2.8874999999999997</v>
      </c>
      <c r="C7" s="156">
        <f ca="1">IF(OR('Données projet'!B10="",'Données projet'!C10="",'Données projet'!C10=0%),0,Calculateur!AN3)</f>
        <v>131.52184605700751</v>
      </c>
      <c r="D7" s="156">
        <f>IF(OR('Données projet'!B10="",'Données projet'!C10="",'Données projet'!C10=0%),0,Calculateur!AO3)</f>
        <v>148.8282853361294</v>
      </c>
      <c r="E7" s="156">
        <f t="shared" ref="E7:E15" ca="1" si="0">MIN(C7,D7)</f>
        <v>131.52184605700751</v>
      </c>
      <c r="F7" s="156">
        <f t="shared" ref="F7:F15" ca="1" si="1">E7*B7</f>
        <v>379.76933048960916</v>
      </c>
      <c r="G7" s="156">
        <f ca="1">F7*(100%-'Données projet'!$C$24)*(100%-'Données projet'!$C$25)*(100%-'Données projet'!$C$26)*(100%-'Données projet'!$C$27)</f>
        <v>341.79239744064824</v>
      </c>
      <c r="H7" s="164">
        <f>IF(OR('Données projet'!B10="",'Données projet'!C10="",'Données projet'!C10=0%),0,AVERAGE(Calculateur!$AX$3:$AX$33)*B7)</f>
        <v>2.9721027228227412</v>
      </c>
      <c r="I7" s="158">
        <f>H7*(100%-'Données projet'!$C$24)*(100%-'Données projet'!$C$25)*(100%-'Données projet'!$C$26)*(100%-'Données projet'!$C$27)</f>
        <v>2.674892450540467</v>
      </c>
      <c r="J7" s="159">
        <f>IF(OR('Données projet'!B10="",'Données projet'!C10="",'Données projet'!C10=0%),0,SUM(Calculateur!$AQ$3:$AQ$33)*VLOOKUP('Données projet'!$B$10,Paramètres!$A$1:$I$89,9,0)*B7)</f>
        <v>104.67187499999999</v>
      </c>
      <c r="K7" s="160">
        <f>J7*(100%-'Données projet'!$C$24)*(100%-'Données projet'!$C$25)*(100%-'Données projet'!$C$26)*(100%-'Données projet'!$C$27)</f>
        <v>94.204687499999991</v>
      </c>
      <c r="L7" s="161">
        <f t="shared" ref="L7:L15" ca="1" si="2">G7+I7+K7</f>
        <v>438.6719773911887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Pin laricio</v>
      </c>
      <c r="B8" s="163">
        <f>'Données projet'!D11</f>
        <v>2.8874999999999997</v>
      </c>
      <c r="C8" s="156">
        <f ca="1">IF(OR('Données projet'!B11="",'Données projet'!C11="",'Données projet'!C11=0%),0,Calculateur!BI3)</f>
        <v>220.56831852257903</v>
      </c>
      <c r="D8" s="156">
        <f>IF(OR('Données projet'!B11="",'Données projet'!C11="",'Données projet'!C11=0%),0,Calculateur!BJ3)</f>
        <v>155.94798995645544</v>
      </c>
      <c r="E8" s="156">
        <f t="shared" ca="1" si="0"/>
        <v>155.94798995645544</v>
      </c>
      <c r="F8" s="156">
        <f t="shared" ca="1" si="1"/>
        <v>450.29982099926508</v>
      </c>
      <c r="G8" s="156">
        <f ca="1">F8*(100%-'Données projet'!$C$24)*(100%-'Données projet'!$C$25)*(100%-'Données projet'!$C$26)*(100%-'Données projet'!$C$27)</f>
        <v>405.26983889933859</v>
      </c>
      <c r="H8" s="164">
        <f>IF(OR('Données projet'!B11="",'Données projet'!C11="",'Données projet'!C11=0%),0,AVERAGE(Calculateur!$BS$3:$BS$33)*B8)</f>
        <v>8.3906256144672184</v>
      </c>
      <c r="I8" s="158">
        <f>H8*(100%-'Données projet'!$C$24)*(100%-'Données projet'!$C$25)*(100%-'Données projet'!$C$26)*(100%-'Données projet'!$C$27)</f>
        <v>7.5515630530204971</v>
      </c>
      <c r="J8" s="159">
        <f>IF(OR('Données projet'!B11="",'Données projet'!C11="",'Données projet'!C11=0%),0,SUM(Calculateur!$BL$3:$BL$33)*VLOOKUP('Données projet'!$B$11,Paramètres!$A$1:$I$89,9,0)*B8)</f>
        <v>83.188874999999982</v>
      </c>
      <c r="K8" s="160">
        <f>J8*(100%-'Données projet'!$C$24)*(100%-'Données projet'!$C$25)*(100%-'Données projet'!$C$26)*(100%-'Données projet'!$C$27)</f>
        <v>74.869987499999979</v>
      </c>
      <c r="L8" s="161">
        <f t="shared" ca="1" si="2"/>
        <v>487.69138945235909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Erable plane</v>
      </c>
      <c r="B9" s="163">
        <f>'Données projet'!D12</f>
        <v>1.9250000000000003</v>
      </c>
      <c r="C9" s="156">
        <f ca="1">IF(OR('Données projet'!B12="",'Données projet'!C12="",'Données projet'!C12=0%),0,Calculateur!CD3)</f>
        <v>195.9403725111606</v>
      </c>
      <c r="D9" s="156">
        <f>IF(OR('Données projet'!B12="",'Données projet'!C12="",'Données projet'!C12=0%),0,Calculateur!CE3)</f>
        <v>200.0549064053539</v>
      </c>
      <c r="E9" s="156">
        <f t="shared" ca="1" si="0"/>
        <v>195.9403725111606</v>
      </c>
      <c r="F9" s="156">
        <f t="shared" ca="1" si="1"/>
        <v>377.18521708398424</v>
      </c>
      <c r="G9" s="156">
        <f ca="1">F9*(100%-'Données projet'!$C$24)*(100%-'Données projet'!$C$25)*(100%-'Données projet'!$C$26)*(100%-'Données projet'!$C$27)</f>
        <v>339.4666953755858</v>
      </c>
      <c r="H9" s="164">
        <f>IF(OR('Données projet'!B12="",'Données projet'!C12="",'Données projet'!C12=0%),0,AVERAGE(Calculateur!$CN$3:$CN$33)*B9)</f>
        <v>0.20262117731800738</v>
      </c>
      <c r="I9" s="158">
        <f>H9*(100%-'Données projet'!$C$24)*(100%-'Données projet'!$C$25)*(100%-'Données projet'!$C$26)*(100%-'Données projet'!$C$27)</f>
        <v>0.18235905958620666</v>
      </c>
      <c r="J9" s="159">
        <f>IF(OR('Données projet'!B12="",'Données projet'!C12="",'Données projet'!C12=0%),0,SUM(Calculateur!$CG$3:$CG$33)*VLOOKUP('Données projet'!$B$12,Paramètres!$A$1:$I$89,9,0)*B9)</f>
        <v>47.643750000000004</v>
      </c>
      <c r="K9" s="160">
        <f>J9*(100%-'Données projet'!$C$24)*(100%-'Données projet'!$C$25)*(100%-'Données projet'!$C$26)*(100%-'Données projet'!$C$27)</f>
        <v>42.879375000000003</v>
      </c>
      <c r="L9" s="161">
        <f t="shared" ca="1" si="2"/>
        <v>382.52842943517197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6"/>
      <c r="B16" s="233"/>
      <c r="C16" s="234"/>
      <c r="D16" s="25"/>
      <c r="E16" s="25"/>
      <c r="F16" s="174">
        <f t="shared" ref="F16:L16" ca="1" si="3">SUM(F6:F15)</f>
        <v>2328.8345629650257</v>
      </c>
      <c r="G16" s="175">
        <f t="shared" ca="1" si="3"/>
        <v>2095.9511066685227</v>
      </c>
      <c r="H16" s="176">
        <f t="shared" si="3"/>
        <v>11.565349514607968</v>
      </c>
      <c r="I16" s="176">
        <f t="shared" si="3"/>
        <v>10.408814563147169</v>
      </c>
      <c r="J16" s="177">
        <f t="shared" si="3"/>
        <v>377.67949999999996</v>
      </c>
      <c r="K16" s="177">
        <f t="shared" si="3"/>
        <v>339.91154999999992</v>
      </c>
      <c r="L16" s="178">
        <f t="shared" ca="1" si="3"/>
        <v>2446.2714712316697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Châtaignier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Erable plane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4" zoomScale="80" zoomScaleNormal="80" workbookViewId="0">
      <selection activeCell="N11" sqref="N11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8" t="s">
        <v>315</v>
      </c>
      <c r="I4" s="328"/>
      <c r="K4" s="325" t="s">
        <v>253</v>
      </c>
      <c r="L4" s="326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6" t="s">
        <v>310</v>
      </c>
      <c r="S7" s="337"/>
      <c r="T7" s="337"/>
      <c r="U7" s="337"/>
      <c r="V7" s="338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N10" s="344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852.39409163913092</v>
      </c>
      <c r="U10" s="190">
        <f>'Données projet'!D9</f>
        <v>6.05</v>
      </c>
      <c r="V10" s="189">
        <f>U10*T10</f>
        <v>5156.9842544167423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Châtaignier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2309.2746531483053</v>
      </c>
      <c r="U11" s="190">
        <f>'Données projet'!D10</f>
        <v>2.8874999999999997</v>
      </c>
      <c r="V11" s="189">
        <f t="shared" ref="V11" si="0">U11*T11</f>
        <v>6668.0305609657307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1972.8090713673528</v>
      </c>
      <c r="U12" s="190">
        <f>'Données projet'!D11</f>
        <v>2.8874999999999997</v>
      </c>
      <c r="V12" s="189">
        <f t="shared" ref="V12:V19" si="1">U12*T12</f>
        <v>5696.4861935732306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plane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1433.1808692547233</v>
      </c>
      <c r="U13" s="190">
        <f>'Données projet'!D12</f>
        <v>1.9250000000000003</v>
      </c>
      <c r="V13" s="189">
        <f t="shared" si="1"/>
        <v>2758.8731733153427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1"/>
      <c r="G15" s="329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9"/>
      <c r="H16" s="203"/>
      <c r="I16" s="204"/>
      <c r="J16" s="216"/>
      <c r="K16" s="225"/>
      <c r="L16" s="325" t="s">
        <v>254</v>
      </c>
      <c r="M16" s="326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9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69.999999999999957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9"/>
      <c r="J18" s="216"/>
      <c r="K18" s="225"/>
      <c r="L18" s="296" t="s">
        <v>255</v>
      </c>
      <c r="M18" s="298"/>
      <c r="N18" s="205">
        <v>8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9"/>
      <c r="H19" s="232" t="s">
        <v>178</v>
      </c>
      <c r="I19" s="232" t="s">
        <v>287</v>
      </c>
      <c r="J19" s="260"/>
      <c r="K19" s="183"/>
      <c r="L19" s="325" t="s">
        <v>288</v>
      </c>
      <c r="M19" s="326"/>
      <c r="N19" s="191">
        <f>N17*N18</f>
        <v>559.99999999999966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9"/>
      <c r="H20" s="203">
        <v>0</v>
      </c>
      <c r="I20" s="204">
        <f>12000/13.73</f>
        <v>873.99854333576104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0</v>
      </c>
      <c r="I21" s="204">
        <f>3893/13.73</f>
        <v>283.53969410050985</v>
      </c>
      <c r="J21" s="1" t="s">
        <v>327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0</v>
      </c>
      <c r="I22" s="204">
        <f>7487/13.73</f>
        <v>545.30225782957029</v>
      </c>
      <c r="J22" s="1" t="s">
        <v>324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20</v>
      </c>
      <c r="B23" s="193">
        <f>'Données projet'!D36</f>
        <v>32</v>
      </c>
      <c r="C23" s="206">
        <v>6</v>
      </c>
      <c r="D23" s="194">
        <f>B23*C23</f>
        <v>192</v>
      </c>
      <c r="E23" s="206"/>
      <c r="F23" s="261"/>
      <c r="H23" s="203">
        <v>0</v>
      </c>
      <c r="I23" s="204">
        <f>3776/13.73</f>
        <v>275.01820830298618</v>
      </c>
      <c r="J23" s="1" t="s">
        <v>326</v>
      </c>
      <c r="K23" s="225"/>
      <c r="L23" s="327" t="s">
        <v>260</v>
      </c>
      <c r="M23" s="327"/>
      <c r="N23" s="327"/>
      <c r="O23" s="25"/>
      <c r="P23" s="25"/>
      <c r="Q23" s="265"/>
      <c r="R23" s="25"/>
      <c r="S23" s="185" t="s">
        <v>264</v>
      </c>
      <c r="T23" s="34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-54970.490979502676</v>
      </c>
      <c r="U23" s="341"/>
      <c r="V23" s="34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25</v>
      </c>
      <c r="B24" s="193">
        <f>'Données projet'!D37</f>
        <v>31</v>
      </c>
      <c r="C24" s="206">
        <v>8</v>
      </c>
      <c r="D24" s="194">
        <f t="shared" ref="D24:D42" si="2">B24*C24</f>
        <v>248</v>
      </c>
      <c r="E24" s="206"/>
      <c r="F24" s="264"/>
      <c r="H24" s="203">
        <v>0</v>
      </c>
      <c r="I24" s="204">
        <f>(4055+2520+361+128)/13.73</f>
        <v>514.49380917698466</v>
      </c>
      <c r="J24" s="1" t="s">
        <v>328</v>
      </c>
      <c r="K24" s="225"/>
      <c r="O24" s="25"/>
      <c r="P24" s="25"/>
      <c r="Q24" s="265"/>
      <c r="R24" s="25"/>
      <c r="S24" s="185" t="s">
        <v>261</v>
      </c>
      <c r="T24" s="342">
        <f ca="1">'Scénario référence'!$B$8*$M$30*'Données projet'!$C$5+('Scénario référence'!B9+'Scénario référence'!B10+'Scénario référence'!F8+'Scénario référence'!F9)*$N$19/(1+M4)^N16*'Données projet'!$C$5</f>
        <v>353.4682370945676</v>
      </c>
      <c r="U24" s="342"/>
      <c r="V24" s="34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30</v>
      </c>
      <c r="B25" s="193">
        <f>'Données projet'!D38</f>
        <v>31</v>
      </c>
      <c r="C25" s="206">
        <v>8</v>
      </c>
      <c r="D25" s="194">
        <f t="shared" si="2"/>
        <v>248</v>
      </c>
      <c r="E25" s="206"/>
      <c r="F25" s="264"/>
      <c r="G25" s="1"/>
      <c r="H25" s="203">
        <v>0</v>
      </c>
      <c r="I25" s="204">
        <f>4742/13.73</f>
        <v>345.37509104151491</v>
      </c>
      <c r="J25" s="1" t="s">
        <v>329</v>
      </c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3">
        <f ca="1">T23-T24</f>
        <v>-55323.959216597243</v>
      </c>
      <c r="U25" s="343"/>
      <c r="V25" s="34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35</v>
      </c>
      <c r="B26" s="193">
        <f>'Données projet'!D39</f>
        <v>30</v>
      </c>
      <c r="C26" s="206">
        <v>10</v>
      </c>
      <c r="D26" s="194">
        <f t="shared" si="2"/>
        <v>300</v>
      </c>
      <c r="E26" s="206"/>
      <c r="F26" s="264"/>
      <c r="G26" s="259"/>
      <c r="H26" s="203">
        <v>0</v>
      </c>
      <c r="I26" s="204">
        <f>7304/13.73</f>
        <v>531.97378004369989</v>
      </c>
      <c r="J26" s="1" t="s">
        <v>330</v>
      </c>
      <c r="K26" s="225"/>
      <c r="L26" s="330" t="s">
        <v>258</v>
      </c>
      <c r="M26" s="331"/>
      <c r="N26" s="331"/>
      <c r="O26" s="331"/>
      <c r="P26" s="332"/>
      <c r="Q26" s="265"/>
      <c r="R26" s="25"/>
      <c r="S26" s="198" t="s">
        <v>265</v>
      </c>
      <c r="T26" s="340" t="str">
        <f ca="1">IF(T25&lt;0,"Votre projet est additionnel","Votre projet n'est pas additionnel")</f>
        <v>Votre projet est additionnel</v>
      </c>
      <c r="U26" s="340"/>
      <c r="V26" s="34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40</v>
      </c>
      <c r="B27" s="193">
        <f>'Données projet'!D40</f>
        <v>28</v>
      </c>
      <c r="C27" s="206">
        <v>10</v>
      </c>
      <c r="D27" s="194">
        <f t="shared" si="2"/>
        <v>280</v>
      </c>
      <c r="E27" s="206"/>
      <c r="F27" s="264"/>
      <c r="G27" s="259"/>
      <c r="H27" s="203">
        <v>0</v>
      </c>
      <c r="I27" s="204">
        <f>SUM(I20:I26,I28:I30)*0.12/13.73</f>
        <v>49.038129486098818</v>
      </c>
      <c r="J27" s="1" t="s">
        <v>331</v>
      </c>
      <c r="K27" s="225"/>
      <c r="L27" s="333"/>
      <c r="M27" s="334"/>
      <c r="N27" s="334"/>
      <c r="O27" s="334"/>
      <c r="P27" s="335"/>
      <c r="Q27" s="265"/>
      <c r="R27" s="25"/>
      <c r="S27" s="339" t="s">
        <v>267</v>
      </c>
      <c r="T27" s="339"/>
      <c r="U27" s="339"/>
      <c r="V27" s="33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45</v>
      </c>
      <c r="B28" s="193">
        <f>'Données projet'!D41</f>
        <v>26</v>
      </c>
      <c r="C28" s="206">
        <v>12</v>
      </c>
      <c r="D28" s="194">
        <f t="shared" si="2"/>
        <v>312</v>
      </c>
      <c r="E28" s="206"/>
      <c r="F28" s="264"/>
      <c r="G28" s="222"/>
      <c r="H28" s="203">
        <v>1</v>
      </c>
      <c r="I28" s="204">
        <f>10370/13.73</f>
        <v>755.28040786598683</v>
      </c>
      <c r="J28" s="1" t="s">
        <v>325</v>
      </c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50</v>
      </c>
      <c r="B29" s="193">
        <f>'Données projet'!D42</f>
        <v>24</v>
      </c>
      <c r="C29" s="206">
        <v>20</v>
      </c>
      <c r="D29" s="194">
        <f t="shared" si="2"/>
        <v>480</v>
      </c>
      <c r="E29" s="206"/>
      <c r="F29" s="264"/>
      <c r="G29" s="218"/>
      <c r="H29" s="203">
        <v>2</v>
      </c>
      <c r="I29" s="204">
        <f>10200/13.73</f>
        <v>742.89876183539695</v>
      </c>
      <c r="J29" s="1" t="s">
        <v>325</v>
      </c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55</v>
      </c>
      <c r="B30" s="193">
        <f>'Données projet'!D43</f>
        <v>21</v>
      </c>
      <c r="C30" s="206">
        <v>12</v>
      </c>
      <c r="D30" s="194">
        <f t="shared" si="2"/>
        <v>252</v>
      </c>
      <c r="E30" s="206"/>
      <c r="F30" s="264"/>
      <c r="G30" s="218"/>
      <c r="H30" s="203">
        <v>3</v>
      </c>
      <c r="I30" s="204">
        <f>10200/13.73</f>
        <v>742.89876183539695</v>
      </c>
      <c r="J30" s="1" t="s">
        <v>325</v>
      </c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60</v>
      </c>
      <c r="B31" s="193">
        <f>'Données projet'!D44</f>
        <v>19</v>
      </c>
      <c r="C31" s="206">
        <v>30</v>
      </c>
      <c r="D31" s="194">
        <f t="shared" si="2"/>
        <v>570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65</v>
      </c>
      <c r="B32" s="193">
        <f>'Données projet'!D45</f>
        <v>17</v>
      </c>
      <c r="C32" s="206">
        <v>12</v>
      </c>
      <c r="D32" s="194">
        <f t="shared" si="2"/>
        <v>204</v>
      </c>
      <c r="E32" s="206"/>
      <c r="F32" s="264"/>
      <c r="G32" s="218"/>
      <c r="H32" s="203"/>
      <c r="I32" s="204"/>
      <c r="K32" s="183"/>
      <c r="M32" s="344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70</v>
      </c>
      <c r="B33" s="193">
        <f>'Données projet'!D46</f>
        <v>15</v>
      </c>
      <c r="C33" s="206">
        <v>40</v>
      </c>
      <c r="D33" s="194">
        <f t="shared" si="2"/>
        <v>600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75</v>
      </c>
      <c r="B34" s="193">
        <f>'Données projet'!D47</f>
        <v>13</v>
      </c>
      <c r="C34" s="206">
        <v>12</v>
      </c>
      <c r="D34" s="194">
        <f t="shared" si="2"/>
        <v>156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80</v>
      </c>
      <c r="B35" s="193">
        <f>'Données projet'!D48</f>
        <v>11</v>
      </c>
      <c r="C35" s="206">
        <v>50</v>
      </c>
      <c r="D35" s="194">
        <f t="shared" si="2"/>
        <v>550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85</v>
      </c>
      <c r="B36" s="193">
        <f>'Données projet'!D49</f>
        <v>10</v>
      </c>
      <c r="C36" s="206">
        <v>20</v>
      </c>
      <c r="D36" s="194">
        <f t="shared" si="2"/>
        <v>200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90</v>
      </c>
      <c r="B37" s="193">
        <f>'Données projet'!D50</f>
        <v>215</v>
      </c>
      <c r="C37" s="206">
        <v>70</v>
      </c>
      <c r="D37" s="194">
        <f t="shared" si="2"/>
        <v>15050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Châtaignier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10</v>
      </c>
      <c r="B54" s="193">
        <f>'Données projet'!D62</f>
        <v>71</v>
      </c>
      <c r="C54" s="204">
        <v>15</v>
      </c>
      <c r="D54" s="191">
        <f>B54*C54</f>
        <v>1065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15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16</v>
      </c>
      <c r="B56" s="193">
        <f>'Données projet'!D64</f>
        <v>33</v>
      </c>
      <c r="C56" s="204">
        <v>20</v>
      </c>
      <c r="D56" s="191">
        <f t="shared" si="4"/>
        <v>660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20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25</v>
      </c>
      <c r="B58" s="193">
        <f>'Données projet'!D66</f>
        <v>41</v>
      </c>
      <c r="C58" s="204">
        <v>25</v>
      </c>
      <c r="D58" s="191">
        <f t="shared" si="4"/>
        <v>1025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30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35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40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45</v>
      </c>
      <c r="B62" s="193">
        <f>'Données projet'!D70</f>
        <v>231</v>
      </c>
      <c r="C62" s="204">
        <v>30</v>
      </c>
      <c r="D62" s="191">
        <f t="shared" si="4"/>
        <v>6930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22</v>
      </c>
      <c r="B85" s="193">
        <f>'Données projet'!D88</f>
        <v>16</v>
      </c>
      <c r="C85" s="204">
        <v>10</v>
      </c>
      <c r="D85" s="191">
        <f>B85*C85</f>
        <v>160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25</v>
      </c>
      <c r="B86" s="193">
        <f>'Données projet'!D89</f>
        <v>17</v>
      </c>
      <c r="C86" s="204">
        <v>15</v>
      </c>
      <c r="D86" s="191">
        <f t="shared" ref="D86:D104" si="6">B86*C86</f>
        <v>255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30</v>
      </c>
      <c r="B87" s="193">
        <f>'Données projet'!D90</f>
        <v>34</v>
      </c>
      <c r="C87" s="204">
        <v>15</v>
      </c>
      <c r="D87" s="191">
        <f t="shared" si="6"/>
        <v>510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35</v>
      </c>
      <c r="B88" s="193">
        <f>'Données projet'!D91</f>
        <v>41</v>
      </c>
      <c r="C88" s="204">
        <v>20</v>
      </c>
      <c r="D88" s="191">
        <f t="shared" si="6"/>
        <v>820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40</v>
      </c>
      <c r="B89" s="193">
        <f>'Données projet'!D92</f>
        <v>41</v>
      </c>
      <c r="C89" s="204">
        <v>20</v>
      </c>
      <c r="D89" s="191">
        <f t="shared" si="6"/>
        <v>820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45</v>
      </c>
      <c r="B90" s="193">
        <f>'Données projet'!D93</f>
        <v>53</v>
      </c>
      <c r="C90" s="204">
        <v>25</v>
      </c>
      <c r="D90" s="191">
        <f t="shared" si="6"/>
        <v>1325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50</v>
      </c>
      <c r="B91" s="193">
        <f>'Données projet'!D94</f>
        <v>53</v>
      </c>
      <c r="C91" s="204">
        <v>30</v>
      </c>
      <c r="D91" s="191">
        <f t="shared" si="6"/>
        <v>1590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58</v>
      </c>
      <c r="B92" s="193">
        <f>'Données projet'!D95</f>
        <v>78</v>
      </c>
      <c r="C92" s="204">
        <v>30</v>
      </c>
      <c r="D92" s="191">
        <f t="shared" si="6"/>
        <v>2340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66</v>
      </c>
      <c r="B93" s="193">
        <f>'Données projet'!D96</f>
        <v>65</v>
      </c>
      <c r="C93" s="204">
        <v>35</v>
      </c>
      <c r="D93" s="191">
        <f t="shared" si="6"/>
        <v>2275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74</v>
      </c>
      <c r="B94" s="193">
        <f>'Données projet'!D97</f>
        <v>37</v>
      </c>
      <c r="C94" s="204">
        <v>35</v>
      </c>
      <c r="D94" s="191">
        <f t="shared" si="6"/>
        <v>1295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82</v>
      </c>
      <c r="B95" s="193">
        <f>'Données projet'!D98</f>
        <v>541</v>
      </c>
      <c r="C95" s="204">
        <v>45</v>
      </c>
      <c r="D95" s="191">
        <f t="shared" si="6"/>
        <v>24345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Erable plane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15</v>
      </c>
      <c r="B116" s="193">
        <f>'Données projet'!D114</f>
        <v>15</v>
      </c>
      <c r="C116" s="204">
        <v>6</v>
      </c>
      <c r="D116" s="191">
        <f>B116*C116</f>
        <v>90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20</v>
      </c>
      <c r="B117" s="193">
        <f>'Données projet'!D115</f>
        <v>28</v>
      </c>
      <c r="C117" s="204">
        <v>8</v>
      </c>
      <c r="D117" s="191">
        <f t="shared" ref="D117:D135" si="8">B117*C117</f>
        <v>224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25</v>
      </c>
      <c r="B118" s="193">
        <f>'Données projet'!D116</f>
        <v>28</v>
      </c>
      <c r="C118" s="204">
        <v>8</v>
      </c>
      <c r="D118" s="191">
        <f t="shared" si="8"/>
        <v>224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30</v>
      </c>
      <c r="B119" s="193">
        <f>'Données projet'!D117</f>
        <v>28</v>
      </c>
      <c r="C119" s="204">
        <v>10</v>
      </c>
      <c r="D119" s="191">
        <f t="shared" si="8"/>
        <v>280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35</v>
      </c>
      <c r="B120" s="193">
        <f>'Données projet'!D118</f>
        <v>28</v>
      </c>
      <c r="C120" s="204">
        <v>12</v>
      </c>
      <c r="D120" s="191">
        <f t="shared" si="8"/>
        <v>336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40</v>
      </c>
      <c r="B121" s="193">
        <f>'Données projet'!D119</f>
        <v>28</v>
      </c>
      <c r="C121" s="204">
        <v>25</v>
      </c>
      <c r="D121" s="191">
        <f t="shared" si="8"/>
        <v>700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45</v>
      </c>
      <c r="B122" s="193">
        <f>'Données projet'!D120</f>
        <v>22</v>
      </c>
      <c r="C122" s="204">
        <v>25</v>
      </c>
      <c r="D122" s="191">
        <f t="shared" si="8"/>
        <v>550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50</v>
      </c>
      <c r="B123" s="193">
        <f>'Données projet'!D121</f>
        <v>17</v>
      </c>
      <c r="C123" s="204">
        <v>36</v>
      </c>
      <c r="D123" s="191">
        <f t="shared" si="8"/>
        <v>612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55</v>
      </c>
      <c r="B124" s="193">
        <f>'Données projet'!D122</f>
        <v>13</v>
      </c>
      <c r="C124" s="204">
        <v>36</v>
      </c>
      <c r="D124" s="191">
        <f t="shared" si="8"/>
        <v>468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60</v>
      </c>
      <c r="B125" s="193">
        <f>'Données projet'!D123</f>
        <v>12</v>
      </c>
      <c r="C125" s="204">
        <v>45</v>
      </c>
      <c r="D125" s="191">
        <f t="shared" si="8"/>
        <v>540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65</v>
      </c>
      <c r="B126" s="193">
        <f>'Données projet'!D124</f>
        <v>11</v>
      </c>
      <c r="C126" s="204">
        <v>45</v>
      </c>
      <c r="D126" s="191">
        <f t="shared" si="8"/>
        <v>495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70</v>
      </c>
      <c r="B127" s="193">
        <f>'Données projet'!D125</f>
        <v>10</v>
      </c>
      <c r="C127" s="204">
        <v>58</v>
      </c>
      <c r="D127" s="191">
        <f t="shared" si="8"/>
        <v>580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75</v>
      </c>
      <c r="B128" s="193">
        <f>'Données projet'!D126</f>
        <v>9</v>
      </c>
      <c r="C128" s="204">
        <v>70</v>
      </c>
      <c r="D128" s="191">
        <f t="shared" si="8"/>
        <v>630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80</v>
      </c>
      <c r="B129" s="193">
        <f>'Données projet'!D127</f>
        <v>275</v>
      </c>
      <c r="C129" s="204">
        <v>80</v>
      </c>
      <c r="D129" s="191">
        <f t="shared" si="8"/>
        <v>22000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Didier Paillereau</cp:lastModifiedBy>
  <dcterms:created xsi:type="dcterms:W3CDTF">2021-02-01T08:22:39Z</dcterms:created>
  <dcterms:modified xsi:type="dcterms:W3CDTF">2022-11-01T18:11:01Z</dcterms:modified>
</cp:coreProperties>
</file>