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P:\88_Commun\60_Projets\36_CARBONE\4-Projets carbone\DT AURA\Agence Ain Loire Rhône\42 La valla en Gier - 2021\Document 8 - Tableur de calcul des RE\"/>
    </mc:Choice>
  </mc:AlternateContent>
  <xr:revisionPtr revIDLastSave="0" documentId="13_ncr:1_{B459741B-96BF-40E6-9430-D9889A453217}" xr6:coauthVersionLast="47" xr6:coauthVersionMax="47" xr10:uidLastSave="{00000000-0000-0000-0000-000000000000}"/>
  <bookViews>
    <workbookView xWindow="-120" yWindow="-120" windowWidth="29040" windowHeight="15720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Autre source1" sheetId="14" r:id="rId6"/>
    <sheet name="Autres sources2" sheetId="18" r:id="rId7"/>
    <sheet name="Autres sources3" sheetId="19" r:id="rId8"/>
    <sheet name="Autres sources4" sheetId="20" r:id="rId9"/>
    <sheet name="Autres sources5" sheetId="21" r:id="rId10"/>
    <sheet name="Autres sources6" sheetId="22" r:id="rId11"/>
    <sheet name="Autres sources7" sheetId="23" r:id="rId12"/>
    <sheet name="Autres sources8" sheetId="24" r:id="rId13"/>
    <sheet name="Autres sources9" sheetId="25" r:id="rId14"/>
    <sheet name="Autres sources10" sheetId="28" r:id="rId15"/>
    <sheet name="Autres sources11" sheetId="27" r:id="rId16"/>
    <sheet name="Autres sources12" sheetId="26" r:id="rId17"/>
    <sheet name="Sc de ref" sheetId="11" r:id="rId18"/>
    <sheet name="Coef Feuillus divers" sheetId="15" r:id="rId19"/>
    <sheet name="dico_mod" sheetId="5" r:id="rId20"/>
    <sheet name="dico_var" sheetId="3" r:id="rId21"/>
    <sheet name="infradensité" sheetId="10" r:id="rId22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#REF!</definedName>
    <definedName name="Cedre_AtlasGSM_Alpes_du_Sud">#REF!</definedName>
    <definedName name="Cedre_AtlasGSM_Alpes_du_SudF1">#REF!</definedName>
    <definedName name="Cedre_AtlasGSM_Alpes_du_SudF2">#REF!</definedName>
    <definedName name="Cedre_AtlasGSM_Alpes_du_SudF3">#REF!</definedName>
    <definedName name="CèdreAtlas">Liste!#REF!</definedName>
    <definedName name="Chene_pedoncule">#REF!</definedName>
    <definedName name="Chene_pedonculeguide_chenaie_continentale">#REF!</definedName>
    <definedName name="Chene_pedonculeguide_chenaie_continentaleF1">#REF!</definedName>
    <definedName name="Chene_pedonculeguide_chenaie_continentaleF2">#REF!</definedName>
    <definedName name="Chene_sessile">#REF!</definedName>
    <definedName name="Chene_sessileguide_chenaie_atlantique">#REF!</definedName>
    <definedName name="Chene_sessileguide_chenaie_atlantiqueF1">#REF!</definedName>
    <definedName name="Chene_sessileguide_chenaie_atlantiqueF2">#REF!</definedName>
    <definedName name="Chene_sessileguide_chenaie_atlantiqueF3">#REF!</definedName>
    <definedName name="Chene_sessileguide_chenaie_continentale">#REF!</definedName>
    <definedName name="Chene_sessileguide_chenaie_continentaleF1">#REF!</definedName>
    <definedName name="Chene_sessileguide_chenaie_continentaleF2">#REF!</definedName>
    <definedName name="ChènePédonculé">Liste!#REF!</definedName>
    <definedName name="Douglas">#REF!</definedName>
    <definedName name="Douglasguide_national">#REF!</definedName>
    <definedName name="Douglasguide_nationalF1">#REF!</definedName>
    <definedName name="Douglasguide_nationalF2">#REF!</definedName>
    <definedName name="Douglasguide_nationalF3">#REF!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06" i="8" l="1"/>
  <c r="C197" i="8"/>
  <c r="H206" i="8"/>
  <c r="G206" i="8"/>
  <c r="E197" i="8"/>
  <c r="E205" i="8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Y338" i="9" s="1"/>
  <c r="Z338" i="9" s="1"/>
  <c r="AC338" i="9" s="1"/>
  <c r="AD338" i="9" s="1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Y329" i="9" l="1"/>
  <c r="Z329" i="9" s="1"/>
  <c r="AC329" i="9" s="1"/>
  <c r="AD329" i="9" s="1"/>
  <c r="D112" i="8" l="1"/>
  <c r="A13" i="26"/>
  <c r="S13" i="26" s="1"/>
  <c r="A9" i="26"/>
  <c r="S9" i="26" s="1"/>
  <c r="A10" i="26"/>
  <c r="A11" i="26"/>
  <c r="S11" i="26" s="1"/>
  <c r="A12" i="26"/>
  <c r="S12" i="26" s="1"/>
  <c r="A14" i="26"/>
  <c r="A15" i="26"/>
  <c r="O15" i="26" s="1"/>
  <c r="A16" i="26"/>
  <c r="S16" i="26" s="1"/>
  <c r="A17" i="26"/>
  <c r="S17" i="26" s="1"/>
  <c r="A18" i="26"/>
  <c r="O18" i="26" s="1"/>
  <c r="A19" i="26"/>
  <c r="A20" i="26"/>
  <c r="S20" i="26" s="1"/>
  <c r="A21" i="26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S9" i="27" s="1"/>
  <c r="A10" i="27"/>
  <c r="A11" i="27"/>
  <c r="S11" i="27" s="1"/>
  <c r="A12" i="27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S9" i="23" s="1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N16" i="27"/>
  <c r="N14" i="27"/>
  <c r="N12" i="27"/>
  <c r="S12" i="27"/>
  <c r="N10" i="27"/>
  <c r="L10" i="27"/>
  <c r="O10" i="27"/>
  <c r="O9" i="27"/>
  <c r="N8" i="27"/>
  <c r="N24" i="26"/>
  <c r="N22" i="26"/>
  <c r="O21" i="26"/>
  <c r="O20" i="26"/>
  <c r="N20" i="26"/>
  <c r="S19" i="26"/>
  <c r="O19" i="26"/>
  <c r="N18" i="26"/>
  <c r="N16" i="26"/>
  <c r="N14" i="26"/>
  <c r="S14" i="26"/>
  <c r="N12" i="26"/>
  <c r="O11" i="26"/>
  <c r="N10" i="26"/>
  <c r="O10" i="26"/>
  <c r="N8" i="26"/>
  <c r="D179" i="8"/>
  <c r="D176" i="8"/>
  <c r="D173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S12" i="24"/>
  <c r="N10" i="24"/>
  <c r="N8" i="24"/>
  <c r="N24" i="23"/>
  <c r="N22" i="23"/>
  <c r="N20" i="23"/>
  <c r="S19" i="23"/>
  <c r="N18" i="23"/>
  <c r="N16" i="23"/>
  <c r="N14" i="23"/>
  <c r="N12" i="23"/>
  <c r="N10" i="23"/>
  <c r="N8" i="23"/>
  <c r="N24" i="22"/>
  <c r="N22" i="22"/>
  <c r="N20" i="22"/>
  <c r="N18" i="22"/>
  <c r="S17" i="22"/>
  <c r="N16" i="22"/>
  <c r="N14" i="22"/>
  <c r="N12" i="22"/>
  <c r="N10" i="22"/>
  <c r="N8" i="22"/>
  <c r="D170" i="8"/>
  <c r="D167" i="8"/>
  <c r="D164" i="8"/>
  <c r="D161" i="8"/>
  <c r="A204" i="8"/>
  <c r="D86" i="8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D158" i="8"/>
  <c r="S17" i="27" l="1"/>
  <c r="O12" i="26"/>
  <c r="K13" i="27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I10" i="27" l="1"/>
  <c r="M10" i="27" s="1"/>
  <c r="P10" i="27" s="1"/>
  <c r="Q10" i="27" s="1"/>
  <c r="R10" i="27" s="1"/>
  <c r="T10" i="27" s="1"/>
  <c r="E179" i="8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E164" i="8" s="1"/>
  <c r="I17" i="25"/>
  <c r="M17" i="25" s="1"/>
  <c r="P17" i="25" s="1"/>
  <c r="Q17" i="25" s="1"/>
  <c r="R17" i="25" s="1"/>
  <c r="T17" i="25" s="1"/>
  <c r="E170" i="8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M15" i="25" l="1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E173" i="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E176" i="8" s="1"/>
  <c r="N17" i="27"/>
  <c r="N17" i="26"/>
  <c r="M17" i="26"/>
  <c r="P17" i="26" s="1"/>
  <c r="Q17" i="26" s="1"/>
  <c r="R17" i="26" s="1"/>
  <c r="T17" i="26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E167" i="8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E161" i="8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E158" i="8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F204" i="8" l="1"/>
  <c r="G204" i="8" s="1"/>
  <c r="A197" i="8" l="1"/>
  <c r="A203" i="8" l="1"/>
  <c r="A202" i="8"/>
  <c r="A201" i="8"/>
  <c r="A200" i="8"/>
  <c r="A198" i="8"/>
  <c r="A199" i="8"/>
  <c r="G26" i="7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70" i="13" l="1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155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85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86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55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CK1596" i="13" l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F203" i="8" l="1"/>
  <c r="G203" i="8" s="1"/>
  <c r="CM1596" i="13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387" i="13"/>
  <c r="CJ1389" i="13"/>
  <c r="CM1388" i="13"/>
  <c r="CN1599" i="13" l="1"/>
  <c r="CJ1601" i="13"/>
  <c r="CM1600" i="13"/>
  <c r="CN1388" i="13"/>
  <c r="CJ1390" i="13"/>
  <c r="CM1389" i="13"/>
  <c r="CN1600" i="13" l="1"/>
  <c r="CJ1602" i="13"/>
  <c r="CM1601" i="13"/>
  <c r="CN1389" i="13"/>
  <c r="CJ1391" i="13"/>
  <c r="CM1390" i="13"/>
  <c r="CN1601" i="13" l="1"/>
  <c r="CJ1603" i="13"/>
  <c r="CM1602" i="13"/>
  <c r="CN1390" i="13"/>
  <c r="CJ1392" i="13"/>
  <c r="CM1391" i="13"/>
  <c r="CN1602" i="13" l="1"/>
  <c r="CJ1604" i="13"/>
  <c r="CM1603" i="13"/>
  <c r="CN1391" i="13"/>
  <c r="CJ1393" i="13"/>
  <c r="CM1392" i="13"/>
  <c r="O630" i="9"/>
  <c r="AF630" i="9" s="1"/>
  <c r="O633" i="9"/>
  <c r="O635" i="9"/>
  <c r="O628" i="9"/>
  <c r="AF628" i="9" s="1"/>
  <c r="G13" i="7" a="1"/>
  <c r="G13" i="7" s="1"/>
  <c r="AB638" i="9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A659" i="9" s="1"/>
  <c r="AB660" i="9"/>
  <c r="AA660" i="9" s="1"/>
  <c r="AB661" i="9"/>
  <c r="AB662" i="9"/>
  <c r="AA662" i="9" s="1"/>
  <c r="AB663" i="9"/>
  <c r="AA663" i="9" s="1"/>
  <c r="AB664" i="9"/>
  <c r="AB665" i="9"/>
  <c r="AA665" i="9" s="1"/>
  <c r="AA638" i="9"/>
  <c r="AA643" i="9"/>
  <c r="AA661" i="9"/>
  <c r="AA664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CN1603" i="13"/>
  <c r="CJ1605" i="13"/>
  <c r="CM1604" i="13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CN1392" i="13"/>
  <c r="CJ1394" i="13"/>
  <c r="CM1393" i="13"/>
  <c r="AD638" i="9" l="1"/>
  <c r="CN1604" i="13"/>
  <c r="CN1393" i="13"/>
  <c r="CJ1606" i="13"/>
  <c r="CM1605" i="13"/>
  <c r="AD639" i="9"/>
  <c r="CJ1395" i="13"/>
  <c r="CM1394" i="13"/>
  <c r="AB627" i="9"/>
  <c r="AB628" i="9"/>
  <c r="AA628" i="9" s="1"/>
  <c r="AB629" i="9"/>
  <c r="AA629" i="9" s="1"/>
  <c r="AB630" i="9"/>
  <c r="AA630" i="9" s="1"/>
  <c r="AB631" i="9"/>
  <c r="AA631" i="9" s="1"/>
  <c r="AB632" i="9"/>
  <c r="AA632" i="9" s="1"/>
  <c r="AB633" i="9"/>
  <c r="AA633" i="9" s="1"/>
  <c r="AB634" i="9"/>
  <c r="AA634" i="9" s="1"/>
  <c r="AB635" i="9"/>
  <c r="AA635" i="9" s="1"/>
  <c r="AB636" i="9"/>
  <c r="AA636" i="9" s="1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B626" i="9"/>
  <c r="AA626" i="9" s="1"/>
  <c r="AA627" i="9"/>
  <c r="G31" i="7" a="1"/>
  <c r="G31" i="7" s="1"/>
  <c r="AE659" i="9" l="1"/>
  <c r="AD636" i="9"/>
  <c r="AD632" i="9"/>
  <c r="AE644" i="9"/>
  <c r="CN1394" i="13"/>
  <c r="CN1605" i="13"/>
  <c r="CJ1607" i="13"/>
  <c r="CM1606" i="13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CJ1396" i="13"/>
  <c r="CM1395" i="13"/>
  <c r="AD635" i="9"/>
  <c r="AD631" i="9"/>
  <c r="AD629" i="9"/>
  <c r="AD634" i="9"/>
  <c r="AD633" i="9"/>
  <c r="AD630" i="9"/>
  <c r="CN1395" i="13" l="1"/>
  <c r="CN1606" i="13"/>
  <c r="CJ1608" i="13"/>
  <c r="CM1607" i="13"/>
  <c r="AE629" i="9"/>
  <c r="AE626" i="9"/>
  <c r="CJ1397" i="13"/>
  <c r="CM1396" i="13"/>
  <c r="CN1396" i="13" s="1"/>
  <c r="AE634" i="9"/>
  <c r="AE631" i="9"/>
  <c r="AE627" i="9"/>
  <c r="AE635" i="9"/>
  <c r="AE630" i="9"/>
  <c r="AE636" i="9"/>
  <c r="AE633" i="9"/>
  <c r="AE628" i="9"/>
  <c r="AE632" i="9"/>
  <c r="CN1607" i="13" l="1"/>
  <c r="CJ1609" i="13"/>
  <c r="CM1609" i="13" s="1"/>
  <c r="CM1608" i="13"/>
  <c r="CJ1398" i="13"/>
  <c r="CM1397" i="13"/>
  <c r="CN1397" i="13" s="1"/>
  <c r="D152" i="8"/>
  <c r="D149" i="8"/>
  <c r="D146" i="8"/>
  <c r="D9" i="8"/>
  <c r="G9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A601" i="9" s="1"/>
  <c r="AB602" i="9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A609" i="9" s="1"/>
  <c r="AB610" i="9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A617" i="9" s="1"/>
  <c r="AB618" i="9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625" i="9" s="1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2" i="9"/>
  <c r="AA606" i="9"/>
  <c r="AA610" i="9"/>
  <c r="AA614" i="9"/>
  <c r="AA618" i="9"/>
  <c r="AA622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CN1608" i="13" l="1"/>
  <c r="CN1609" i="13" s="1"/>
  <c r="AD620" i="9"/>
  <c r="AD612" i="9"/>
  <c r="AD604" i="9"/>
  <c r="AD596" i="9"/>
  <c r="AD588" i="9"/>
  <c r="CJ1399" i="13"/>
  <c r="CM1398" i="13"/>
  <c r="CN1398" i="13" s="1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CO1608" i="13" l="1"/>
  <c r="CJ1400" i="13"/>
  <c r="CM1399" i="13"/>
  <c r="CN1399" i="13" s="1"/>
  <c r="AE588" i="9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CJ1401" i="13" l="1"/>
  <c r="CM1400" i="13"/>
  <c r="CN1400" i="13" s="1"/>
  <c r="G8" i="7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A442" i="9" s="1"/>
  <c r="AB443" i="9"/>
  <c r="AA443" i="9" s="1"/>
  <c r="AB444" i="9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A452" i="9" s="1"/>
  <c r="AB453" i="9"/>
  <c r="AA453" i="9" s="1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A460" i="9" s="1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A466" i="9" s="1"/>
  <c r="AB467" i="9"/>
  <c r="AA467" i="9" s="1"/>
  <c r="AB468" i="9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B477" i="9"/>
  <c r="AA477" i="9" s="1"/>
  <c r="AB478" i="9"/>
  <c r="AA478" i="9" s="1"/>
  <c r="AB479" i="9"/>
  <c r="AA479" i="9" s="1"/>
  <c r="AB480" i="9"/>
  <c r="AA480" i="9" s="1"/>
  <c r="AB481" i="9"/>
  <c r="AA481" i="9" s="1"/>
  <c r="AB482" i="9"/>
  <c r="AA482" i="9" s="1"/>
  <c r="AB483" i="9"/>
  <c r="AA483" i="9" s="1"/>
  <c r="AB484" i="9"/>
  <c r="AA484" i="9" s="1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A498" i="9" s="1"/>
  <c r="AB499" i="9"/>
  <c r="AA499" i="9" s="1"/>
  <c r="AB500" i="9"/>
  <c r="AA500" i="9" s="1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A514" i="9" s="1"/>
  <c r="AB515" i="9"/>
  <c r="AA515" i="9" s="1"/>
  <c r="AB516" i="9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A524" i="9" s="1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A530" i="9" s="1"/>
  <c r="AB531" i="9"/>
  <c r="AA531" i="9" s="1"/>
  <c r="AB532" i="9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A538" i="9" s="1"/>
  <c r="AB539" i="9"/>
  <c r="AA539" i="9" s="1"/>
  <c r="AB540" i="9"/>
  <c r="AB541" i="9"/>
  <c r="AA541" i="9" s="1"/>
  <c r="AB542" i="9"/>
  <c r="AA542" i="9" s="1"/>
  <c r="AB543" i="9"/>
  <c r="AA543" i="9" s="1"/>
  <c r="AB544" i="9"/>
  <c r="AA544" i="9" s="1"/>
  <c r="AA444" i="9"/>
  <c r="AA450" i="9"/>
  <c r="AA458" i="9"/>
  <c r="AA468" i="9"/>
  <c r="AA474" i="9"/>
  <c r="AA476" i="9"/>
  <c r="AA490" i="9"/>
  <c r="AA492" i="9"/>
  <c r="AA506" i="9"/>
  <c r="AA508" i="9"/>
  <c r="AA516" i="9"/>
  <c r="AA522" i="9"/>
  <c r="AA532" i="9"/>
  <c r="AA540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CJ1402" i="13"/>
  <c r="CM1402" i="13" s="1"/>
  <c r="CM1401" i="13"/>
  <c r="CN1401" i="13" s="1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B420" i="9"/>
  <c r="AA420" i="9" s="1"/>
  <c r="AB421" i="9"/>
  <c r="AA421" i="9" s="1"/>
  <c r="AB422" i="9"/>
  <c r="AA422" i="9" s="1"/>
  <c r="AB423" i="9"/>
  <c r="AA423" i="9" s="1"/>
  <c r="AB424" i="9"/>
  <c r="AA424" i="9" s="1"/>
  <c r="AB425" i="9"/>
  <c r="AA425" i="9" s="1"/>
  <c r="AB426" i="9"/>
  <c r="AA426" i="9" s="1"/>
  <c r="AB427" i="9"/>
  <c r="AA427" i="9" s="1"/>
  <c r="AB428" i="9"/>
  <c r="AA428" i="9" s="1"/>
  <c r="AB429" i="9"/>
  <c r="AA429" i="9" s="1"/>
  <c r="AB430" i="9"/>
  <c r="AA430" i="9" s="1"/>
  <c r="AB431" i="9"/>
  <c r="AA431" i="9" s="1"/>
  <c r="AB432" i="9"/>
  <c r="AA432" i="9" s="1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AA419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A395" i="9" s="1"/>
  <c r="AB396" i="9"/>
  <c r="AA396" i="9" s="1"/>
  <c r="AB397" i="9"/>
  <c r="AA397" i="9" s="1"/>
  <c r="AB398" i="9"/>
  <c r="AA398" i="9" s="1"/>
  <c r="AB399" i="9"/>
  <c r="AA399" i="9" s="1"/>
  <c r="AB400" i="9"/>
  <c r="AA400" i="9" s="1"/>
  <c r="W367" i="9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Y367" i="9" l="1"/>
  <c r="Z367" i="9" s="1"/>
  <c r="AC367" i="9" s="1"/>
  <c r="AD367" i="9" s="1"/>
  <c r="CN1402" i="13"/>
  <c r="CO1401" i="13"/>
  <c r="Y403" i="9"/>
  <c r="Y402" i="9"/>
  <c r="Z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02" i="9"/>
  <c r="AD402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Y369" i="9"/>
  <c r="Z369" i="9" s="1"/>
  <c r="AC369" i="9" s="1"/>
  <c r="Y370" i="9"/>
  <c r="Z370" i="9" s="1"/>
  <c r="AC370" i="9" s="1"/>
  <c r="AD368" i="9" l="1"/>
  <c r="AD405" i="9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188" i="8" l="1"/>
  <c r="D190" i="8" s="1"/>
  <c r="E204" i="8" l="1"/>
  <c r="E203" i="8"/>
  <c r="A9" i="19"/>
  <c r="S9" i="19" s="1"/>
  <c r="A10" i="19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O10" i="19"/>
  <c r="N8" i="19"/>
  <c r="N24" i="18"/>
  <c r="N22" i="18"/>
  <c r="N20" i="18"/>
  <c r="N18" i="18"/>
  <c r="N16" i="18"/>
  <c r="N14" i="18"/>
  <c r="N12" i="18"/>
  <c r="N10" i="18"/>
  <c r="N8" i="18"/>
  <c r="D9" i="1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152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49" i="8" s="1"/>
  <c r="N17" i="18"/>
  <c r="F201" i="8" l="1"/>
  <c r="G201" i="8" s="1"/>
  <c r="E201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E202" i="8" l="1"/>
  <c r="F202" i="8"/>
  <c r="G202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46" i="8" s="1"/>
  <c r="BJ1056" i="13" l="1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F200" i="8" l="1"/>
  <c r="G200" i="8" s="1"/>
  <c r="E200" i="8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497" i="13" l="1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CJ4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O4" i="13"/>
  <c r="CK4" i="13"/>
  <c r="J265" i="9"/>
  <c r="J245" i="9"/>
  <c r="J100" i="9"/>
  <c r="J43" i="9"/>
  <c r="J23" i="9"/>
  <c r="CJ5" i="13" l="1"/>
  <c r="G119" i="8"/>
  <c r="G112" i="8" s="1"/>
  <c r="C93" i="8"/>
  <c r="E93" i="8" s="1"/>
  <c r="G93" i="8"/>
  <c r="G86" i="8" s="1"/>
  <c r="F119" i="8"/>
  <c r="F112" i="8" s="1"/>
  <c r="C119" i="8"/>
  <c r="E119" i="8" s="1"/>
  <c r="C94" i="8"/>
  <c r="E94" i="8" s="1"/>
  <c r="F93" i="8"/>
  <c r="F86" i="8" s="1"/>
  <c r="C120" i="8"/>
  <c r="E120" i="8" s="1"/>
  <c r="C75" i="8"/>
  <c r="E75" i="8" s="1"/>
  <c r="C55" i="8"/>
  <c r="E55" i="8" s="1"/>
  <c r="G75" i="8"/>
  <c r="G68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BZ499" i="13" l="1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998" i="13" l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F55" i="8"/>
  <c r="F48" i="8" s="1"/>
  <c r="H199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BZ1261" i="13" l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97" i="8" s="1"/>
  <c r="F35" i="8"/>
  <c r="F28" i="8" s="1"/>
  <c r="H198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W341" i="9"/>
  <c r="Y341" i="9" s="1"/>
  <c r="Z341" i="9" s="1"/>
  <c r="AC341" i="9" s="1"/>
  <c r="W340" i="9"/>
  <c r="Y340" i="9" s="1"/>
  <c r="Z340" i="9" s="1"/>
  <c r="AC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W332" i="9"/>
  <c r="Y332" i="9" s="1"/>
  <c r="Z332" i="9" s="1"/>
  <c r="AC332" i="9" s="1"/>
  <c r="W331" i="9"/>
  <c r="Y331" i="9" s="1"/>
  <c r="Z331" i="9" s="1"/>
  <c r="AC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AD331" i="9" l="1"/>
  <c r="AD340" i="9"/>
  <c r="AD333" i="9"/>
  <c r="AD342" i="9"/>
  <c r="AD336" i="9"/>
  <c r="AD345" i="9"/>
  <c r="AD334" i="9"/>
  <c r="AD335" i="9"/>
  <c r="AD332" i="9"/>
  <c r="C12" i="8"/>
  <c r="AD344" i="9"/>
  <c r="AD343" i="9"/>
  <c r="AD346" i="9"/>
  <c r="AD339" i="9"/>
  <c r="AD341" i="9"/>
  <c r="C90" i="8"/>
  <c r="C98" i="8" s="1"/>
  <c r="C102" i="8" s="1"/>
  <c r="C72" i="8"/>
  <c r="C80" i="8" s="1"/>
  <c r="C84" i="8" s="1"/>
  <c r="C89" i="8"/>
  <c r="C97" i="8" s="1"/>
  <c r="C101" i="8" s="1"/>
  <c r="C51" i="8"/>
  <c r="C59" i="8" s="1"/>
  <c r="C63" i="8" s="1"/>
  <c r="C52" i="8"/>
  <c r="C60" i="8" s="1"/>
  <c r="C64" i="8" s="1"/>
  <c r="C116" i="8"/>
  <c r="C124" i="8" s="1"/>
  <c r="C128" i="8" s="1"/>
  <c r="C71" i="8"/>
  <c r="C79" i="8" s="1"/>
  <c r="C83" i="8" s="1"/>
  <c r="C115" i="8"/>
  <c r="C123" i="8" s="1"/>
  <c r="C127" i="8" s="1"/>
  <c r="C31" i="8"/>
  <c r="C39" i="8" s="1"/>
  <c r="C43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AE329" i="9" l="1"/>
  <c r="AE338" i="9"/>
  <c r="E86" i="8"/>
  <c r="AD354" i="9"/>
  <c r="AE354" i="9" s="1"/>
  <c r="E48" i="8"/>
  <c r="G199" i="8" s="1"/>
  <c r="E68" i="8"/>
  <c r="E112" i="8"/>
  <c r="AD10" i="9"/>
  <c r="AD9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2" i="9"/>
  <c r="AD190" i="9"/>
  <c r="AE183" i="9" s="1"/>
  <c r="AE359" i="9"/>
  <c r="AE357" i="9"/>
  <c r="AE349" i="9"/>
  <c r="AE355" i="9"/>
  <c r="AD44" i="9"/>
  <c r="AE49" i="9" s="1"/>
  <c r="AE364" i="9" l="1"/>
  <c r="AE358" i="9"/>
  <c r="AE363" i="9"/>
  <c r="AE351" i="9"/>
  <c r="AE348" i="9"/>
  <c r="AE361" i="9"/>
  <c r="AE362" i="9"/>
  <c r="AE360" i="9"/>
  <c r="AE350" i="9"/>
  <c r="AE353" i="9"/>
  <c r="AE356" i="9"/>
  <c r="AE365" i="9"/>
  <c r="AE347" i="9"/>
  <c r="C13" i="8"/>
  <c r="C32" i="8"/>
  <c r="C40" i="8" s="1"/>
  <c r="C44" i="8" s="1"/>
  <c r="E28" i="8" s="1"/>
  <c r="G198" i="8" s="1"/>
  <c r="AE109" i="9"/>
  <c r="AE103" i="9"/>
  <c r="AE107" i="9"/>
  <c r="AE112" i="9"/>
  <c r="H205" i="8"/>
  <c r="AE101" i="9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1" i="8" l="1"/>
  <c r="C25" i="8" s="1"/>
  <c r="E9" i="8" s="1"/>
  <c r="CN12" i="13"/>
  <c r="CM13" i="13"/>
  <c r="CJ14" i="13"/>
  <c r="G197" i="8" l="1"/>
  <c r="G205" i="8" s="1"/>
  <c r="CN13" i="13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CJ398" i="13" l="1"/>
  <c r="CM397" i="13"/>
  <c r="CN397" i="13" s="1"/>
  <c r="CJ399" i="13" l="1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l="1"/>
  <c r="G28" i="8" s="1"/>
  <c r="I198" i="8" s="1"/>
  <c r="G55" i="8"/>
  <c r="G48" i="8" s="1"/>
  <c r="CJ1262" i="13"/>
  <c r="CM1261" i="13"/>
  <c r="CN1261" i="13" s="1"/>
  <c r="B198" i="8" l="1"/>
  <c r="C198" i="8" s="1"/>
  <c r="E198" i="8" s="1"/>
  <c r="I199" i="8"/>
  <c r="B199" i="8"/>
  <c r="CJ1263" i="13"/>
  <c r="CM1262" i="13"/>
  <c r="CN1262" i="13" s="1"/>
  <c r="F198" i="8" l="1"/>
  <c r="C199" i="8"/>
  <c r="E199" i="8" s="1"/>
  <c r="F199" i="8"/>
  <c r="CJ1264" i="13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97" i="8" l="1"/>
  <c r="I205" i="8" s="1"/>
  <c r="B197" i="8"/>
  <c r="F197" i="8" l="1"/>
  <c r="F205" i="8" s="1"/>
  <c r="E20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<sst xmlns="http://schemas.openxmlformats.org/spreadsheetml/2006/main" count="35892" uniqueCount="1532">
  <si>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</si>
  <si>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</si>
  <si>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</si>
  <si>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</si>
  <si>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</si>
  <si>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</si>
  <si>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</si>
  <si>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</si>
  <si>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</si>
  <si>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</si>
  <si>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</si>
  <si>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</si>
  <si>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</si>
  <si>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</si>
  <si>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</si>
  <si>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</si>
  <si>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</si>
  <si>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</si>
  <si>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</si>
  <si>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</si>
  <si>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</si>
  <si>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</si>
  <si>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</si>
  <si>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</si>
  <si>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</si>
  <si>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</si>
  <si>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</si>
  <si>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</si>
  <si>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</si>
  <si>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</si>
  <si>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</si>
  <si>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</si>
  <si>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</si>
  <si>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</si>
  <si>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</si>
  <si>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</si>
  <si>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</si>
  <si>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</si>
  <si>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</si>
  <si>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</si>
  <si>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</si>
  <si>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</si>
  <si>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</si>
  <si>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</si>
  <si>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</si>
  <si>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</si>
  <si>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</si>
  <si>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</si>
  <si>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</si>
  <si>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</si>
  <si>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</si>
  <si>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</si>
  <si>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</si>
  <si>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</si>
  <si>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</si>
  <si>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</si>
  <si>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</si>
  <si>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</si>
  <si>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</si>
  <si>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</si>
  <si>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</si>
  <si>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</si>
  <si>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</si>
  <si>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</si>
  <si>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</si>
  <si>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</si>
  <si>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</si>
  <si>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</si>
  <si>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</si>
  <si>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</si>
  <si>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</si>
  <si>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</si>
  <si>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</si>
  <si>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</si>
  <si>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</si>
  <si>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</si>
  <si>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</si>
  <si>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</si>
  <si>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</si>
  <si>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</si>
  <si>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</si>
  <si>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</si>
  <si>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</si>
  <si>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</si>
  <si>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</si>
  <si>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</si>
  <si>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</si>
  <si>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</si>
  <si>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</si>
  <si>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</si>
  <si>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</si>
  <si>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</si>
  <si>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</si>
  <si>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</si>
  <si>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</si>
  <si>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</si>
  <si>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</si>
  <si>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</si>
  <si>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</si>
  <si>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</si>
  <si>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</si>
  <si>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</si>
  <si>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</si>
  <si>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</si>
  <si>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</si>
  <si>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</si>
  <si>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</si>
  <si>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</si>
  <si>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</si>
  <si>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</si>
  <si>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</si>
  <si>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</si>
  <si>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</si>
  <si>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</si>
  <si>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</si>
  <si>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</si>
  <si>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</si>
  <si>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</si>
  <si>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</si>
  <si>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</si>
  <si>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</si>
  <si>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</si>
  <si>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</si>
  <si>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</si>
  <si>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</si>
  <si>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</si>
  <si>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</si>
  <si>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</si>
  <si>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</si>
  <si>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</si>
  <si>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</si>
  <si>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</si>
  <si>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</si>
  <si>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</si>
  <si>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</si>
  <si>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</si>
  <si>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</si>
  <si>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</si>
  <si>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</si>
  <si>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</si>
  <si>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</si>
  <si>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</si>
  <si>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</si>
  <si>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</si>
  <si>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</si>
  <si>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</si>
  <si>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</si>
  <si>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</si>
  <si>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</si>
  <si>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</si>
  <si>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</si>
  <si>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</si>
  <si>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</si>
  <si>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</si>
  <si>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</si>
  <si>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</si>
  <si>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</si>
  <si>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</si>
  <si>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</si>
  <si>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</si>
  <si>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</si>
  <si>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</si>
  <si>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</si>
  <si>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</si>
  <si>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</si>
  <si>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</si>
  <si>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</si>
  <si>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</si>
  <si>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</si>
  <si>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</si>
  <si>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</si>
  <si>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</si>
  <si>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</si>
  <si>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</si>
  <si>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</si>
  <si>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</si>
  <si>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</si>
  <si>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</si>
  <si>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</si>
  <si>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</si>
  <si>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</si>
  <si>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</si>
  <si>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</si>
  <si>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</si>
  <si>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</si>
  <si>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</si>
  <si>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</si>
  <si>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</si>
  <si>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</si>
  <si>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</si>
  <si>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</si>
  <si>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</si>
  <si>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</si>
  <si>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</si>
  <si>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</si>
  <si>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</si>
  <si>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</si>
  <si>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</si>
  <si>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</si>
  <si>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</si>
  <si>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</si>
  <si>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</si>
  <si>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</si>
  <si>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</si>
  <si>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</si>
  <si>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</si>
  <si>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</si>
  <si>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</si>
  <si>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</si>
  <si>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</si>
  <si>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</si>
  <si>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</si>
  <si>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</si>
  <si>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</si>
  <si>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</si>
  <si>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</si>
  <si>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</si>
  <si>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</si>
  <si>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</si>
  <si>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</si>
  <si>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</si>
  <si>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</si>
  <si>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</si>
  <si>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</si>
  <si>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</si>
  <si>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</si>
  <si>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</si>
  <si>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</si>
  <si>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</si>
  <si>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</si>
  <si>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</si>
  <si>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</si>
  <si>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</si>
  <si>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</si>
  <si>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</si>
  <si>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</si>
  <si>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</si>
  <si>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</si>
  <si>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</si>
  <si>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</si>
  <si>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</si>
  <si>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</si>
  <si>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</si>
  <si>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</si>
  <si>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</si>
  <si>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</si>
  <si>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</si>
  <si>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</si>
  <si>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</si>
  <si>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</si>
  <si>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</si>
  <si>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</si>
  <si>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</si>
  <si>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</si>
  <si>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</si>
  <si>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</si>
  <si>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</si>
  <si>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</si>
  <si>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</si>
  <si>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</si>
  <si>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</si>
  <si>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</si>
  <si>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</si>
  <si>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</si>
  <si>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</si>
  <si>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</si>
  <si>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</si>
  <si>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</si>
  <si>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</si>
  <si>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</si>
  <si>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</si>
  <si>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</si>
  <si>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</si>
  <si>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</si>
  <si>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</si>
  <si>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</si>
  <si>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</si>
  <si>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</si>
  <si>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</si>
  <si>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</si>
  <si>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</si>
  <si>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</si>
  <si>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</si>
  <si>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</si>
  <si>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</si>
  <si>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</si>
  <si>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</si>
  <si>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</si>
  <si>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</si>
  <si>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</si>
  <si>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</si>
  <si>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</si>
  <si>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</si>
  <si>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</si>
  <si>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</si>
  <si>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</si>
  <si>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</si>
  <si>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</si>
  <si>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</si>
  <si>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</si>
  <si>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</si>
  <si>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</si>
  <si>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</si>
  <si>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</si>
  <si>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</si>
  <si>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</si>
  <si>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</si>
  <si>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</si>
  <si>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</si>
  <si>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</si>
  <si>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</si>
  <si>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</si>
  <si>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</si>
  <si>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</si>
  <si>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</si>
  <si>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</si>
  <si>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</si>
  <si>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</si>
  <si>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</si>
  <si>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</si>
  <si>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</si>
  <si>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</si>
  <si>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</si>
  <si>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</si>
  <si>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</si>
  <si>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</si>
  <si>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</si>
  <si>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</si>
  <si>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</si>
  <si>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</si>
  <si>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</si>
  <si>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</si>
  <si>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</si>
  <si>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</si>
  <si>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</si>
  <si>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</si>
  <si>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</si>
  <si>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</si>
  <si>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</si>
  <si>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</si>
  <si>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</si>
  <si>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</si>
  <si>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</si>
  <si>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</si>
  <si>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</si>
  <si>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</si>
  <si>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</si>
  <si>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</si>
  <si>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</si>
  <si>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</si>
  <si>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</si>
  <si>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</si>
  <si>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</si>
  <si>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</si>
  <si>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</si>
  <si>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</si>
  <si>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</si>
  <si>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</si>
  <si>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</si>
  <si>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</si>
  <si>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</si>
  <si>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</si>
  <si>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</si>
  <si>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</si>
  <si>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</si>
  <si>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</si>
  <si>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</si>
  <si>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</si>
  <si>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</si>
  <si>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</si>
  <si>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</si>
  <si>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</si>
  <si>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</si>
  <si>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</si>
  <si>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</si>
  <si>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</si>
  <si>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</si>
  <si>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</si>
  <si>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</si>
  <si>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</si>
  <si>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</si>
  <si>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</si>
  <si>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</si>
  <si>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</si>
  <si>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</si>
  <si>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</si>
  <si>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</si>
  <si>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</si>
  <si>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</si>
  <si>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</si>
  <si>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</si>
  <si>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</si>
  <si>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</si>
  <si>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</si>
  <si>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</si>
  <si>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</si>
  <si>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</si>
  <si>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</si>
  <si>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</si>
  <si>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</si>
  <si>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</si>
  <si>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</si>
  <si>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</si>
  <si>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</si>
  <si>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</si>
  <si>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</si>
  <si>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</si>
  <si>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</si>
  <si>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</si>
  <si>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</si>
  <si>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</si>
  <si>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</si>
  <si>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</si>
  <si>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</si>
  <si>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</si>
  <si>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</si>
  <si>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</si>
  <si>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</si>
  <si>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</si>
  <si>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</si>
  <si>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</si>
  <si>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</si>
  <si>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</si>
  <si>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</si>
  <si>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</si>
  <si>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</si>
  <si>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</si>
  <si>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</si>
  <si>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</si>
  <si>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</si>
  <si>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</si>
  <si>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</si>
  <si>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</si>
  <si>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</si>
  <si>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</si>
  <si>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</si>
  <si>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</si>
  <si>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</si>
  <si>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</si>
  <si>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</si>
  <si>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</si>
  <si>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</si>
  <si>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</si>
  <si>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</si>
  <si>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</si>
  <si>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</si>
  <si>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</si>
  <si>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</si>
  <si>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</si>
  <si>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</si>
  <si>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</si>
  <si>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</si>
  <si>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</si>
  <si>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</si>
  <si>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</si>
  <si>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</si>
  <si>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</si>
  <si>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</si>
  <si>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</si>
  <si>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</si>
  <si>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</si>
  <si>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</si>
  <si>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</si>
  <si>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</si>
  <si>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</si>
  <si>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</si>
  <si>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</si>
  <si>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</si>
  <si>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</si>
  <si>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</si>
  <si>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</si>
  <si>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</si>
  <si>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</si>
  <si>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</si>
  <si>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</si>
  <si>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</si>
  <si>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</si>
  <si>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</si>
  <si>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</si>
  <si>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</si>
  <si>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</si>
  <si>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</si>
  <si>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</si>
  <si>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</si>
  <si>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</si>
  <si>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</si>
  <si>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</si>
  <si>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</si>
  <si>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</si>
  <si>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</si>
  <si>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</si>
  <si>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</si>
  <si>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</si>
  <si>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</si>
  <si>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</si>
  <si>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</si>
  <si>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</si>
  <si>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</si>
  <si>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</si>
  <si>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</si>
  <si>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</si>
  <si>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</si>
  <si>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</si>
  <si>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</si>
  <si>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</si>
  <si>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</si>
  <si>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</si>
  <si>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</si>
  <si>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</si>
  <si>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</si>
  <si>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</si>
  <si>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</si>
  <si>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</si>
  <si>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</si>
  <si>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</si>
  <si>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</si>
  <si>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</si>
  <si>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</si>
  <si>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</si>
  <si>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</si>
  <si>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</si>
  <si>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</si>
  <si>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</si>
  <si>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</si>
  <si>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</si>
  <si>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</si>
  <si>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</si>
  <si>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</si>
  <si>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</si>
  <si>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</si>
  <si>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</si>
  <si>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</si>
  <si>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</si>
  <si>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</si>
  <si>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</si>
  <si>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</si>
  <si>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</si>
  <si>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</si>
  <si>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</si>
  <si>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</si>
  <si>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</si>
  <si>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</si>
  <si>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</si>
  <si>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</si>
  <si>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</si>
  <si>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</si>
  <si>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</si>
  <si>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</si>
  <si>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</si>
  <si>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</si>
  <si>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</si>
  <si>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</si>
  <si>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</si>
  <si>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</si>
  <si>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</si>
  <si>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</si>
  <si>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</si>
  <si>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</si>
  <si>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</si>
  <si>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</si>
  <si>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</si>
  <si>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</si>
  <si>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</si>
  <si>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</si>
  <si>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</si>
  <si>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</si>
  <si>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</si>
  <si>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</si>
  <si>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</si>
  <si>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</si>
  <si>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</si>
  <si>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</si>
  <si>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</si>
  <si>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</si>
  <si>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</si>
  <si>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</si>
  <si>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</si>
  <si>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</si>
  <si>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</si>
  <si>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</si>
  <si>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</si>
  <si>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</si>
  <si>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</si>
  <si>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</si>
  <si>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</si>
  <si>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</si>
  <si>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</si>
  <si>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</si>
  <si>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</si>
  <si>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</si>
  <si>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</si>
  <si>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</si>
  <si>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</si>
  <si>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</si>
  <si>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</si>
  <si>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</si>
  <si>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</si>
  <si>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</si>
  <si>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</si>
  <si>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</si>
  <si>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</si>
  <si>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</si>
  <si>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</si>
  <si>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</si>
  <si>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</si>
  <si>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</si>
  <si>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</si>
  <si>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</si>
  <si>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</si>
  <si>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</si>
  <si>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</si>
  <si>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</si>
  <si>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</si>
  <si>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</si>
  <si>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</si>
  <si>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</si>
  <si>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</si>
  <si>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</si>
  <si>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</si>
  <si>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</si>
  <si>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</si>
  <si>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</si>
  <si>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</si>
  <si>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</si>
  <si>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</si>
  <si>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</si>
  <si>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</si>
  <si>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</si>
  <si>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</si>
  <si>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</si>
  <si>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</si>
  <si>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</si>
  <si>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</si>
  <si>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</si>
  <si>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</si>
  <si>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</si>
  <si>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</si>
  <si>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</si>
  <si>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</si>
  <si>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</si>
  <si>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</si>
  <si>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</si>
  <si>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</si>
  <si>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</si>
  <si>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</si>
  <si>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</si>
  <si>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</si>
  <si>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</si>
  <si>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</si>
  <si>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</si>
  <si>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</si>
  <si>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</si>
  <si>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</si>
  <si>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</si>
  <si>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</si>
  <si>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</si>
  <si>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</si>
  <si>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</si>
  <si>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</si>
  <si>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</si>
  <si>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</si>
  <si>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</si>
  <si>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</si>
  <si>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</si>
  <si>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</si>
  <si>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</si>
  <si>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</si>
  <si>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</si>
  <si>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</si>
  <si>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</si>
  <si>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</si>
  <si>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</si>
  <si>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</si>
  <si>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</si>
  <si>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</si>
  <si>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</si>
  <si>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</si>
  <si>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</si>
  <si>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</si>
  <si>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</si>
  <si>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</si>
  <si>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</si>
  <si>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</si>
  <si>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</si>
  <si>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</si>
  <si>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</si>
  <si>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</si>
  <si>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</si>
  <si>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</si>
  <si>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</si>
  <si>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</si>
  <si>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</si>
  <si>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</si>
  <si>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</si>
  <si>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</si>
  <si>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</si>
  <si>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</si>
  <si>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</si>
  <si>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</si>
  <si>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</si>
  <si>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</si>
  <si>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</si>
  <si>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</si>
  <si>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</si>
  <si>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</si>
  <si>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</si>
  <si>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</si>
  <si>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</si>
  <si>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</si>
  <si>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</si>
  <si>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</si>
  <si>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</si>
  <si>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</si>
  <si>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</si>
  <si>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</si>
  <si>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</si>
  <si>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</si>
  <si>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</si>
  <si>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</si>
  <si>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</si>
  <si>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</si>
  <si>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</si>
  <si>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</si>
  <si>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</si>
  <si>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</si>
  <si>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</si>
  <si>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</si>
  <si>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</si>
  <si>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</si>
  <si>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</si>
  <si>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</si>
  <si>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</si>
  <si>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</si>
  <si>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</si>
  <si>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</si>
  <si>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</si>
  <si>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</si>
  <si>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</si>
  <si>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</si>
  <si>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</si>
  <si>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</si>
  <si>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</si>
  <si>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</si>
  <si>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</si>
  <si>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</si>
  <si>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</si>
  <si>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</si>
  <si>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</si>
  <si>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</si>
  <si>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</si>
  <si>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</si>
  <si>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</si>
  <si>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</si>
  <si>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</si>
  <si>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</si>
  <si>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</si>
  <si>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</si>
  <si>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</si>
  <si>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</si>
  <si>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</si>
  <si>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</si>
  <si>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</si>
  <si>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</si>
  <si>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</si>
  <si>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</si>
  <si>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</si>
  <si>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</si>
  <si>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</si>
  <si>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</si>
  <si>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</si>
  <si>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</si>
  <si>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</si>
  <si>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</si>
  <si>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</si>
  <si>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</si>
  <si>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</si>
  <si>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</si>
  <si>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</si>
  <si>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</si>
  <si>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</si>
  <si>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</si>
  <si>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</si>
  <si>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</si>
  <si>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</si>
  <si>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</si>
  <si>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</si>
  <si>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</si>
  <si>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</si>
  <si>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</si>
  <si>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</si>
  <si>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</si>
  <si>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</si>
  <si>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</si>
  <si>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</si>
  <si>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</si>
  <si>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</si>
  <si>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</si>
  <si>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</si>
  <si>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</si>
  <si>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</si>
  <si>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</si>
  <si>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</si>
  <si>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</si>
  <si>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</si>
  <si>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</si>
  <si>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</si>
  <si>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</si>
  <si>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</si>
  <si>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</si>
  <si>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</si>
  <si>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</si>
  <si>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</si>
  <si>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</si>
  <si>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</si>
  <si>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</si>
  <si>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</si>
  <si>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</si>
  <si>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</si>
  <si>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</si>
  <si>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</si>
  <si>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</si>
  <si>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</si>
  <si>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</si>
  <si>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</si>
  <si>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</si>
  <si>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</si>
  <si>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</si>
  <si>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</si>
  <si>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</si>
  <si>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</si>
  <si>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</si>
  <si>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</si>
  <si>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</si>
  <si>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</si>
  <si>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</si>
  <si>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</si>
  <si>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</si>
  <si>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</si>
  <si>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</si>
  <si>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</si>
  <si>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</si>
  <si>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</si>
  <si>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</si>
  <si>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</si>
  <si>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</si>
  <si>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</si>
  <si>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</si>
  <si>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</si>
  <si>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</si>
  <si>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</si>
  <si>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</si>
  <si>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</si>
  <si>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</si>
  <si>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</si>
  <si>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</si>
  <si>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</si>
  <si>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</si>
  <si>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</si>
  <si>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</si>
  <si>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</si>
  <si>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</si>
  <si>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</si>
  <si>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</si>
  <si>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</si>
  <si>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</si>
  <si>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</si>
  <si>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</si>
  <si>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</si>
  <si>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</si>
  <si>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</si>
  <si>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</si>
  <si>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</si>
  <si>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</si>
  <si>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</si>
  <si>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</si>
  <si>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</si>
  <si>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</si>
  <si>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</si>
  <si>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</si>
  <si>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</si>
  <si>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</si>
  <si>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</si>
  <si>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</si>
  <si>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</si>
  <si>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</si>
  <si>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</si>
  <si>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</si>
  <si>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</si>
  <si>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</si>
  <si>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</si>
  <si>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</si>
  <si>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</si>
  <si>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</si>
  <si>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</si>
  <si>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</si>
  <si>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</si>
  <si>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</si>
  <si>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</si>
  <si>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</si>
  <si>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</si>
  <si>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</si>
  <si>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</si>
  <si>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</si>
  <si>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</si>
  <si>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</si>
  <si>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</si>
  <si>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</si>
  <si>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</si>
  <si>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</si>
  <si>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</si>
  <si>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</si>
  <si>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</si>
  <si>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</si>
  <si>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</si>
  <si>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</si>
  <si>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</si>
  <si>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</si>
  <si>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</si>
  <si>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</si>
  <si>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</si>
  <si>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</si>
  <si>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</si>
  <si>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</si>
  <si>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</si>
  <si>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</si>
  <si>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</si>
  <si>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</si>
  <si>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</si>
  <si>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</si>
  <si>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</si>
  <si>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</si>
  <si>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</si>
  <si>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</si>
  <si>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</si>
  <si>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</si>
  <si>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</si>
  <si>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</si>
  <si>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</si>
  <si>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</si>
  <si>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</si>
  <si>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</si>
  <si>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</si>
  <si>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</si>
  <si>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</si>
  <si>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</si>
  <si>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</si>
  <si>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</si>
  <si>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</si>
  <si>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</si>
  <si>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</si>
  <si>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</si>
  <si>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</si>
  <si>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</si>
  <si>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</si>
  <si>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</si>
  <si>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</si>
  <si>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</si>
  <si>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</si>
  <si>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</si>
  <si>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</si>
  <si>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</si>
  <si>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</si>
  <si>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</si>
  <si>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</si>
  <si>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</si>
  <si>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</si>
  <si>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</si>
  <si>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</si>
  <si>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</si>
  <si>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</si>
  <si>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</si>
  <si>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</si>
  <si>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</si>
  <si>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</si>
  <si>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</si>
  <si>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</si>
  <si>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</si>
  <si>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</si>
  <si>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</si>
  <si>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</si>
  <si>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</si>
  <si>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</si>
  <si>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</si>
  <si>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</si>
  <si>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</si>
  <si>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</si>
  <si>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</si>
  <si>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</si>
  <si>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</si>
  <si>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</si>
  <si>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</si>
  <si>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</si>
  <si>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</si>
  <si>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</si>
  <si>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</si>
  <si>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</si>
  <si>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</si>
  <si>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</si>
  <si>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</si>
  <si>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</si>
  <si>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</si>
  <si>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</si>
  <si>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</si>
  <si>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</si>
  <si>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</si>
  <si>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</si>
  <si>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</si>
  <si>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</si>
  <si>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</si>
  <si>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</si>
  <si>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</si>
  <si>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</si>
  <si>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</si>
  <si>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</si>
  <si>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</si>
  <si>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</si>
  <si>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</si>
  <si>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</si>
  <si>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</si>
  <si>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</si>
  <si>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</si>
  <si>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</si>
  <si>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</si>
  <si>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</si>
  <si>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</si>
  <si>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</si>
  <si>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</si>
  <si>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</si>
  <si>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</si>
  <si>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</si>
  <si>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</si>
  <si>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</si>
  <si>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</si>
  <si>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</si>
  <si>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</si>
  <si>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</si>
  <si>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</si>
  <si>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</si>
  <si>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</si>
  <si>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</si>
  <si>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</si>
  <si>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</si>
  <si>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</si>
  <si>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</si>
  <si>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</si>
  <si>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</si>
  <si>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</si>
  <si>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</si>
  <si>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</si>
  <si>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</si>
  <si>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</si>
  <si>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</si>
  <si>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</si>
  <si>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</si>
  <si>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</si>
  <si>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</si>
  <si>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</si>
  <si>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</si>
  <si>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</si>
  <si>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</si>
  <si>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</si>
  <si>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</si>
  <si>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</si>
  <si>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</si>
  <si>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</si>
  <si>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</si>
  <si>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</si>
  <si>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</si>
  <si>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</si>
  <si>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</si>
  <si>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</si>
  <si>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</si>
  <si>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</si>
  <si>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</si>
  <si>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</si>
  <si>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</si>
  <si>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</si>
  <si>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</si>
  <si>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</si>
  <si>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</si>
  <si>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</si>
  <si>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</si>
  <si>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</si>
  <si>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</si>
  <si>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</si>
  <si>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</si>
  <si>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</si>
  <si>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</si>
  <si>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</si>
  <si>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</si>
  <si>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</si>
  <si>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</si>
  <si>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</si>
  <si>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</si>
  <si>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</si>
  <si>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</si>
  <si>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</si>
  <si>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</si>
  <si>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</si>
  <si>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</si>
  <si>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</si>
  <si>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</si>
  <si>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</si>
  <si>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</si>
  <si>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</si>
  <si>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</si>
  <si>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</si>
  <si>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</si>
  <si>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</si>
  <si>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</si>
  <si>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</si>
  <si>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</si>
  <si>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</si>
  <si>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</si>
  <si>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</si>
  <si>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</si>
  <si>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</si>
  <si>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</si>
  <si>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</si>
  <si>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</si>
  <si>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</si>
  <si>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</si>
  <si>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</si>
  <si>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</si>
  <si>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</si>
  <si>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</si>
  <si>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</si>
  <si>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</si>
  <si>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</si>
  <si>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</si>
  <si>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</si>
  <si>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</si>
  <si>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</si>
  <si>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</si>
  <si>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</si>
  <si>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</si>
  <si>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</si>
  <si>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</si>
  <si>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</si>
  <si>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</si>
  <si>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</si>
  <si>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</si>
  <si>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</si>
  <si>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</si>
  <si>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</si>
  <si>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</si>
  <si>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</si>
  <si>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</si>
  <si>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</si>
  <si>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</si>
  <si>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</si>
  <si>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</si>
  <si>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</si>
  <si>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</si>
  <si>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</si>
  <si>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</si>
  <si>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</si>
  <si>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</si>
  <si>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</si>
  <si>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</si>
  <si>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</si>
  <si>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</si>
  <si>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</si>
  <si>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</si>
  <si>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</si>
  <si>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</si>
  <si>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</si>
  <si>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</si>
  <si>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</si>
  <si>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</si>
  <si>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</si>
  <si>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</si>
  <si>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</si>
  <si>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</si>
  <si>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</si>
  <si>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</si>
  <si>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</si>
  <si>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</si>
  <si>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</si>
  <si>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</si>
  <si>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</si>
  <si>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</si>
  <si>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</si>
  <si>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</si>
  <si>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</si>
  <si>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</si>
  <si>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</si>
  <si>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</si>
  <si>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</si>
  <si>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</si>
  <si>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</si>
  <si>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</si>
  <si>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</si>
  <si>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</si>
  <si>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</si>
  <si>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</si>
  <si>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</si>
  <si>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</si>
  <si>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</si>
  <si>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</si>
  <si>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</si>
  <si>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</si>
  <si>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</si>
  <si>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</si>
  <si>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</si>
  <si>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</si>
  <si>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</si>
  <si>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</si>
  <si>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</si>
  <si>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</si>
  <si>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</si>
  <si>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</si>
  <si>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</si>
  <si>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</si>
  <si>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</si>
  <si>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</si>
  <si>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</si>
  <si>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</si>
  <si>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</si>
  <si>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</si>
  <si>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</si>
  <si>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</si>
  <si>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</si>
  <si>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</si>
  <si>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</si>
  <si>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</si>
  <si>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</si>
  <si>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</si>
  <si>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</si>
  <si>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</si>
  <si>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</si>
  <si>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</si>
  <si>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</si>
  <si>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</si>
  <si>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</si>
  <si>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</si>
  <si>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</si>
  <si>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</si>
  <si>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</si>
  <si>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</si>
  <si>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</si>
  <si>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</si>
  <si>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</si>
  <si>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</si>
  <si>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</si>
  <si>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</si>
  <si>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</si>
  <si>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</si>
  <si>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</si>
  <si>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</si>
  <si>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</si>
  <si>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</si>
  <si>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</si>
  <si>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</si>
  <si>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</si>
  <si>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</si>
  <si>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</si>
  <si>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</si>
  <si>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</si>
  <si>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</si>
  <si>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</si>
  <si>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</si>
  <si>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</si>
  <si>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</si>
  <si>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</si>
  <si>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</si>
  <si>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</si>
  <si>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</si>
  <si>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</si>
  <si>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</si>
  <si>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</si>
  <si>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</si>
  <si>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</si>
  <si>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</si>
  <si>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</si>
  <si>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</si>
  <si>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</si>
  <si>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</si>
  <si>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</si>
  <si>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</si>
  <si>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</si>
  <si>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</si>
  <si>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</si>
  <si>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</si>
  <si>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</si>
  <si>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</si>
  <si>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</si>
  <si>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</si>
  <si>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</si>
  <si>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</si>
  <si>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</si>
  <si>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</si>
  <si>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</si>
  <si>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</si>
  <si>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</si>
  <si>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</si>
  <si>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</si>
  <si>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</si>
  <si>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</si>
  <si>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</si>
  <si>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</si>
  <si>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</si>
  <si>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</si>
  <si>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</si>
  <si>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</si>
  <si>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</si>
  <si>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</si>
  <si>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</si>
  <si>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</si>
  <si>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</si>
  <si>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</si>
  <si>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</si>
  <si>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</si>
  <si>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</si>
  <si>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</si>
  <si>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</si>
  <si>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</si>
  <si>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</si>
  <si>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</si>
  <si>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</si>
  <si>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</si>
  <si>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</si>
  <si>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</si>
  <si>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</si>
  <si>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</si>
  <si>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</si>
  <si>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</si>
  <si>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</si>
  <si>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</si>
  <si>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</si>
  <si>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</si>
  <si>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</si>
  <si>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</si>
  <si>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</si>
  <si>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</si>
  <si>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</si>
  <si>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</si>
  <si>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</si>
  <si>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</si>
  <si>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</si>
  <si>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</si>
  <si>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</si>
  <si>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</si>
  <si>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</si>
  <si>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</si>
  <si>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</si>
  <si>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</si>
  <si>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</si>
  <si>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</si>
  <si>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</si>
  <si>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</si>
  <si>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</si>
  <si>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</si>
  <si>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</si>
  <si>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</si>
  <si>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</si>
  <si>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</si>
  <si>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</si>
  <si>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</si>
  <si>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</si>
  <si>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</si>
  <si>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</si>
  <si>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</si>
  <si>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</si>
  <si>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</si>
  <si>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</si>
  <si>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</si>
  <si>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</si>
  <si>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</si>
  <si>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</si>
  <si>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</si>
  <si>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</si>
  <si>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</si>
  <si>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</si>
  <si>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</si>
  <si>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</si>
  <si>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</si>
  <si>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</si>
  <si>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</si>
  <si>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</si>
  <si>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</si>
  <si>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</si>
  <si>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</si>
  <si>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</si>
  <si>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</si>
  <si>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</si>
  <si>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</si>
  <si>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</si>
  <si>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</si>
  <si>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</si>
  <si>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</si>
  <si>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</si>
  <si>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</si>
  <si>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</si>
  <si>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</si>
  <si>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</si>
  <si>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</si>
  <si>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</si>
  <si>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</si>
  <si>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</si>
  <si>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</si>
  <si>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</si>
  <si>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</si>
  <si>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</si>
  <si>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</si>
  <si>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</si>
  <si>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</si>
  <si>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</si>
  <si>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</si>
  <si>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</si>
  <si>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</si>
  <si>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</si>
  <si>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</si>
  <si>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</si>
  <si>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</si>
  <si>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</si>
  <si>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</si>
  <si>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</si>
  <si>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</si>
  <si>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</si>
  <si>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</si>
  <si>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</si>
  <si>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</si>
  <si>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</si>
  <si>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</si>
  <si>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</si>
  <si>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</si>
  <si>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</si>
  <si>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</si>
  <si>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</si>
  <si>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</si>
  <si>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</si>
  <si>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</si>
  <si>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</si>
  <si>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</si>
  <si>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</si>
  <si>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</si>
  <si>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</si>
  <si>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</si>
  <si>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</si>
  <si>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</si>
  <si>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</si>
  <si>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</si>
  <si>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</si>
  <si>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</si>
  <si>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</si>
  <si>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</si>
  <si>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</si>
  <si>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</si>
  <si>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</si>
  <si>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</si>
  <si>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</si>
  <si>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</si>
  <si>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</si>
  <si>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</si>
  <si>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</si>
  <si>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</si>
  <si>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</si>
  <si>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</si>
  <si>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</si>
  <si>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</si>
  <si>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</si>
  <si>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</si>
  <si>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</si>
  <si>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</si>
  <si>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</si>
  <si>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</si>
  <si>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</si>
  <si>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</si>
  <si>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</si>
  <si>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</si>
  <si>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</si>
  <si>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</si>
  <si>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</si>
  <si>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</si>
  <si>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</si>
  <si>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</si>
  <si>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</si>
  <si>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</si>
  <si>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</si>
  <si>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</si>
  <si>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</si>
  <si>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</si>
  <si>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</si>
  <si>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</si>
  <si>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</si>
  <si>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</si>
  <si>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</si>
  <si>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</si>
  <si>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</si>
  <si>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</si>
  <si>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</si>
  <si>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</si>
  <si>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</si>
  <si>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</si>
  <si>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</si>
  <si>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</si>
  <si>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</si>
  <si>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</si>
  <si>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</si>
  <si>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</si>
  <si>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</si>
  <si>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</si>
  <si>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</si>
  <si>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</si>
  <si>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</si>
  <si>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</si>
  <si>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</si>
  <si>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</si>
  <si>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</si>
  <si>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</si>
  <si>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</si>
  <si>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</si>
  <si>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</si>
  <si>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</si>
  <si>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</si>
  <si>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</si>
  <si>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</si>
  <si>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</si>
  <si>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</si>
  <si>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</si>
  <si>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</si>
  <si>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</si>
  <si>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</si>
  <si>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</si>
  <si>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</si>
  <si>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</si>
  <si>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</si>
  <si>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Cèdre de l'Atlas_F2_Classique_INRA_</t>
  </si>
  <si>
    <t>Pin Maritime_F2_Classique_GS Pineraies des plaines du Centre et du Nord Ouest_</t>
  </si>
  <si>
    <t>Pin Noir d'Autriche_F2_PO2_d4_GSM Alpes du Sud_</t>
  </si>
  <si>
    <t xml:space="preserve">Il n'y a pas de risque incendie sur le département, mais comme la parcelle a été touchée par un incendie nous avons décidé d'appliquer un rabais de 5%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</si>
</sst>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000"/>
    <numFmt numFmtId="166" formatCode="0.0"/>
    <numFmt numFmtId="167" formatCode="#,##0.0"/>
    <numFmt numFmtId="168" formatCode="#,##0.000"/>
  </numFmts>
  <fonts count="3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398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5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22" fillId="15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16" fillId="15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10" fillId="17" borderId="12" xfId="0" applyFont="1" applyFill="1" applyBorder="1" applyAlignment="1">
      <alignment horizontal="center"/>
    </xf>
    <xf numFmtId="0" fontId="0" fillId="17" borderId="12" xfId="0" applyFill="1" applyBorder="1"/>
    <xf numFmtId="49" fontId="0" fillId="17" borderId="12" xfId="0" applyNumberFormat="1" applyFill="1" applyBorder="1"/>
    <xf numFmtId="0" fontId="0" fillId="18" borderId="12" xfId="0" applyFill="1" applyBorder="1"/>
    <xf numFmtId="0" fontId="15" fillId="18" borderId="12" xfId="0" applyFont="1" applyFill="1" applyBorder="1"/>
    <xf numFmtId="0" fontId="0" fillId="19" borderId="12" xfId="0" applyFill="1" applyBorder="1"/>
    <xf numFmtId="0" fontId="0" fillId="20" borderId="12" xfId="0" applyFill="1" applyBorder="1"/>
    <xf numFmtId="164" fontId="9" fillId="19" borderId="12" xfId="0" applyNumberFormat="1" applyFont="1" applyFill="1" applyBorder="1" applyAlignment="1">
      <alignment horizontal="right"/>
    </xf>
    <xf numFmtId="0" fontId="0" fillId="21" borderId="12" xfId="0" applyFill="1" applyBorder="1"/>
    <xf numFmtId="0" fontId="0" fillId="17" borderId="12" xfId="0" applyFill="1" applyBorder="1" applyAlignment="1">
      <alignment horizontal="center"/>
    </xf>
    <xf numFmtId="164" fontId="9" fillId="20" borderId="12" xfId="0" applyNumberFormat="1" applyFont="1" applyFill="1" applyBorder="1" applyAlignment="1">
      <alignment horizontal="right"/>
    </xf>
    <xf numFmtId="0" fontId="8" fillId="17" borderId="12" xfId="0" applyFont="1" applyFill="1" applyBorder="1" applyAlignment="1">
      <alignment horizontal="center"/>
    </xf>
    <xf numFmtId="164" fontId="23" fillId="19" borderId="12" xfId="0" applyNumberFormat="1" applyFont="1" applyFill="1" applyBorder="1" applyAlignment="1">
      <alignment horizontal="right"/>
    </xf>
    <xf numFmtId="0" fontId="7" fillId="17" borderId="12" xfId="0" applyFont="1" applyFill="1" applyBorder="1" applyAlignment="1">
      <alignment horizontal="center"/>
    </xf>
    <xf numFmtId="0" fontId="8" fillId="17" borderId="12" xfId="0" applyFont="1" applyFill="1" applyBorder="1"/>
    <xf numFmtId="0" fontId="15" fillId="17" borderId="12" xfId="0" applyFont="1" applyFill="1" applyBorder="1"/>
    <xf numFmtId="0" fontId="16" fillId="17" borderId="12" xfId="0" applyFont="1" applyFill="1" applyBorder="1" applyAlignment="1">
      <alignment horizontal="center"/>
    </xf>
    <xf numFmtId="0" fontId="16" fillId="17" borderId="12" xfId="0" applyFont="1" applyFill="1" applyBorder="1"/>
    <xf numFmtId="0" fontId="16" fillId="22" borderId="12" xfId="0" applyFont="1" applyFill="1" applyBorder="1" applyAlignment="1">
      <alignment horizontal="center"/>
    </xf>
    <xf numFmtId="0" fontId="0" fillId="22" borderId="12" xfId="0" applyFill="1" applyBorder="1"/>
    <xf numFmtId="49" fontId="0" fillId="22" borderId="12" xfId="0" applyNumberFormat="1" applyFill="1" applyBorder="1"/>
    <xf numFmtId="0" fontId="15" fillId="22" borderId="12" xfId="0" applyFont="1" applyFill="1" applyBorder="1"/>
    <xf numFmtId="0" fontId="0" fillId="23" borderId="12" xfId="0" applyFill="1" applyBorder="1"/>
    <xf numFmtId="164" fontId="9" fillId="23" borderId="12" xfId="0" applyNumberFormat="1" applyFont="1" applyFill="1" applyBorder="1" applyAlignment="1">
      <alignment horizontal="right"/>
    </xf>
    <xf numFmtId="0" fontId="0" fillId="22" borderId="12" xfId="0" applyFill="1" applyBorder="1" applyAlignment="1">
      <alignment horizontal="center"/>
    </xf>
    <xf numFmtId="0" fontId="0" fillId="24" borderId="12" xfId="0" applyFill="1" applyBorder="1" applyAlignment="1">
      <alignment horizontal="center"/>
    </xf>
    <xf numFmtId="0" fontId="0" fillId="24" borderId="12" xfId="0" applyFill="1" applyBorder="1"/>
    <xf numFmtId="49" fontId="0" fillId="24" borderId="12" xfId="0" applyNumberFormat="1" applyFill="1" applyBorder="1"/>
    <xf numFmtId="0" fontId="15" fillId="24" borderId="12" xfId="0" applyFont="1" applyFill="1" applyBorder="1"/>
    <xf numFmtId="0" fontId="0" fillId="25" borderId="12" xfId="0" applyFill="1" applyBorder="1"/>
    <xf numFmtId="164" fontId="9" fillId="25" borderId="12" xfId="0" applyNumberFormat="1" applyFont="1" applyFill="1" applyBorder="1" applyAlignment="1">
      <alignment horizontal="right"/>
    </xf>
    <xf numFmtId="0" fontId="16" fillId="24" borderId="12" xfId="0" applyFont="1" applyFill="1" applyBorder="1" applyAlignment="1">
      <alignment horizontal="center"/>
    </xf>
    <xf numFmtId="0" fontId="7" fillId="24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7" borderId="12" xfId="0" applyFill="1" applyBorder="1"/>
    <xf numFmtId="0" fontId="15" fillId="27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8" borderId="12" xfId="0" applyFont="1" applyFill="1" applyBorder="1" applyAlignment="1">
      <alignment horizontal="center"/>
    </xf>
    <xf numFmtId="0" fontId="0" fillId="28" borderId="12" xfId="0" applyFill="1" applyBorder="1"/>
    <xf numFmtId="49" fontId="0" fillId="28" borderId="12" xfId="0" applyNumberFormat="1" applyFill="1" applyBorder="1"/>
    <xf numFmtId="164" fontId="9" fillId="28" borderId="12" xfId="0" applyNumberFormat="1" applyFont="1" applyFill="1" applyBorder="1" applyAlignment="1">
      <alignment horizontal="right"/>
    </xf>
    <xf numFmtId="0" fontId="10" fillId="28" borderId="12" xfId="0" applyFont="1" applyFill="1" applyBorder="1" applyAlignment="1">
      <alignment horizontal="center"/>
    </xf>
    <xf numFmtId="0" fontId="0" fillId="28" borderId="12" xfId="0" applyFill="1" applyBorder="1" applyAlignment="1">
      <alignment horizontal="center"/>
    </xf>
    <xf numFmtId="0" fontId="8" fillId="28" borderId="12" xfId="0" applyFont="1" applyFill="1" applyBorder="1" applyAlignment="1">
      <alignment horizontal="center"/>
    </xf>
    <xf numFmtId="0" fontId="8" fillId="28" borderId="12" xfId="0" applyFont="1" applyFill="1" applyBorder="1"/>
    <xf numFmtId="0" fontId="0" fillId="6" borderId="12" xfId="0" applyFill="1" applyBorder="1"/>
    <xf numFmtId="164" fontId="9" fillId="29" borderId="12" xfId="0" applyNumberFormat="1" applyFont="1" applyFill="1" applyBorder="1" applyAlignment="1">
      <alignment horizontal="right"/>
    </xf>
    <xf numFmtId="0" fontId="0" fillId="29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0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1" borderId="12" xfId="0" applyFont="1" applyFill="1" applyBorder="1" applyAlignment="1">
      <alignment horizontal="center"/>
    </xf>
    <xf numFmtId="0" fontId="0" fillId="31" borderId="12" xfId="0" applyFill="1" applyBorder="1"/>
    <xf numFmtId="49" fontId="0" fillId="31" borderId="12" xfId="0" applyNumberFormat="1" applyFill="1" applyBorder="1"/>
    <xf numFmtId="0" fontId="15" fillId="31" borderId="12" xfId="0" applyFont="1" applyFill="1" applyBorder="1"/>
    <xf numFmtId="0" fontId="0" fillId="32" borderId="12" xfId="0" applyFill="1" applyBorder="1"/>
    <xf numFmtId="164" fontId="9" fillId="32" borderId="12" xfId="0" applyNumberFormat="1" applyFont="1" applyFill="1" applyBorder="1" applyAlignment="1">
      <alignment horizontal="right"/>
    </xf>
    <xf numFmtId="0" fontId="10" fillId="31" borderId="12" xfId="0" applyFont="1" applyFill="1" applyBorder="1" applyAlignment="1">
      <alignment horizontal="center"/>
    </xf>
    <xf numFmtId="0" fontId="8" fillId="31" borderId="12" xfId="0" applyFont="1" applyFill="1" applyBorder="1" applyAlignment="1">
      <alignment horizontal="center"/>
    </xf>
    <xf numFmtId="0" fontId="0" fillId="31" borderId="12" xfId="0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0" fillId="33" borderId="12" xfId="0" applyFill="1" applyBorder="1"/>
    <xf numFmtId="49" fontId="0" fillId="33" borderId="12" xfId="0" applyNumberFormat="1" applyFill="1" applyBorder="1"/>
    <xf numFmtId="0" fontId="15" fillId="33" borderId="12" xfId="0" applyFont="1" applyFill="1" applyBorder="1"/>
    <xf numFmtId="0" fontId="0" fillId="34" borderId="12" xfId="0" applyFill="1" applyBorder="1"/>
    <xf numFmtId="164" fontId="9" fillId="34" borderId="12" xfId="0" applyNumberFormat="1" applyFont="1" applyFill="1" applyBorder="1" applyAlignment="1">
      <alignment horizontal="right"/>
    </xf>
    <xf numFmtId="0" fontId="8" fillId="33" borderId="12" xfId="0" applyFont="1" applyFill="1" applyBorder="1" applyAlignment="1">
      <alignment horizontal="center"/>
    </xf>
    <xf numFmtId="0" fontId="7" fillId="33" borderId="12" xfId="0" applyFont="1" applyFill="1" applyBorder="1" applyAlignment="1">
      <alignment horizontal="center"/>
    </xf>
    <xf numFmtId="0" fontId="10" fillId="33" borderId="12" xfId="0" applyFont="1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16" fillId="35" borderId="12" xfId="0" applyFont="1" applyFill="1" applyBorder="1" applyAlignment="1">
      <alignment horizontal="center"/>
    </xf>
    <xf numFmtId="0" fontId="0" fillId="35" borderId="12" xfId="0" applyFill="1" applyBorder="1"/>
    <xf numFmtId="49" fontId="0" fillId="35" borderId="12" xfId="0" applyNumberFormat="1" applyFill="1" applyBorder="1"/>
    <xf numFmtId="0" fontId="0" fillId="36" borderId="12" xfId="0" applyFill="1" applyBorder="1"/>
    <xf numFmtId="164" fontId="9" fillId="36" borderId="12" xfId="0" applyNumberFormat="1" applyFont="1" applyFill="1" applyBorder="1" applyAlignment="1">
      <alignment horizontal="right"/>
    </xf>
    <xf numFmtId="0" fontId="15" fillId="35" borderId="12" xfId="0" applyFont="1" applyFill="1" applyBorder="1"/>
    <xf numFmtId="164" fontId="9" fillId="35" borderId="12" xfId="0" applyNumberFormat="1" applyFont="1" applyFill="1" applyBorder="1" applyAlignment="1">
      <alignment horizontal="right"/>
    </xf>
    <xf numFmtId="0" fontId="10" fillId="35" borderId="12" xfId="0" applyFont="1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7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7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8" borderId="12" xfId="0" applyFont="1" applyFill="1" applyBorder="1" applyAlignment="1">
      <alignment horizontal="center"/>
    </xf>
    <xf numFmtId="0" fontId="0" fillId="38" borderId="12" xfId="0" applyFill="1" applyBorder="1"/>
    <xf numFmtId="49" fontId="0" fillId="38" borderId="12" xfId="0" applyNumberFormat="1" applyFill="1" applyBorder="1"/>
    <xf numFmtId="0" fontId="15" fillId="38" borderId="12" xfId="0" applyFont="1" applyFill="1" applyBorder="1"/>
    <xf numFmtId="0" fontId="0" fillId="39" borderId="12" xfId="0" applyFill="1" applyBorder="1"/>
    <xf numFmtId="164" fontId="9" fillId="39" borderId="12" xfId="0" applyNumberFormat="1" applyFont="1" applyFill="1" applyBorder="1" applyAlignment="1">
      <alignment horizontal="right"/>
    </xf>
    <xf numFmtId="164" fontId="9" fillId="38" borderId="12" xfId="0" applyNumberFormat="1" applyFont="1" applyFill="1" applyBorder="1" applyAlignment="1">
      <alignment horizontal="right"/>
    </xf>
    <xf numFmtId="0" fontId="10" fillId="38" borderId="12" xfId="0" applyFont="1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16" fillId="40" borderId="12" xfId="0" applyFont="1" applyFill="1" applyBorder="1" applyAlignment="1">
      <alignment horizontal="center"/>
    </xf>
    <xf numFmtId="0" fontId="0" fillId="40" borderId="12" xfId="0" applyFill="1" applyBorder="1"/>
    <xf numFmtId="49" fontId="0" fillId="40" borderId="12" xfId="0" applyNumberFormat="1" applyFill="1" applyBorder="1"/>
    <xf numFmtId="0" fontId="0" fillId="41" borderId="12" xfId="0" applyFill="1" applyBorder="1"/>
    <xf numFmtId="0" fontId="8" fillId="40" borderId="12" xfId="0" applyFont="1" applyFill="1" applyBorder="1" applyAlignment="1">
      <alignment horizontal="center"/>
    </xf>
    <xf numFmtId="164" fontId="9" fillId="41" borderId="12" xfId="0" applyNumberFormat="1" applyFont="1" applyFill="1" applyBorder="1" applyAlignment="1">
      <alignment horizontal="right"/>
    </xf>
    <xf numFmtId="0" fontId="10" fillId="40" borderId="12" xfId="0" applyFont="1" applyFill="1" applyBorder="1" applyAlignment="1">
      <alignment horizontal="center"/>
    </xf>
    <xf numFmtId="0" fontId="0" fillId="40" borderId="12" xfId="0" applyFill="1" applyBorder="1" applyAlignment="1">
      <alignment horizontal="center"/>
    </xf>
    <xf numFmtId="0" fontId="8" fillId="40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4" fillId="0" borderId="12" xfId="0" applyFont="1" applyBorder="1"/>
    <xf numFmtId="0" fontId="25" fillId="42" borderId="12" xfId="0" applyFont="1" applyFill="1" applyBorder="1" applyAlignment="1">
      <alignment horizontal="center" vertical="center" wrapText="1"/>
    </xf>
    <xf numFmtId="0" fontId="26" fillId="42" borderId="12" xfId="0" applyFont="1" applyFill="1" applyBorder="1" applyAlignment="1">
      <alignment horizontal="center" vertical="center" wrapText="1"/>
    </xf>
    <xf numFmtId="165" fontId="26" fillId="42" borderId="12" xfId="0" applyNumberFormat="1" applyFont="1" applyFill="1" applyBorder="1" applyAlignment="1">
      <alignment horizontal="center" vertical="center" wrapText="1"/>
    </xf>
    <xf numFmtId="0" fontId="0" fillId="42" borderId="0" xfId="0" applyFill="1" applyAlignment="1">
      <alignment horizontal="center" vertical="center"/>
    </xf>
    <xf numFmtId="4" fontId="0" fillId="42" borderId="0" xfId="0" applyNumberFormat="1" applyFill="1" applyAlignment="1">
      <alignment horizontal="center" vertical="center"/>
    </xf>
    <xf numFmtId="0" fontId="0" fillId="42" borderId="0" xfId="0" applyFill="1"/>
    <xf numFmtId="0" fontId="25" fillId="42" borderId="12" xfId="0" applyFont="1" applyFill="1" applyBorder="1" applyAlignment="1">
      <alignment horizontal="center" vertical="center"/>
    </xf>
    <xf numFmtId="0" fontId="26" fillId="42" borderId="12" xfId="0" applyFont="1" applyFill="1" applyBorder="1" applyAlignment="1">
      <alignment horizontal="center" vertical="center"/>
    </xf>
    <xf numFmtId="4" fontId="26" fillId="42" borderId="12" xfId="0" applyNumberFormat="1" applyFont="1" applyFill="1" applyBorder="1" applyAlignment="1">
      <alignment horizontal="center" vertical="center"/>
    </xf>
    <xf numFmtId="1" fontId="27" fillId="42" borderId="12" xfId="0" applyNumberFormat="1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center" vertical="center"/>
    </xf>
    <xf numFmtId="0" fontId="27" fillId="42" borderId="12" xfId="0" applyFont="1" applyFill="1" applyBorder="1" applyAlignment="1">
      <alignment horizontal="center" vertical="center" wrapText="1"/>
    </xf>
    <xf numFmtId="0" fontId="27" fillId="42" borderId="12" xfId="0" applyFont="1" applyFill="1" applyBorder="1" applyAlignment="1">
      <alignment horizontal="center" vertical="center"/>
    </xf>
    <xf numFmtId="0" fontId="29" fillId="42" borderId="0" xfId="0" applyFont="1" applyFill="1" applyAlignment="1">
      <alignment horizontal="center" vertical="center"/>
    </xf>
    <xf numFmtId="0" fontId="30" fillId="42" borderId="12" xfId="0" applyFont="1" applyFill="1" applyBorder="1" applyAlignment="1">
      <alignment horizontal="center" vertical="center" wrapText="1"/>
    </xf>
    <xf numFmtId="0" fontId="30" fillId="42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2" fillId="0" borderId="0" xfId="0" applyFont="1" applyAlignment="1"/>
    <xf numFmtId="0" fontId="12" fillId="43" borderId="12" xfId="0" applyFont="1" applyFill="1" applyBorder="1" applyAlignment="1">
      <alignment horizontal="center" vertical="center" wrapText="1"/>
    </xf>
    <xf numFmtId="0" fontId="8" fillId="44" borderId="12" xfId="0" applyFont="1" applyFill="1" applyBorder="1" applyAlignment="1">
      <alignment horizontal="left" vertical="center" wrapText="1"/>
    </xf>
    <xf numFmtId="9" fontId="0" fillId="44" borderId="12" xfId="0" applyNumberFormat="1" applyFill="1" applyBorder="1" applyAlignment="1">
      <alignment horizontal="center" vertical="center" wrapText="1"/>
    </xf>
    <xf numFmtId="0" fontId="8" fillId="44" borderId="20" xfId="0" applyFont="1" applyFill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4" borderId="12" xfId="0" applyNumberFormat="1" applyFill="1" applyBorder="1" applyAlignment="1">
      <alignment horizontal="center" vertical="center"/>
    </xf>
    <xf numFmtId="9" fontId="33" fillId="0" borderId="12" xfId="4" applyFont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22" fillId="15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5" borderId="0" xfId="0" applyFill="1" applyAlignment="1">
      <alignment wrapText="1"/>
    </xf>
    <xf numFmtId="0" fontId="0" fillId="45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6" borderId="12" xfId="0" applyFill="1" applyBorder="1"/>
    <xf numFmtId="10" fontId="23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7" borderId="12" xfId="0" applyFont="1" applyFill="1" applyBorder="1" applyAlignment="1">
      <alignment horizontal="center" vertical="center"/>
    </xf>
    <xf numFmtId="0" fontId="12" fillId="47" borderId="20" xfId="0" applyFont="1" applyFill="1" applyBorder="1" applyAlignment="1">
      <alignment horizontal="center" vertical="center"/>
    </xf>
    <xf numFmtId="0" fontId="34" fillId="0" borderId="0" xfId="0" applyFont="1"/>
    <xf numFmtId="0" fontId="16" fillId="0" borderId="0" xfId="0" applyFont="1"/>
    <xf numFmtId="0" fontId="0" fillId="42" borderId="0" xfId="0" applyFill="1" applyBorder="1"/>
    <xf numFmtId="0" fontId="16" fillId="42" borderId="0" xfId="0" applyFont="1" applyFill="1" applyBorder="1" applyAlignment="1">
      <alignment horizontal="center" vertical="center"/>
    </xf>
    <xf numFmtId="4" fontId="0" fillId="42" borderId="0" xfId="0" applyNumberFormat="1" applyFill="1" applyBorder="1" applyAlignment="1">
      <alignment horizontal="center"/>
    </xf>
    <xf numFmtId="0" fontId="0" fillId="48" borderId="12" xfId="0" applyFill="1" applyBorder="1" applyAlignment="1">
      <alignment horizontal="center" vertical="center"/>
    </xf>
    <xf numFmtId="0" fontId="0" fillId="48" borderId="0" xfId="0" applyFill="1" applyAlignment="1">
      <alignment horizontal="center" vertical="center"/>
    </xf>
    <xf numFmtId="0" fontId="0" fillId="48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8" borderId="12" xfId="0" applyFill="1" applyBorder="1"/>
    <xf numFmtId="0" fontId="15" fillId="48" borderId="0" xfId="0" applyFont="1" applyFill="1" applyAlignment="1">
      <alignment horizontal="center" vertical="center"/>
    </xf>
    <xf numFmtId="0" fontId="0" fillId="48" borderId="0" xfId="0" applyFill="1" applyBorder="1" applyAlignment="1">
      <alignment horizontal="center" vertical="center"/>
    </xf>
    <xf numFmtId="0" fontId="0" fillId="48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3" fillId="49" borderId="0" xfId="0" applyFont="1" applyFill="1"/>
    <xf numFmtId="0" fontId="0" fillId="0" borderId="0" xfId="0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16" fillId="4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2" borderId="12" xfId="0" applyFill="1" applyBorder="1"/>
    <xf numFmtId="0" fontId="0" fillId="42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6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16" fillId="43" borderId="12" xfId="0" applyFont="1" applyFill="1" applyBorder="1" applyAlignment="1">
      <alignment horizontal="center" vertical="center" wrapText="1"/>
    </xf>
    <xf numFmtId="0" fontId="12" fillId="43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4" fontId="33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3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20" xfId="0" applyFill="1" applyBorder="1"/>
    <xf numFmtId="168" fontId="16" fillId="2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0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" fontId="0" fillId="0" borderId="0" xfId="0" applyNumberFormat="1" applyAlignment="1">
      <alignment wrapText="1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1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topLeftCell="A7"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45" customHeight="1" x14ac:dyDescent="0.25">
      <c r="A1" s="377" t="s">
        <v>3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</row>
    <row r="2" spans="1:15" ht="14.45" customHeight="1" x14ac:dyDescent="0.25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</row>
    <row r="3" spans="1:15" x14ac:dyDescent="0.25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</row>
    <row r="4" spans="1:15" x14ac:dyDescent="0.25">
      <c r="A4" s="378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</row>
    <row r="5" spans="1:15" x14ac:dyDescent="0.25">
      <c r="A5" s="378"/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</row>
    <row r="6" spans="1:15" x14ac:dyDescent="0.25">
      <c r="A6" s="378"/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</row>
    <row r="7" spans="1:15" x14ac:dyDescent="0.25">
      <c r="A7" s="378"/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</row>
    <row r="8" spans="1:15" x14ac:dyDescent="0.25">
      <c r="A8" s="378"/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</row>
    <row r="9" spans="1:15" x14ac:dyDescent="0.25">
      <c r="A9" s="378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</row>
    <row r="10" spans="1:15" x14ac:dyDescent="0.25">
      <c r="A10" s="378"/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</row>
    <row r="11" spans="1:15" x14ac:dyDescent="0.25">
      <c r="A11" s="378"/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</row>
    <row r="12" spans="1:15" x14ac:dyDescent="0.25">
      <c r="A12" s="378"/>
      <c r="B12" s="378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</row>
    <row r="13" spans="1:15" x14ac:dyDescent="0.25">
      <c r="A13" s="378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</row>
    <row r="14" spans="1:15" x14ac:dyDescent="0.25">
      <c r="A14" s="378"/>
      <c r="B14" s="378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</row>
    <row r="15" spans="1:15" x14ac:dyDescent="0.25">
      <c r="A15" s="378"/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</row>
    <row r="16" spans="1:15" x14ac:dyDescent="0.25">
      <c r="A16" s="378"/>
      <c r="B16" s="378"/>
      <c r="C16" s="378"/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</row>
    <row r="17" spans="1:15" x14ac:dyDescent="0.25">
      <c r="A17" s="378"/>
      <c r="B17" s="378"/>
      <c r="C17" s="378"/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</row>
    <row r="18" spans="1:15" x14ac:dyDescent="0.25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</row>
    <row r="19" spans="1:15" x14ac:dyDescent="0.25">
      <c r="A19" s="378"/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</row>
    <row r="20" spans="1:15" x14ac:dyDescent="0.25">
      <c r="A20" s="378"/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</row>
    <row r="21" spans="1:15" x14ac:dyDescent="0.25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</row>
    <row r="22" spans="1:15" x14ac:dyDescent="0.25">
      <c r="A22" s="378"/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</row>
    <row r="23" spans="1:15" x14ac:dyDescent="0.25">
      <c r="A23" s="378"/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</row>
    <row r="24" spans="1:15" x14ac:dyDescent="0.25">
      <c r="A24" s="378"/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</row>
    <row r="25" spans="1:15" x14ac:dyDescent="0.25">
      <c r="A25" s="378"/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</row>
    <row r="26" spans="1:15" x14ac:dyDescent="0.25">
      <c r="A26" s="378"/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</row>
    <row r="27" spans="1:15" x14ac:dyDescent="0.25">
      <c r="A27" s="378"/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</row>
    <row r="28" spans="1:15" x14ac:dyDescent="0.25">
      <c r="A28" s="378"/>
      <c r="B28" s="378"/>
      <c r="C28" s="378"/>
      <c r="D28" s="378"/>
      <c r="E28" s="378"/>
      <c r="F28" s="378"/>
      <c r="G28" s="378"/>
      <c r="H28" s="378"/>
      <c r="I28" s="378"/>
      <c r="J28" s="378"/>
      <c r="K28" s="378"/>
      <c r="L28" s="378"/>
      <c r="M28" s="378"/>
      <c r="N28" s="378"/>
      <c r="O28" s="378"/>
    </row>
    <row r="29" spans="1:15" x14ac:dyDescent="0.25">
      <c r="A29" s="378"/>
      <c r="B29" s="378"/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</row>
    <row r="30" spans="1:15" x14ac:dyDescent="0.25">
      <c r="A30" s="378"/>
      <c r="B30" s="378"/>
      <c r="C30" s="378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  <c r="O30" s="378"/>
    </row>
    <row r="31" spans="1:15" x14ac:dyDescent="0.25">
      <c r="A31" s="378"/>
      <c r="B31" s="378"/>
      <c r="C31" s="378"/>
      <c r="D31" s="378"/>
      <c r="E31" s="378"/>
      <c r="F31" s="378"/>
      <c r="G31" s="378"/>
      <c r="H31" s="378"/>
      <c r="I31" s="378"/>
      <c r="J31" s="378"/>
      <c r="K31" s="378"/>
      <c r="L31" s="378"/>
      <c r="M31" s="378"/>
      <c r="N31" s="378"/>
      <c r="O31" s="378"/>
    </row>
    <row r="32" spans="1:15" x14ac:dyDescent="0.25">
      <c r="A32" s="378"/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  <c r="N32" s="378"/>
      <c r="O32" s="378"/>
    </row>
    <row r="33" spans="1:15" x14ac:dyDescent="0.25">
      <c r="A33" s="378"/>
      <c r="B33" s="378"/>
      <c r="C33" s="378"/>
      <c r="D33" s="378"/>
      <c r="E33" s="378"/>
      <c r="F33" s="378"/>
      <c r="G33" s="378"/>
      <c r="H33" s="378"/>
      <c r="I33" s="378"/>
      <c r="J33" s="378"/>
      <c r="K33" s="378"/>
      <c r="L33" s="378"/>
      <c r="M33" s="378"/>
      <c r="N33" s="378"/>
      <c r="O33" s="378"/>
    </row>
    <row r="34" spans="1:15" x14ac:dyDescent="0.25">
      <c r="A34" s="378"/>
      <c r="B34" s="378"/>
      <c r="C34" s="378"/>
      <c r="D34" s="378"/>
      <c r="E34" s="378"/>
      <c r="F34" s="378"/>
      <c r="G34" s="378"/>
      <c r="H34" s="378"/>
      <c r="I34" s="378"/>
      <c r="J34" s="378"/>
      <c r="K34" s="378"/>
      <c r="L34" s="378"/>
      <c r="M34" s="378"/>
      <c r="N34" s="378"/>
      <c r="O34" s="378"/>
    </row>
    <row r="35" spans="1:15" x14ac:dyDescent="0.25">
      <c r="A35" s="378"/>
      <c r="B35" s="378"/>
      <c r="C35" s="378"/>
      <c r="D35" s="378"/>
      <c r="E35" s="378"/>
      <c r="F35" s="378"/>
      <c r="G35" s="378"/>
      <c r="H35" s="378"/>
      <c r="I35" s="378"/>
      <c r="J35" s="378"/>
      <c r="K35" s="378"/>
      <c r="L35" s="378"/>
      <c r="M35" s="378"/>
      <c r="N35" s="378"/>
      <c r="O35" s="378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D097-70E6-4EA3-9FB7-64582923DB42}">
  <sheetPr>
    <tabColor rgb="FFFFC000"/>
  </sheetPr>
  <dimension ref="A3:AG25"/>
  <sheetViews>
    <sheetView showGridLines="0" topLeftCell="A16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LBC!$B$158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sources5'!$A$8,'Coef Feuillus divers'!$G$2:$AA$228,10,FALSE)</f>
        <v>#N/A</v>
      </c>
      <c r="K8" s="263" t="e">
        <f>+VLOOKUP('Autres sources5'!$A$8,'Coef Feuillus divers'!$G$2:$AA$228,11,FALSE)</f>
        <v>#N/A</v>
      </c>
      <c r="L8" s="263" t="e">
        <f>+VLOOKUP('Autres sources5'!$A$8,'Coef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LBC!$B$158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sources5'!$A$8,'Coef Feuillus divers'!$G$2:$AA$228,10,FALSE)</f>
        <v>#N/A</v>
      </c>
      <c r="K9" s="263" t="e">
        <f>+VLOOKUP('Autres sources5'!$A$8,'Coef Feuillus divers'!$G$2:$AA$228,11,FALSE)</f>
        <v>#N/A</v>
      </c>
      <c r="L9" s="263" t="e">
        <f>+VLOOKUP('Autres sources5'!$A$8,'Coef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LBC!$B$158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sources5'!$A$8,'Coef Feuillus divers'!$G$2:$AA$228,10,FALSE)</f>
        <v>#N/A</v>
      </c>
      <c r="K10" s="263" t="e">
        <f>+VLOOKUP('Autres sources5'!$A$8,'Coef Feuillus divers'!$G$2:$AA$228,11,FALSE)</f>
        <v>#N/A</v>
      </c>
      <c r="L10" s="263" t="e">
        <f>+VLOOKUP('Autres sources5'!$A$8,'Coef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LBC!$B$158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sources5'!$A$8,'Coef Feuillus divers'!$G$2:$AA$228,10,FALSE)</f>
        <v>#N/A</v>
      </c>
      <c r="K11" s="263" t="e">
        <f>+VLOOKUP('Autres sources5'!$A$8,'Coef Feuillus divers'!$G$2:$AA$228,11,FALSE)</f>
        <v>#N/A</v>
      </c>
      <c r="L11" s="263" t="e">
        <f>+VLOOKUP('Autres sources5'!$A$8,'Coef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LBC!$B$158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sources5'!$A$8,'Coef Feuillus divers'!$G$2:$AA$228,10,FALSE)</f>
        <v>#N/A</v>
      </c>
      <c r="K12" s="263" t="e">
        <f>+VLOOKUP('Autres sources5'!$A$8,'Coef Feuillus divers'!$G$2:$AA$228,11,FALSE)</f>
        <v>#N/A</v>
      </c>
      <c r="L12" s="263" t="e">
        <f>+VLOOKUP('Autres sources5'!$A$8,'Coef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LBC!$B$158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sources5'!$A$8,'Coef Feuillus divers'!$G$2:$AA$228,10,FALSE)</f>
        <v>#N/A</v>
      </c>
      <c r="K13" s="263" t="e">
        <f>+VLOOKUP('Autres sources5'!$A$8,'Coef Feuillus divers'!$G$2:$AA$228,11,FALSE)</f>
        <v>#N/A</v>
      </c>
      <c r="L13" s="263" t="e">
        <f>+VLOOKUP('Autres sources5'!$A$8,'Coef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LBC!$B$158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sources5'!$A$8,'Coef Feuillus divers'!$G$2:$AA$228,10,FALSE)</f>
        <v>#N/A</v>
      </c>
      <c r="K14" s="263" t="e">
        <f>+VLOOKUP('Autres sources5'!$A$8,'Coef Feuillus divers'!$G$2:$AA$228,11,FALSE)</f>
        <v>#N/A</v>
      </c>
      <c r="L14" s="263" t="e">
        <f>+VLOOKUP('Autres sources5'!$A$8,'Coef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LBC!$B$158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sources5'!$A$8,'Coef Feuillus divers'!$G$2:$AA$228,10,FALSE)</f>
        <v>#N/A</v>
      </c>
      <c r="K15" s="263" t="e">
        <f>+VLOOKUP('Autres sources5'!$A$8,'Coef Feuillus divers'!$G$2:$AA$228,11,FALSE)</f>
        <v>#N/A</v>
      </c>
      <c r="L15" s="263" t="e">
        <f>+VLOOKUP('Autres sources5'!$A$8,'Coef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LBC!$B$158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sources5'!$A$8,'Coef Feuillus divers'!$G$2:$AA$228,10,FALSE)</f>
        <v>#N/A</v>
      </c>
      <c r="K16" s="263" t="e">
        <f>+VLOOKUP('Autres sources5'!$A$8,'Coef Feuillus divers'!$G$2:$AA$228,11,FALSE)</f>
        <v>#N/A</v>
      </c>
      <c r="L16" s="263" t="e">
        <f>+VLOOKUP('Autres sources5'!$A$8,'Coef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LBC!$B$158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sources5'!$A$8,'Coef Feuillus divers'!$G$2:$AA$228,10,FALSE)</f>
        <v>#N/A</v>
      </c>
      <c r="K17" s="263" t="e">
        <f>+VLOOKUP('Autres sources5'!$A$8,'Coef Feuillus divers'!$G$2:$AA$228,11,FALSE)</f>
        <v>#N/A</v>
      </c>
      <c r="L17" s="263" t="e">
        <f>+VLOOKUP('Autres sources5'!$A$8,'Coef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LBC!$B$158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sources5'!$A$8,'Coef Feuillus divers'!$G$2:$AA$228,10,FALSE)</f>
        <v>#N/A</v>
      </c>
      <c r="K18" s="263" t="e">
        <f>+VLOOKUP('Autres sources5'!$A$8,'Coef Feuillus divers'!$G$2:$AA$228,11,FALSE)</f>
        <v>#N/A</v>
      </c>
      <c r="L18" s="263" t="e">
        <f>+VLOOKUP('Autres sources5'!$A$8,'Coef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LBC!$B$158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sources5'!$A$8,'Coef Feuillus divers'!$G$2:$AA$228,10,FALSE)</f>
        <v>#N/A</v>
      </c>
      <c r="K19" s="263" t="e">
        <f>+VLOOKUP('Autres sources5'!$A$8,'Coef Feuillus divers'!$G$2:$AA$228,11,FALSE)</f>
        <v>#N/A</v>
      </c>
      <c r="L19" s="263" t="e">
        <f>+VLOOKUP('Autres sources5'!$A$8,'Coef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LBC!$B$158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sources5'!$A$8,'Coef Feuillus divers'!$G$2:$AA$228,10,FALSE)</f>
        <v>#N/A</v>
      </c>
      <c r="K20" s="263" t="e">
        <f>+VLOOKUP('Autres sources5'!$A$8,'Coef Feuillus divers'!$G$2:$AA$228,11,FALSE)</f>
        <v>#N/A</v>
      </c>
      <c r="L20" s="263" t="e">
        <f>+VLOOKUP('Autres sources5'!$A$8,'Coef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LBC!$B$158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sources5'!$A$8,'Coef Feuillus divers'!$G$2:$AA$228,10,FALSE)</f>
        <v>#N/A</v>
      </c>
      <c r="K21" s="263" t="e">
        <f>+VLOOKUP('Autres sources5'!$A$8,'Coef Feuillus divers'!$G$2:$AA$228,11,FALSE)</f>
        <v>#N/A</v>
      </c>
      <c r="L21" s="263" t="e">
        <f>+VLOOKUP('Autres sources5'!$A$8,'Coef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LBC!$B$158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sources5'!$A$8,'Coef Feuillus divers'!$G$2:$AA$228,10,FALSE)</f>
        <v>#N/A</v>
      </c>
      <c r="K22" s="263" t="e">
        <f>+VLOOKUP('Autres sources5'!$A$8,'Coef Feuillus divers'!$G$2:$AA$228,11,FALSE)</f>
        <v>#N/A</v>
      </c>
      <c r="L22" s="263" t="e">
        <f>+VLOOKUP('Autres sources5'!$A$8,'Coef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LBC!$B$158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sources5'!$A$8,'Coef Feuillus divers'!$G$2:$AA$228,10,FALSE)</f>
        <v>#N/A</v>
      </c>
      <c r="K23" s="263" t="e">
        <f>+VLOOKUP('Autres sources5'!$A$8,'Coef Feuillus divers'!$G$2:$AA$228,11,FALSE)</f>
        <v>#N/A</v>
      </c>
      <c r="L23" s="263" t="e">
        <f>+VLOOKUP('Autres sources5'!$A$8,'Coef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LBC!$B$158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sources5'!$A$8,'Coef Feuillus divers'!$G$2:$AA$228,10,FALSE)</f>
        <v>#N/A</v>
      </c>
      <c r="K24" s="263" t="e">
        <f>+VLOOKUP('Autres sources5'!$A$8,'Coef Feuillus divers'!$G$2:$AA$228,11,FALSE)</f>
        <v>#N/A</v>
      </c>
      <c r="L24" s="263" t="e">
        <f>+VLOOKUP('Autres sources5'!$A$8,'Coef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LBC!$B$158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sources5'!$A$8,'Coef Feuillus divers'!$G$2:$AA$228,10,FALSE)</f>
        <v>#N/A</v>
      </c>
      <c r="K25" s="263" t="e">
        <f>+VLOOKUP('Autres sources5'!$A$8,'Coef Feuillus divers'!$G$2:$AA$228,11,FALSE)</f>
        <v>#N/A</v>
      </c>
      <c r="L25" s="263" t="e">
        <f>+VLOOKUP('Autres sources5'!$A$8,'Coef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3CA2-0596-4D77-A522-714B33C7A65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LBC!$B$161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sources6'!$A$8,'Coef Feuillus divers'!$G$2:$AA$228,10,FALSE)</f>
        <v>#N/A</v>
      </c>
      <c r="K8" s="263" t="e">
        <f>+VLOOKUP('Autres sources6'!$A$8,'Coef Feuillus divers'!$G$2:$AA$228,11,FALSE)</f>
        <v>#N/A</v>
      </c>
      <c r="L8" s="263" t="e">
        <f>+VLOOKUP('Autres sources6'!$A$8,'Coef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LBC!$B$161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sources6'!$A$8,'Coef Feuillus divers'!$G$2:$AA$228,10,FALSE)</f>
        <v>#N/A</v>
      </c>
      <c r="K9" s="263" t="e">
        <f>+VLOOKUP('Autres sources6'!$A$8,'Coef Feuillus divers'!$G$2:$AA$228,11,FALSE)</f>
        <v>#N/A</v>
      </c>
      <c r="L9" s="263" t="e">
        <f>+VLOOKUP('Autres sources6'!$A$8,'Coef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LBC!$B$161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sources6'!$A$8,'Coef Feuillus divers'!$G$2:$AA$228,10,FALSE)</f>
        <v>#N/A</v>
      </c>
      <c r="K10" s="263" t="e">
        <f>+VLOOKUP('Autres sources6'!$A$8,'Coef Feuillus divers'!$G$2:$AA$228,11,FALSE)</f>
        <v>#N/A</v>
      </c>
      <c r="L10" s="263" t="e">
        <f>+VLOOKUP('Autres sources6'!$A$8,'Coef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LBC!$B$161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sources6'!$A$8,'Coef Feuillus divers'!$G$2:$AA$228,10,FALSE)</f>
        <v>#N/A</v>
      </c>
      <c r="K11" s="263" t="e">
        <f>+VLOOKUP('Autres sources6'!$A$8,'Coef Feuillus divers'!$G$2:$AA$228,11,FALSE)</f>
        <v>#N/A</v>
      </c>
      <c r="L11" s="263" t="e">
        <f>+VLOOKUP('Autres sources6'!$A$8,'Coef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LBC!$B$161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sources6'!$A$8,'Coef Feuillus divers'!$G$2:$AA$228,10,FALSE)</f>
        <v>#N/A</v>
      </c>
      <c r="K12" s="263" t="e">
        <f>+VLOOKUP('Autres sources6'!$A$8,'Coef Feuillus divers'!$G$2:$AA$228,11,FALSE)</f>
        <v>#N/A</v>
      </c>
      <c r="L12" s="263" t="e">
        <f>+VLOOKUP('Autres sources6'!$A$8,'Coef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LBC!$B$161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sources6'!$A$8,'Coef Feuillus divers'!$G$2:$AA$228,10,FALSE)</f>
        <v>#N/A</v>
      </c>
      <c r="K13" s="263" t="e">
        <f>+VLOOKUP('Autres sources6'!$A$8,'Coef Feuillus divers'!$G$2:$AA$228,11,FALSE)</f>
        <v>#N/A</v>
      </c>
      <c r="L13" s="263" t="e">
        <f>+VLOOKUP('Autres sources6'!$A$8,'Coef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LBC!$B$161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sources6'!$A$8,'Coef Feuillus divers'!$G$2:$AA$228,10,FALSE)</f>
        <v>#N/A</v>
      </c>
      <c r="K14" s="263" t="e">
        <f>+VLOOKUP('Autres sources6'!$A$8,'Coef Feuillus divers'!$G$2:$AA$228,11,FALSE)</f>
        <v>#N/A</v>
      </c>
      <c r="L14" s="263" t="e">
        <f>+VLOOKUP('Autres sources6'!$A$8,'Coef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LBC!$B$161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sources6'!$A$8,'Coef Feuillus divers'!$G$2:$AA$228,10,FALSE)</f>
        <v>#N/A</v>
      </c>
      <c r="K15" s="263" t="e">
        <f>+VLOOKUP('Autres sources6'!$A$8,'Coef Feuillus divers'!$G$2:$AA$228,11,FALSE)</f>
        <v>#N/A</v>
      </c>
      <c r="L15" s="263" t="e">
        <f>+VLOOKUP('Autres sources6'!$A$8,'Coef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LBC!$B$161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sources6'!$A$8,'Coef Feuillus divers'!$G$2:$AA$228,10,FALSE)</f>
        <v>#N/A</v>
      </c>
      <c r="K16" s="263" t="e">
        <f>+VLOOKUP('Autres sources6'!$A$8,'Coef Feuillus divers'!$G$2:$AA$228,11,FALSE)</f>
        <v>#N/A</v>
      </c>
      <c r="L16" s="263" t="e">
        <f>+VLOOKUP('Autres sources6'!$A$8,'Coef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LBC!$B$161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sources6'!$A$8,'Coef Feuillus divers'!$G$2:$AA$228,10,FALSE)</f>
        <v>#N/A</v>
      </c>
      <c r="K17" s="263" t="e">
        <f>+VLOOKUP('Autres sources6'!$A$8,'Coef Feuillus divers'!$G$2:$AA$228,11,FALSE)</f>
        <v>#N/A</v>
      </c>
      <c r="L17" s="263" t="e">
        <f>+VLOOKUP('Autres sources6'!$A$8,'Coef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LBC!$B$161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sources6'!$A$8,'Coef Feuillus divers'!$G$2:$AA$228,10,FALSE)</f>
        <v>#N/A</v>
      </c>
      <c r="K18" s="263" t="e">
        <f>+VLOOKUP('Autres sources6'!$A$8,'Coef Feuillus divers'!$G$2:$AA$228,11,FALSE)</f>
        <v>#N/A</v>
      </c>
      <c r="L18" s="263" t="e">
        <f>+VLOOKUP('Autres sources6'!$A$8,'Coef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LBC!$B$161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sources6'!$A$8,'Coef Feuillus divers'!$G$2:$AA$228,10,FALSE)</f>
        <v>#N/A</v>
      </c>
      <c r="K19" s="263" t="e">
        <f>+VLOOKUP('Autres sources6'!$A$8,'Coef Feuillus divers'!$G$2:$AA$228,11,FALSE)</f>
        <v>#N/A</v>
      </c>
      <c r="L19" s="263" t="e">
        <f>+VLOOKUP('Autres sources6'!$A$8,'Coef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LBC!$B$161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sources6'!$A$8,'Coef Feuillus divers'!$G$2:$AA$228,10,FALSE)</f>
        <v>#N/A</v>
      </c>
      <c r="K20" s="263" t="e">
        <f>+VLOOKUP('Autres sources6'!$A$8,'Coef Feuillus divers'!$G$2:$AA$228,11,FALSE)</f>
        <v>#N/A</v>
      </c>
      <c r="L20" s="263" t="e">
        <f>+VLOOKUP('Autres sources6'!$A$8,'Coef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LBC!$B$161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sources6'!$A$8,'Coef Feuillus divers'!$G$2:$AA$228,10,FALSE)</f>
        <v>#N/A</v>
      </c>
      <c r="K21" s="263" t="e">
        <f>+VLOOKUP('Autres sources6'!$A$8,'Coef Feuillus divers'!$G$2:$AA$228,11,FALSE)</f>
        <v>#N/A</v>
      </c>
      <c r="L21" s="263" t="e">
        <f>+VLOOKUP('Autres sources6'!$A$8,'Coef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LBC!$B$161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sources6'!$A$8,'Coef Feuillus divers'!$G$2:$AA$228,10,FALSE)</f>
        <v>#N/A</v>
      </c>
      <c r="K22" s="263" t="e">
        <f>+VLOOKUP('Autres sources6'!$A$8,'Coef Feuillus divers'!$G$2:$AA$228,11,FALSE)</f>
        <v>#N/A</v>
      </c>
      <c r="L22" s="263" t="e">
        <f>+VLOOKUP('Autres sources6'!$A$8,'Coef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LBC!$B$161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sources6'!$A$8,'Coef Feuillus divers'!$G$2:$AA$228,10,FALSE)</f>
        <v>#N/A</v>
      </c>
      <c r="K23" s="263" t="e">
        <f>+VLOOKUP('Autres sources6'!$A$8,'Coef Feuillus divers'!$G$2:$AA$228,11,FALSE)</f>
        <v>#N/A</v>
      </c>
      <c r="L23" s="263" t="e">
        <f>+VLOOKUP('Autres sources6'!$A$8,'Coef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LBC!$B$161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sources6'!$A$8,'Coef Feuillus divers'!$G$2:$AA$228,10,FALSE)</f>
        <v>#N/A</v>
      </c>
      <c r="K24" s="263" t="e">
        <f>+VLOOKUP('Autres sources6'!$A$8,'Coef Feuillus divers'!$G$2:$AA$228,11,FALSE)</f>
        <v>#N/A</v>
      </c>
      <c r="L24" s="263" t="e">
        <f>+VLOOKUP('Autres sources6'!$A$8,'Coef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LBC!$B$161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sources6'!$A$8,'Coef Feuillus divers'!$G$2:$AA$228,10,FALSE)</f>
        <v>#N/A</v>
      </c>
      <c r="K25" s="263" t="e">
        <f>+VLOOKUP('Autres sources6'!$A$8,'Coef Feuillus divers'!$G$2:$AA$228,11,FALSE)</f>
        <v>#N/A</v>
      </c>
      <c r="L25" s="263" t="e">
        <f>+VLOOKUP('Autres sources6'!$A$8,'Coef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005C-115E-4DA0-A855-DF9F1317DAE7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LBC!$B$164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sources7'!$A$8,'Coef Feuillus divers'!$G$2:$AA$228,10,FALSE)</f>
        <v>#N/A</v>
      </c>
      <c r="K8" s="263" t="e">
        <f>+VLOOKUP('Autres sources7'!$A$8,'Coef Feuillus divers'!$G$2:$AA$228,11,FALSE)</f>
        <v>#N/A</v>
      </c>
      <c r="L8" s="263" t="e">
        <f>+VLOOKUP('Autres sources7'!$A$8,'Coef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LBC!$B$164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sources7'!$A$8,'Coef Feuillus divers'!$G$2:$AA$228,10,FALSE)</f>
        <v>#N/A</v>
      </c>
      <c r="K9" s="263" t="e">
        <f>+VLOOKUP('Autres sources7'!$A$8,'Coef Feuillus divers'!$G$2:$AA$228,11,FALSE)</f>
        <v>#N/A</v>
      </c>
      <c r="L9" s="263" t="e">
        <f>+VLOOKUP('Autres sources7'!$A$8,'Coef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LBC!$B$164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sources7'!$A$8,'Coef Feuillus divers'!$G$2:$AA$228,10,FALSE)</f>
        <v>#N/A</v>
      </c>
      <c r="K10" s="263" t="e">
        <f>+VLOOKUP('Autres sources7'!$A$8,'Coef Feuillus divers'!$G$2:$AA$228,11,FALSE)</f>
        <v>#N/A</v>
      </c>
      <c r="L10" s="263" t="e">
        <f>+VLOOKUP('Autres sources7'!$A$8,'Coef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LBC!$B$164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sources7'!$A$8,'Coef Feuillus divers'!$G$2:$AA$228,10,FALSE)</f>
        <v>#N/A</v>
      </c>
      <c r="K11" s="263" t="e">
        <f>+VLOOKUP('Autres sources7'!$A$8,'Coef Feuillus divers'!$G$2:$AA$228,11,FALSE)</f>
        <v>#N/A</v>
      </c>
      <c r="L11" s="263" t="e">
        <f>+VLOOKUP('Autres sources7'!$A$8,'Coef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LBC!$B$164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sources7'!$A$8,'Coef Feuillus divers'!$G$2:$AA$228,10,FALSE)</f>
        <v>#N/A</v>
      </c>
      <c r="K12" s="263" t="e">
        <f>+VLOOKUP('Autres sources7'!$A$8,'Coef Feuillus divers'!$G$2:$AA$228,11,FALSE)</f>
        <v>#N/A</v>
      </c>
      <c r="L12" s="263" t="e">
        <f>+VLOOKUP('Autres sources7'!$A$8,'Coef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LBC!$B$164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sources7'!$A$8,'Coef Feuillus divers'!$G$2:$AA$228,10,FALSE)</f>
        <v>#N/A</v>
      </c>
      <c r="K13" s="263" t="e">
        <f>+VLOOKUP('Autres sources7'!$A$8,'Coef Feuillus divers'!$G$2:$AA$228,11,FALSE)</f>
        <v>#N/A</v>
      </c>
      <c r="L13" s="263" t="e">
        <f>+VLOOKUP('Autres sources7'!$A$8,'Coef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LBC!$B$164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sources7'!$A$8,'Coef Feuillus divers'!$G$2:$AA$228,10,FALSE)</f>
        <v>#N/A</v>
      </c>
      <c r="K14" s="263" t="e">
        <f>+VLOOKUP('Autres sources7'!$A$8,'Coef Feuillus divers'!$G$2:$AA$228,11,FALSE)</f>
        <v>#N/A</v>
      </c>
      <c r="L14" s="263" t="e">
        <f>+VLOOKUP('Autres sources7'!$A$8,'Coef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LBC!$B$164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sources7'!$A$8,'Coef Feuillus divers'!$G$2:$AA$228,10,FALSE)</f>
        <v>#N/A</v>
      </c>
      <c r="K15" s="263" t="e">
        <f>+VLOOKUP('Autres sources7'!$A$8,'Coef Feuillus divers'!$G$2:$AA$228,11,FALSE)</f>
        <v>#N/A</v>
      </c>
      <c r="L15" s="263" t="e">
        <f>+VLOOKUP('Autres sources7'!$A$8,'Coef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LBC!$B$164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sources7'!$A$8,'Coef Feuillus divers'!$G$2:$AA$228,10,FALSE)</f>
        <v>#N/A</v>
      </c>
      <c r="K16" s="263" t="e">
        <f>+VLOOKUP('Autres sources7'!$A$8,'Coef Feuillus divers'!$G$2:$AA$228,11,FALSE)</f>
        <v>#N/A</v>
      </c>
      <c r="L16" s="263" t="e">
        <f>+VLOOKUP('Autres sources7'!$A$8,'Coef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LBC!$B$164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sources7'!$A$8,'Coef Feuillus divers'!$G$2:$AA$228,10,FALSE)</f>
        <v>#N/A</v>
      </c>
      <c r="K17" s="263" t="e">
        <f>+VLOOKUP('Autres sources7'!$A$8,'Coef Feuillus divers'!$G$2:$AA$228,11,FALSE)</f>
        <v>#N/A</v>
      </c>
      <c r="L17" s="263" t="e">
        <f>+VLOOKUP('Autres sources7'!$A$8,'Coef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LBC!$B$164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sources7'!$A$8,'Coef Feuillus divers'!$G$2:$AA$228,10,FALSE)</f>
        <v>#N/A</v>
      </c>
      <c r="K18" s="263" t="e">
        <f>+VLOOKUP('Autres sources7'!$A$8,'Coef Feuillus divers'!$G$2:$AA$228,11,FALSE)</f>
        <v>#N/A</v>
      </c>
      <c r="L18" s="263" t="e">
        <f>+VLOOKUP('Autres sources7'!$A$8,'Coef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LBC!$B$164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sources7'!$A$8,'Coef Feuillus divers'!$G$2:$AA$228,10,FALSE)</f>
        <v>#N/A</v>
      </c>
      <c r="K19" s="263" t="e">
        <f>+VLOOKUP('Autres sources7'!$A$8,'Coef Feuillus divers'!$G$2:$AA$228,11,FALSE)</f>
        <v>#N/A</v>
      </c>
      <c r="L19" s="263" t="e">
        <f>+VLOOKUP('Autres sources7'!$A$8,'Coef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LBC!$B$164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sources7'!$A$8,'Coef Feuillus divers'!$G$2:$AA$228,10,FALSE)</f>
        <v>#N/A</v>
      </c>
      <c r="K20" s="263" t="e">
        <f>+VLOOKUP('Autres sources7'!$A$8,'Coef Feuillus divers'!$G$2:$AA$228,11,FALSE)</f>
        <v>#N/A</v>
      </c>
      <c r="L20" s="263" t="e">
        <f>+VLOOKUP('Autres sources7'!$A$8,'Coef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LBC!$B$164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sources7'!$A$8,'Coef Feuillus divers'!$G$2:$AA$228,10,FALSE)</f>
        <v>#N/A</v>
      </c>
      <c r="K21" s="263" t="e">
        <f>+VLOOKUP('Autres sources7'!$A$8,'Coef Feuillus divers'!$G$2:$AA$228,11,FALSE)</f>
        <v>#N/A</v>
      </c>
      <c r="L21" s="263" t="e">
        <f>+VLOOKUP('Autres sources7'!$A$8,'Coef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LBC!$B$164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sources7'!$A$8,'Coef Feuillus divers'!$G$2:$AA$228,10,FALSE)</f>
        <v>#N/A</v>
      </c>
      <c r="K22" s="263" t="e">
        <f>+VLOOKUP('Autres sources7'!$A$8,'Coef Feuillus divers'!$G$2:$AA$228,11,FALSE)</f>
        <v>#N/A</v>
      </c>
      <c r="L22" s="263" t="e">
        <f>+VLOOKUP('Autres sources7'!$A$8,'Coef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LBC!$B$164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sources7'!$A$8,'Coef Feuillus divers'!$G$2:$AA$228,10,FALSE)</f>
        <v>#N/A</v>
      </c>
      <c r="K23" s="263" t="e">
        <f>+VLOOKUP('Autres sources7'!$A$8,'Coef Feuillus divers'!$G$2:$AA$228,11,FALSE)</f>
        <v>#N/A</v>
      </c>
      <c r="L23" s="263" t="e">
        <f>+VLOOKUP('Autres sources7'!$A$8,'Coef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LBC!$B$164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sources7'!$A$8,'Coef Feuillus divers'!$G$2:$AA$228,10,FALSE)</f>
        <v>#N/A</v>
      </c>
      <c r="K24" s="263" t="e">
        <f>+VLOOKUP('Autres sources7'!$A$8,'Coef Feuillus divers'!$G$2:$AA$228,11,FALSE)</f>
        <v>#N/A</v>
      </c>
      <c r="L24" s="263" t="e">
        <f>+VLOOKUP('Autres sources7'!$A$8,'Coef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LBC!$B$164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sources7'!$A$8,'Coef Feuillus divers'!$G$2:$AA$228,10,FALSE)</f>
        <v>#N/A</v>
      </c>
      <c r="K25" s="263" t="e">
        <f>+VLOOKUP('Autres sources7'!$A$8,'Coef Feuillus divers'!$G$2:$AA$228,11,FALSE)</f>
        <v>#N/A</v>
      </c>
      <c r="L25" s="263" t="e">
        <f>+VLOOKUP('Autres sources7'!$A$8,'Coef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AA7E-A505-4563-8996-6C9FD8B58C29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LBC!$B$167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sources8'!$A$8,'Coef Feuillus divers'!$G$2:$AA$228,10,FALSE)</f>
        <v>#N/A</v>
      </c>
      <c r="K8" s="263" t="e">
        <f>+VLOOKUP('Autres sources8'!$A$8,'Coef Feuillus divers'!$G$2:$AA$228,11,FALSE)</f>
        <v>#N/A</v>
      </c>
      <c r="L8" s="263" t="e">
        <f>+VLOOKUP('Autres sources8'!$A$8,'Coef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LBC!$B$167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sources8'!$A$8,'Coef Feuillus divers'!$G$2:$AA$228,10,FALSE)</f>
        <v>#N/A</v>
      </c>
      <c r="K9" s="263" t="e">
        <f>+VLOOKUP('Autres sources8'!$A$8,'Coef Feuillus divers'!$G$2:$AA$228,11,FALSE)</f>
        <v>#N/A</v>
      </c>
      <c r="L9" s="263" t="e">
        <f>+VLOOKUP('Autres sources8'!$A$8,'Coef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LBC!$B$167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sources8'!$A$8,'Coef Feuillus divers'!$G$2:$AA$228,10,FALSE)</f>
        <v>#N/A</v>
      </c>
      <c r="K10" s="263" t="e">
        <f>+VLOOKUP('Autres sources8'!$A$8,'Coef Feuillus divers'!$G$2:$AA$228,11,FALSE)</f>
        <v>#N/A</v>
      </c>
      <c r="L10" s="263" t="e">
        <f>+VLOOKUP('Autres sources8'!$A$8,'Coef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LBC!$B$167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sources8'!$A$8,'Coef Feuillus divers'!$G$2:$AA$228,10,FALSE)</f>
        <v>#N/A</v>
      </c>
      <c r="K11" s="263" t="e">
        <f>+VLOOKUP('Autres sources8'!$A$8,'Coef Feuillus divers'!$G$2:$AA$228,11,FALSE)</f>
        <v>#N/A</v>
      </c>
      <c r="L11" s="263" t="e">
        <f>+VLOOKUP('Autres sources8'!$A$8,'Coef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LBC!$B$167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sources8'!$A$8,'Coef Feuillus divers'!$G$2:$AA$228,10,FALSE)</f>
        <v>#N/A</v>
      </c>
      <c r="K12" s="263" t="e">
        <f>+VLOOKUP('Autres sources8'!$A$8,'Coef Feuillus divers'!$G$2:$AA$228,11,FALSE)</f>
        <v>#N/A</v>
      </c>
      <c r="L12" s="263" t="e">
        <f>+VLOOKUP('Autres sources8'!$A$8,'Coef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LBC!$B$167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sources8'!$A$8,'Coef Feuillus divers'!$G$2:$AA$228,10,FALSE)</f>
        <v>#N/A</v>
      </c>
      <c r="K13" s="263" t="e">
        <f>+VLOOKUP('Autres sources8'!$A$8,'Coef Feuillus divers'!$G$2:$AA$228,11,FALSE)</f>
        <v>#N/A</v>
      </c>
      <c r="L13" s="263" t="e">
        <f>+VLOOKUP('Autres sources8'!$A$8,'Coef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LBC!$B$167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sources8'!$A$8,'Coef Feuillus divers'!$G$2:$AA$228,10,FALSE)</f>
        <v>#N/A</v>
      </c>
      <c r="K14" s="263" t="e">
        <f>+VLOOKUP('Autres sources8'!$A$8,'Coef Feuillus divers'!$G$2:$AA$228,11,FALSE)</f>
        <v>#N/A</v>
      </c>
      <c r="L14" s="263" t="e">
        <f>+VLOOKUP('Autres sources8'!$A$8,'Coef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LBC!$B$167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sources8'!$A$8,'Coef Feuillus divers'!$G$2:$AA$228,10,FALSE)</f>
        <v>#N/A</v>
      </c>
      <c r="K15" s="263" t="e">
        <f>+VLOOKUP('Autres sources8'!$A$8,'Coef Feuillus divers'!$G$2:$AA$228,11,FALSE)</f>
        <v>#N/A</v>
      </c>
      <c r="L15" s="263" t="e">
        <f>+VLOOKUP('Autres sources8'!$A$8,'Coef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LBC!$B$167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sources8'!$A$8,'Coef Feuillus divers'!$G$2:$AA$228,10,FALSE)</f>
        <v>#N/A</v>
      </c>
      <c r="K16" s="263" t="e">
        <f>+VLOOKUP('Autres sources8'!$A$8,'Coef Feuillus divers'!$G$2:$AA$228,11,FALSE)</f>
        <v>#N/A</v>
      </c>
      <c r="L16" s="263" t="e">
        <f>+VLOOKUP('Autres sources8'!$A$8,'Coef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LBC!$B$167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sources8'!$A$8,'Coef Feuillus divers'!$G$2:$AA$228,10,FALSE)</f>
        <v>#N/A</v>
      </c>
      <c r="K17" s="263" t="e">
        <f>+VLOOKUP('Autres sources8'!$A$8,'Coef Feuillus divers'!$G$2:$AA$228,11,FALSE)</f>
        <v>#N/A</v>
      </c>
      <c r="L17" s="263" t="e">
        <f>+VLOOKUP('Autres sources8'!$A$8,'Coef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LBC!$B$167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sources8'!$A$8,'Coef Feuillus divers'!$G$2:$AA$228,10,FALSE)</f>
        <v>#N/A</v>
      </c>
      <c r="K18" s="263" t="e">
        <f>+VLOOKUP('Autres sources8'!$A$8,'Coef Feuillus divers'!$G$2:$AA$228,11,FALSE)</f>
        <v>#N/A</v>
      </c>
      <c r="L18" s="263" t="e">
        <f>+VLOOKUP('Autres sources8'!$A$8,'Coef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LBC!$B$167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sources8'!$A$8,'Coef Feuillus divers'!$G$2:$AA$228,10,FALSE)</f>
        <v>#N/A</v>
      </c>
      <c r="K19" s="263" t="e">
        <f>+VLOOKUP('Autres sources8'!$A$8,'Coef Feuillus divers'!$G$2:$AA$228,11,FALSE)</f>
        <v>#N/A</v>
      </c>
      <c r="L19" s="263" t="e">
        <f>+VLOOKUP('Autres sources8'!$A$8,'Coef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LBC!$B$167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sources8'!$A$8,'Coef Feuillus divers'!$G$2:$AA$228,10,FALSE)</f>
        <v>#N/A</v>
      </c>
      <c r="K20" s="263" t="e">
        <f>+VLOOKUP('Autres sources8'!$A$8,'Coef Feuillus divers'!$G$2:$AA$228,11,FALSE)</f>
        <v>#N/A</v>
      </c>
      <c r="L20" s="263" t="e">
        <f>+VLOOKUP('Autres sources8'!$A$8,'Coef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LBC!$B$167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sources8'!$A$8,'Coef Feuillus divers'!$G$2:$AA$228,10,FALSE)</f>
        <v>#N/A</v>
      </c>
      <c r="K21" s="263" t="e">
        <f>+VLOOKUP('Autres sources8'!$A$8,'Coef Feuillus divers'!$G$2:$AA$228,11,FALSE)</f>
        <v>#N/A</v>
      </c>
      <c r="L21" s="263" t="e">
        <f>+VLOOKUP('Autres sources8'!$A$8,'Coef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LBC!$B$167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sources8'!$A$8,'Coef Feuillus divers'!$G$2:$AA$228,10,FALSE)</f>
        <v>#N/A</v>
      </c>
      <c r="K22" s="263" t="e">
        <f>+VLOOKUP('Autres sources8'!$A$8,'Coef Feuillus divers'!$G$2:$AA$228,11,FALSE)</f>
        <v>#N/A</v>
      </c>
      <c r="L22" s="263" t="e">
        <f>+VLOOKUP('Autres sources8'!$A$8,'Coef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LBC!$B$167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sources8'!$A$8,'Coef Feuillus divers'!$G$2:$AA$228,10,FALSE)</f>
        <v>#N/A</v>
      </c>
      <c r="K23" s="263" t="e">
        <f>+VLOOKUP('Autres sources8'!$A$8,'Coef Feuillus divers'!$G$2:$AA$228,11,FALSE)</f>
        <v>#N/A</v>
      </c>
      <c r="L23" s="263" t="e">
        <f>+VLOOKUP('Autres sources8'!$A$8,'Coef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LBC!$B$167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sources8'!$A$8,'Coef Feuillus divers'!$G$2:$AA$228,10,FALSE)</f>
        <v>#N/A</v>
      </c>
      <c r="K24" s="263" t="e">
        <f>+VLOOKUP('Autres sources8'!$A$8,'Coef Feuillus divers'!$G$2:$AA$228,11,FALSE)</f>
        <v>#N/A</v>
      </c>
      <c r="L24" s="263" t="e">
        <f>+VLOOKUP('Autres sources8'!$A$8,'Coef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LBC!$B$167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sources8'!$A$8,'Coef Feuillus divers'!$G$2:$AA$228,10,FALSE)</f>
        <v>#N/A</v>
      </c>
      <c r="K25" s="263" t="e">
        <f>+VLOOKUP('Autres sources8'!$A$8,'Coef Feuillus divers'!$G$2:$AA$228,11,FALSE)</f>
        <v>#N/A</v>
      </c>
      <c r="L25" s="263" t="e">
        <f>+VLOOKUP('Autres sources8'!$A$8,'Coef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800-DB22-4A70-9A14-4E8F5E60E0BB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LBC!$B$170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sources9'!$A$8,'Coef Feuillus divers'!$G$2:$AA$228,10,FALSE)</f>
        <v>#N/A</v>
      </c>
      <c r="K8" s="263" t="e">
        <f>+VLOOKUP('Autres sources9'!$A$8,'Coef Feuillus divers'!$G$2:$AA$228,11,FALSE)</f>
        <v>#N/A</v>
      </c>
      <c r="L8" s="263" t="e">
        <f>+VLOOKUP('Autres sources9'!$A$8,'Coef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LBC!$B$170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sources9'!$A$8,'Coef Feuillus divers'!$G$2:$AA$228,10,FALSE)</f>
        <v>#N/A</v>
      </c>
      <c r="K9" s="263" t="e">
        <f>+VLOOKUP('Autres sources9'!$A$8,'Coef Feuillus divers'!$G$2:$AA$228,11,FALSE)</f>
        <v>#N/A</v>
      </c>
      <c r="L9" s="263" t="e">
        <f>+VLOOKUP('Autres sources9'!$A$8,'Coef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LBC!$B$170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sources9'!$A$8,'Coef Feuillus divers'!$G$2:$AA$228,10,FALSE)</f>
        <v>#N/A</v>
      </c>
      <c r="K10" s="263" t="e">
        <f>+VLOOKUP('Autres sources9'!$A$8,'Coef Feuillus divers'!$G$2:$AA$228,11,FALSE)</f>
        <v>#N/A</v>
      </c>
      <c r="L10" s="263" t="e">
        <f>+VLOOKUP('Autres sources9'!$A$8,'Coef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LBC!$B$170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sources9'!$A$8,'Coef Feuillus divers'!$G$2:$AA$228,10,FALSE)</f>
        <v>#N/A</v>
      </c>
      <c r="K11" s="263" t="e">
        <f>+VLOOKUP('Autres sources9'!$A$8,'Coef Feuillus divers'!$G$2:$AA$228,11,FALSE)</f>
        <v>#N/A</v>
      </c>
      <c r="L11" s="263" t="e">
        <f>+VLOOKUP('Autres sources9'!$A$8,'Coef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LBC!$B$170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sources9'!$A$8,'Coef Feuillus divers'!$G$2:$AA$228,10,FALSE)</f>
        <v>#N/A</v>
      </c>
      <c r="K12" s="263" t="e">
        <f>+VLOOKUP('Autres sources9'!$A$8,'Coef Feuillus divers'!$G$2:$AA$228,11,FALSE)</f>
        <v>#N/A</v>
      </c>
      <c r="L12" s="263" t="e">
        <f>+VLOOKUP('Autres sources9'!$A$8,'Coef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LBC!$B$170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sources9'!$A$8,'Coef Feuillus divers'!$G$2:$AA$228,10,FALSE)</f>
        <v>#N/A</v>
      </c>
      <c r="K13" s="263" t="e">
        <f>+VLOOKUP('Autres sources9'!$A$8,'Coef Feuillus divers'!$G$2:$AA$228,11,FALSE)</f>
        <v>#N/A</v>
      </c>
      <c r="L13" s="263" t="e">
        <f>+VLOOKUP('Autres sources9'!$A$8,'Coef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LBC!$B$170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sources9'!$A$8,'Coef Feuillus divers'!$G$2:$AA$228,10,FALSE)</f>
        <v>#N/A</v>
      </c>
      <c r="K14" s="263" t="e">
        <f>+VLOOKUP('Autres sources9'!$A$8,'Coef Feuillus divers'!$G$2:$AA$228,11,FALSE)</f>
        <v>#N/A</v>
      </c>
      <c r="L14" s="263" t="e">
        <f>+VLOOKUP('Autres sources9'!$A$8,'Coef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LBC!$B$170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sources9'!$A$8,'Coef Feuillus divers'!$G$2:$AA$228,10,FALSE)</f>
        <v>#N/A</v>
      </c>
      <c r="K15" s="263" t="e">
        <f>+VLOOKUP('Autres sources9'!$A$8,'Coef Feuillus divers'!$G$2:$AA$228,11,FALSE)</f>
        <v>#N/A</v>
      </c>
      <c r="L15" s="263" t="e">
        <f>+VLOOKUP('Autres sources9'!$A$8,'Coef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LBC!$B$170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sources9'!$A$8,'Coef Feuillus divers'!$G$2:$AA$228,10,FALSE)</f>
        <v>#N/A</v>
      </c>
      <c r="K16" s="263" t="e">
        <f>+VLOOKUP('Autres sources9'!$A$8,'Coef Feuillus divers'!$G$2:$AA$228,11,FALSE)</f>
        <v>#N/A</v>
      </c>
      <c r="L16" s="263" t="e">
        <f>+VLOOKUP('Autres sources9'!$A$8,'Coef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LBC!$B$170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sources9'!$A$8,'Coef Feuillus divers'!$G$2:$AA$228,10,FALSE)</f>
        <v>#N/A</v>
      </c>
      <c r="K17" s="263" t="e">
        <f>+VLOOKUP('Autres sources9'!$A$8,'Coef Feuillus divers'!$G$2:$AA$228,11,FALSE)</f>
        <v>#N/A</v>
      </c>
      <c r="L17" s="263" t="e">
        <f>+VLOOKUP('Autres sources9'!$A$8,'Coef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LBC!$B$170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sources9'!$A$8,'Coef Feuillus divers'!$G$2:$AA$228,10,FALSE)</f>
        <v>#N/A</v>
      </c>
      <c r="K18" s="263" t="e">
        <f>+VLOOKUP('Autres sources9'!$A$8,'Coef Feuillus divers'!$G$2:$AA$228,11,FALSE)</f>
        <v>#N/A</v>
      </c>
      <c r="L18" s="263" t="e">
        <f>+VLOOKUP('Autres sources9'!$A$8,'Coef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LBC!$B$170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sources9'!$A$8,'Coef Feuillus divers'!$G$2:$AA$228,10,FALSE)</f>
        <v>#N/A</v>
      </c>
      <c r="K19" s="263" t="e">
        <f>+VLOOKUP('Autres sources9'!$A$8,'Coef Feuillus divers'!$G$2:$AA$228,11,FALSE)</f>
        <v>#N/A</v>
      </c>
      <c r="L19" s="263" t="e">
        <f>+VLOOKUP('Autres sources9'!$A$8,'Coef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LBC!$B$170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sources9'!$A$8,'Coef Feuillus divers'!$G$2:$AA$228,10,FALSE)</f>
        <v>#N/A</v>
      </c>
      <c r="K20" s="263" t="e">
        <f>+VLOOKUP('Autres sources9'!$A$8,'Coef Feuillus divers'!$G$2:$AA$228,11,FALSE)</f>
        <v>#N/A</v>
      </c>
      <c r="L20" s="263" t="e">
        <f>+VLOOKUP('Autres sources9'!$A$8,'Coef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LBC!$B$170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sources9'!$A$8,'Coef Feuillus divers'!$G$2:$AA$228,10,FALSE)</f>
        <v>#N/A</v>
      </c>
      <c r="K21" s="263" t="e">
        <f>+VLOOKUP('Autres sources9'!$A$8,'Coef Feuillus divers'!$G$2:$AA$228,11,FALSE)</f>
        <v>#N/A</v>
      </c>
      <c r="L21" s="263" t="e">
        <f>+VLOOKUP('Autres sources9'!$A$8,'Coef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LBC!$B$170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sources9'!$A$8,'Coef Feuillus divers'!$G$2:$AA$228,10,FALSE)</f>
        <v>#N/A</v>
      </c>
      <c r="K22" s="263" t="e">
        <f>+VLOOKUP('Autres sources9'!$A$8,'Coef Feuillus divers'!$G$2:$AA$228,11,FALSE)</f>
        <v>#N/A</v>
      </c>
      <c r="L22" s="263" t="e">
        <f>+VLOOKUP('Autres sources9'!$A$8,'Coef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LBC!$B$170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sources9'!$A$8,'Coef Feuillus divers'!$G$2:$AA$228,10,FALSE)</f>
        <v>#N/A</v>
      </c>
      <c r="K23" s="263" t="e">
        <f>+VLOOKUP('Autres sources9'!$A$8,'Coef Feuillus divers'!$G$2:$AA$228,11,FALSE)</f>
        <v>#N/A</v>
      </c>
      <c r="L23" s="263" t="e">
        <f>+VLOOKUP('Autres sources9'!$A$8,'Coef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LBC!$B$170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sources9'!$A$8,'Coef Feuillus divers'!$G$2:$AA$228,10,FALSE)</f>
        <v>#N/A</v>
      </c>
      <c r="K24" s="263" t="e">
        <f>+VLOOKUP('Autres sources9'!$A$8,'Coef Feuillus divers'!$G$2:$AA$228,11,FALSE)</f>
        <v>#N/A</v>
      </c>
      <c r="L24" s="263" t="e">
        <f>+VLOOKUP('Autres sources9'!$A$8,'Coef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LBC!$B$170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sources9'!$A$8,'Coef Feuillus divers'!$G$2:$AA$228,10,FALSE)</f>
        <v>#N/A</v>
      </c>
      <c r="K25" s="263" t="e">
        <f>+VLOOKUP('Autres sources9'!$A$8,'Coef Feuillus divers'!$G$2:$AA$228,11,FALSE)</f>
        <v>#N/A</v>
      </c>
      <c r="L25" s="263" t="e">
        <f>+VLOOKUP('Autres sources9'!$A$8,'Coef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08AD-909F-4484-AF38-70E8D01B3D8F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LBC!$B$173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sources10'!$A$8,'Coef Feuillus divers'!$G$2:$AA$228,10,FALSE)</f>
        <v>#N/A</v>
      </c>
      <c r="K8" s="263" t="e">
        <f>+VLOOKUP('Autres sources10'!$A$8,'Coef Feuillus divers'!$G$2:$AA$228,11,FALSE)</f>
        <v>#N/A</v>
      </c>
      <c r="L8" s="263" t="e">
        <f>+VLOOKUP('Autres sources10'!$A$8,'Coef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LBC!$B$173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sources10'!$A$8,'Coef Feuillus divers'!$G$2:$AA$228,10,FALSE)</f>
        <v>#N/A</v>
      </c>
      <c r="K9" s="263" t="e">
        <f>+VLOOKUP('Autres sources10'!$A$8,'Coef Feuillus divers'!$G$2:$AA$228,11,FALSE)</f>
        <v>#N/A</v>
      </c>
      <c r="L9" s="263" t="e">
        <f>+VLOOKUP('Autres sources10'!$A$8,'Coef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LBC!$B$173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sources10'!$A$8,'Coef Feuillus divers'!$G$2:$AA$228,10,FALSE)</f>
        <v>#N/A</v>
      </c>
      <c r="K10" s="263" t="e">
        <f>+VLOOKUP('Autres sources10'!$A$8,'Coef Feuillus divers'!$G$2:$AA$228,11,FALSE)</f>
        <v>#N/A</v>
      </c>
      <c r="L10" s="263" t="e">
        <f>+VLOOKUP('Autres sources10'!$A$8,'Coef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LBC!$B$173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sources10'!$A$8,'Coef Feuillus divers'!$G$2:$AA$228,10,FALSE)</f>
        <v>#N/A</v>
      </c>
      <c r="K11" s="263" t="e">
        <f>+VLOOKUP('Autres sources10'!$A$8,'Coef Feuillus divers'!$G$2:$AA$228,11,FALSE)</f>
        <v>#N/A</v>
      </c>
      <c r="L11" s="263" t="e">
        <f>+VLOOKUP('Autres sources10'!$A$8,'Coef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LBC!$B$173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sources10'!$A$8,'Coef Feuillus divers'!$G$2:$AA$228,10,FALSE)</f>
        <v>#N/A</v>
      </c>
      <c r="K12" s="263" t="e">
        <f>+VLOOKUP('Autres sources10'!$A$8,'Coef Feuillus divers'!$G$2:$AA$228,11,FALSE)</f>
        <v>#N/A</v>
      </c>
      <c r="L12" s="263" t="e">
        <f>+VLOOKUP('Autres sources10'!$A$8,'Coef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LBC!$B$173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sources10'!$A$8,'Coef Feuillus divers'!$G$2:$AA$228,10,FALSE)</f>
        <v>#N/A</v>
      </c>
      <c r="K13" s="263" t="e">
        <f>+VLOOKUP('Autres sources10'!$A$8,'Coef Feuillus divers'!$G$2:$AA$228,11,FALSE)</f>
        <v>#N/A</v>
      </c>
      <c r="L13" s="263" t="e">
        <f>+VLOOKUP('Autres sources10'!$A$8,'Coef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LBC!$B$173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sources10'!$A$8,'Coef Feuillus divers'!$G$2:$AA$228,10,FALSE)</f>
        <v>#N/A</v>
      </c>
      <c r="K14" s="263" t="e">
        <f>+VLOOKUP('Autres sources10'!$A$8,'Coef Feuillus divers'!$G$2:$AA$228,11,FALSE)</f>
        <v>#N/A</v>
      </c>
      <c r="L14" s="263" t="e">
        <f>+VLOOKUP('Autres sources10'!$A$8,'Coef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LBC!$B$173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sources10'!$A$8,'Coef Feuillus divers'!$G$2:$AA$228,10,FALSE)</f>
        <v>#N/A</v>
      </c>
      <c r="K15" s="263" t="e">
        <f>+VLOOKUP('Autres sources10'!$A$8,'Coef Feuillus divers'!$G$2:$AA$228,11,FALSE)</f>
        <v>#N/A</v>
      </c>
      <c r="L15" s="263" t="e">
        <f>+VLOOKUP('Autres sources10'!$A$8,'Coef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LBC!$B$173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sources10'!$A$8,'Coef Feuillus divers'!$G$2:$AA$228,10,FALSE)</f>
        <v>#N/A</v>
      </c>
      <c r="K16" s="263" t="e">
        <f>+VLOOKUP('Autres sources10'!$A$8,'Coef Feuillus divers'!$G$2:$AA$228,11,FALSE)</f>
        <v>#N/A</v>
      </c>
      <c r="L16" s="263" t="e">
        <f>+VLOOKUP('Autres sources10'!$A$8,'Coef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LBC!$B$173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sources10'!$A$8,'Coef Feuillus divers'!$G$2:$AA$228,10,FALSE)</f>
        <v>#N/A</v>
      </c>
      <c r="K17" s="263" t="e">
        <f>+VLOOKUP('Autres sources10'!$A$8,'Coef Feuillus divers'!$G$2:$AA$228,11,FALSE)</f>
        <v>#N/A</v>
      </c>
      <c r="L17" s="263" t="e">
        <f>+VLOOKUP('Autres sources10'!$A$8,'Coef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LBC!$B$173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sources10'!$A$8,'Coef Feuillus divers'!$G$2:$AA$228,10,FALSE)</f>
        <v>#N/A</v>
      </c>
      <c r="K18" s="263" t="e">
        <f>+VLOOKUP('Autres sources10'!$A$8,'Coef Feuillus divers'!$G$2:$AA$228,11,FALSE)</f>
        <v>#N/A</v>
      </c>
      <c r="L18" s="263" t="e">
        <f>+VLOOKUP('Autres sources10'!$A$8,'Coef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LBC!$B$173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sources10'!$A$8,'Coef Feuillus divers'!$G$2:$AA$228,10,FALSE)</f>
        <v>#N/A</v>
      </c>
      <c r="K19" s="263" t="e">
        <f>+VLOOKUP('Autres sources10'!$A$8,'Coef Feuillus divers'!$G$2:$AA$228,11,FALSE)</f>
        <v>#N/A</v>
      </c>
      <c r="L19" s="263" t="e">
        <f>+VLOOKUP('Autres sources10'!$A$8,'Coef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LBC!$B$173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sources10'!$A$8,'Coef Feuillus divers'!$G$2:$AA$228,10,FALSE)</f>
        <v>#N/A</v>
      </c>
      <c r="K20" s="263" t="e">
        <f>+VLOOKUP('Autres sources10'!$A$8,'Coef Feuillus divers'!$G$2:$AA$228,11,FALSE)</f>
        <v>#N/A</v>
      </c>
      <c r="L20" s="263" t="e">
        <f>+VLOOKUP('Autres sources10'!$A$8,'Coef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LBC!$B$173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sources10'!$A$8,'Coef Feuillus divers'!$G$2:$AA$228,10,FALSE)</f>
        <v>#N/A</v>
      </c>
      <c r="K21" s="263" t="e">
        <f>+VLOOKUP('Autres sources10'!$A$8,'Coef Feuillus divers'!$G$2:$AA$228,11,FALSE)</f>
        <v>#N/A</v>
      </c>
      <c r="L21" s="263" t="e">
        <f>+VLOOKUP('Autres sources10'!$A$8,'Coef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LBC!$B$173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sources10'!$A$8,'Coef Feuillus divers'!$G$2:$AA$228,10,FALSE)</f>
        <v>#N/A</v>
      </c>
      <c r="K22" s="263" t="e">
        <f>+VLOOKUP('Autres sources10'!$A$8,'Coef Feuillus divers'!$G$2:$AA$228,11,FALSE)</f>
        <v>#N/A</v>
      </c>
      <c r="L22" s="263" t="e">
        <f>+VLOOKUP('Autres sources10'!$A$8,'Coef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LBC!$B$173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sources10'!$A$8,'Coef Feuillus divers'!$G$2:$AA$228,10,FALSE)</f>
        <v>#N/A</v>
      </c>
      <c r="K23" s="263" t="e">
        <f>+VLOOKUP('Autres sources10'!$A$8,'Coef Feuillus divers'!$G$2:$AA$228,11,FALSE)</f>
        <v>#N/A</v>
      </c>
      <c r="L23" s="263" t="e">
        <f>+VLOOKUP('Autres sources10'!$A$8,'Coef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LBC!$B$173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sources10'!$A$8,'Coef Feuillus divers'!$G$2:$AA$228,10,FALSE)</f>
        <v>#N/A</v>
      </c>
      <c r="K24" s="263" t="e">
        <f>+VLOOKUP('Autres sources10'!$A$8,'Coef Feuillus divers'!$G$2:$AA$228,11,FALSE)</f>
        <v>#N/A</v>
      </c>
      <c r="L24" s="263" t="e">
        <f>+VLOOKUP('Autres sources10'!$A$8,'Coef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LBC!$B$173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sources10'!$A$8,'Coef Feuillus divers'!$G$2:$AA$228,10,FALSE)</f>
        <v>#N/A</v>
      </c>
      <c r="K25" s="263" t="e">
        <f>+VLOOKUP('Autres sources10'!$A$8,'Coef Feuillus divers'!$G$2:$AA$228,11,FALSE)</f>
        <v>#N/A</v>
      </c>
      <c r="L25" s="263" t="e">
        <f>+VLOOKUP('Autres sources10'!$A$8,'Coef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F201-8FD3-4AB4-8348-946CC934ADF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LBC!$B$176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sources11'!$A$8,'Coef Feuillus divers'!$G$2:$AA$228,10,FALSE)</f>
        <v>#N/A</v>
      </c>
      <c r="K8" s="263" t="e">
        <f>+VLOOKUP('Autres sources11'!$A$8,'Coef Feuillus divers'!$G$2:$AA$228,11,FALSE)</f>
        <v>#N/A</v>
      </c>
      <c r="L8" s="263" t="e">
        <f>+VLOOKUP('Autres sources11'!$A$8,'Coef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LBC!$B$176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sources11'!$A$8,'Coef Feuillus divers'!$G$2:$AA$228,10,FALSE)</f>
        <v>#N/A</v>
      </c>
      <c r="K9" s="263" t="e">
        <f>+VLOOKUP('Autres sources11'!$A$8,'Coef Feuillus divers'!$G$2:$AA$228,11,FALSE)</f>
        <v>#N/A</v>
      </c>
      <c r="L9" s="263" t="e">
        <f>+VLOOKUP('Autres sources11'!$A$8,'Coef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LBC!$B$176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sources11'!$A$8,'Coef Feuillus divers'!$G$2:$AA$228,10,FALSE)</f>
        <v>#N/A</v>
      </c>
      <c r="K10" s="263" t="e">
        <f>+VLOOKUP('Autres sources11'!$A$8,'Coef Feuillus divers'!$G$2:$AA$228,11,FALSE)</f>
        <v>#N/A</v>
      </c>
      <c r="L10" s="263" t="e">
        <f>+VLOOKUP('Autres sources11'!$A$8,'Coef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LBC!$B$176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sources11'!$A$8,'Coef Feuillus divers'!$G$2:$AA$228,10,FALSE)</f>
        <v>#N/A</v>
      </c>
      <c r="K11" s="263" t="e">
        <f>+VLOOKUP('Autres sources11'!$A$8,'Coef Feuillus divers'!$G$2:$AA$228,11,FALSE)</f>
        <v>#N/A</v>
      </c>
      <c r="L11" s="263" t="e">
        <f>+VLOOKUP('Autres sources11'!$A$8,'Coef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LBC!$B$176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sources11'!$A$8,'Coef Feuillus divers'!$G$2:$AA$228,10,FALSE)</f>
        <v>#N/A</v>
      </c>
      <c r="K12" s="263" t="e">
        <f>+VLOOKUP('Autres sources11'!$A$8,'Coef Feuillus divers'!$G$2:$AA$228,11,FALSE)</f>
        <v>#N/A</v>
      </c>
      <c r="L12" s="263" t="e">
        <f>+VLOOKUP('Autres sources11'!$A$8,'Coef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LBC!$B$176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sources11'!$A$8,'Coef Feuillus divers'!$G$2:$AA$228,10,FALSE)</f>
        <v>#N/A</v>
      </c>
      <c r="K13" s="263" t="e">
        <f>+VLOOKUP('Autres sources11'!$A$8,'Coef Feuillus divers'!$G$2:$AA$228,11,FALSE)</f>
        <v>#N/A</v>
      </c>
      <c r="L13" s="263" t="e">
        <f>+VLOOKUP('Autres sources11'!$A$8,'Coef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LBC!$B$176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sources11'!$A$8,'Coef Feuillus divers'!$G$2:$AA$228,10,FALSE)</f>
        <v>#N/A</v>
      </c>
      <c r="K14" s="263" t="e">
        <f>+VLOOKUP('Autres sources11'!$A$8,'Coef Feuillus divers'!$G$2:$AA$228,11,FALSE)</f>
        <v>#N/A</v>
      </c>
      <c r="L14" s="263" t="e">
        <f>+VLOOKUP('Autres sources11'!$A$8,'Coef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LBC!$B$176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sources11'!$A$8,'Coef Feuillus divers'!$G$2:$AA$228,10,FALSE)</f>
        <v>#N/A</v>
      </c>
      <c r="K15" s="263" t="e">
        <f>+VLOOKUP('Autres sources11'!$A$8,'Coef Feuillus divers'!$G$2:$AA$228,11,FALSE)</f>
        <v>#N/A</v>
      </c>
      <c r="L15" s="263" t="e">
        <f>+VLOOKUP('Autres sources11'!$A$8,'Coef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LBC!$B$176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sources11'!$A$8,'Coef Feuillus divers'!$G$2:$AA$228,10,FALSE)</f>
        <v>#N/A</v>
      </c>
      <c r="K16" s="263" t="e">
        <f>+VLOOKUP('Autres sources11'!$A$8,'Coef Feuillus divers'!$G$2:$AA$228,11,FALSE)</f>
        <v>#N/A</v>
      </c>
      <c r="L16" s="263" t="e">
        <f>+VLOOKUP('Autres sources11'!$A$8,'Coef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LBC!$B$176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sources11'!$A$8,'Coef Feuillus divers'!$G$2:$AA$228,10,FALSE)</f>
        <v>#N/A</v>
      </c>
      <c r="K17" s="263" t="e">
        <f>+VLOOKUP('Autres sources11'!$A$8,'Coef Feuillus divers'!$G$2:$AA$228,11,FALSE)</f>
        <v>#N/A</v>
      </c>
      <c r="L17" s="263" t="e">
        <f>+VLOOKUP('Autres sources11'!$A$8,'Coef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LBC!$B$176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sources11'!$A$8,'Coef Feuillus divers'!$G$2:$AA$228,10,FALSE)</f>
        <v>#N/A</v>
      </c>
      <c r="K18" s="263" t="e">
        <f>+VLOOKUP('Autres sources11'!$A$8,'Coef Feuillus divers'!$G$2:$AA$228,11,FALSE)</f>
        <v>#N/A</v>
      </c>
      <c r="L18" s="263" t="e">
        <f>+VLOOKUP('Autres sources11'!$A$8,'Coef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LBC!$B$176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sources11'!$A$8,'Coef Feuillus divers'!$G$2:$AA$228,10,FALSE)</f>
        <v>#N/A</v>
      </c>
      <c r="K19" s="263" t="e">
        <f>+VLOOKUP('Autres sources11'!$A$8,'Coef Feuillus divers'!$G$2:$AA$228,11,FALSE)</f>
        <v>#N/A</v>
      </c>
      <c r="L19" s="263" t="e">
        <f>+VLOOKUP('Autres sources11'!$A$8,'Coef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LBC!$B$176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sources11'!$A$8,'Coef Feuillus divers'!$G$2:$AA$228,10,FALSE)</f>
        <v>#N/A</v>
      </c>
      <c r="K20" s="263" t="e">
        <f>+VLOOKUP('Autres sources11'!$A$8,'Coef Feuillus divers'!$G$2:$AA$228,11,FALSE)</f>
        <v>#N/A</v>
      </c>
      <c r="L20" s="263" t="e">
        <f>+VLOOKUP('Autres sources11'!$A$8,'Coef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LBC!$B$176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sources11'!$A$8,'Coef Feuillus divers'!$G$2:$AA$228,10,FALSE)</f>
        <v>#N/A</v>
      </c>
      <c r="K21" s="263" t="e">
        <f>+VLOOKUP('Autres sources11'!$A$8,'Coef Feuillus divers'!$G$2:$AA$228,11,FALSE)</f>
        <v>#N/A</v>
      </c>
      <c r="L21" s="263" t="e">
        <f>+VLOOKUP('Autres sources11'!$A$8,'Coef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LBC!$B$176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sources11'!$A$8,'Coef Feuillus divers'!$G$2:$AA$228,10,FALSE)</f>
        <v>#N/A</v>
      </c>
      <c r="K22" s="263" t="e">
        <f>+VLOOKUP('Autres sources11'!$A$8,'Coef Feuillus divers'!$G$2:$AA$228,11,FALSE)</f>
        <v>#N/A</v>
      </c>
      <c r="L22" s="263" t="e">
        <f>+VLOOKUP('Autres sources11'!$A$8,'Coef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LBC!$B$176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sources11'!$A$8,'Coef Feuillus divers'!$G$2:$AA$228,10,FALSE)</f>
        <v>#N/A</v>
      </c>
      <c r="K23" s="263" t="e">
        <f>+VLOOKUP('Autres sources11'!$A$8,'Coef Feuillus divers'!$G$2:$AA$228,11,FALSE)</f>
        <v>#N/A</v>
      </c>
      <c r="L23" s="263" t="e">
        <f>+VLOOKUP('Autres sources11'!$A$8,'Coef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LBC!$B$176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sources11'!$A$8,'Coef Feuillus divers'!$G$2:$AA$228,10,FALSE)</f>
        <v>#N/A</v>
      </c>
      <c r="K24" s="263" t="e">
        <f>+VLOOKUP('Autres sources11'!$A$8,'Coef Feuillus divers'!$G$2:$AA$228,11,FALSE)</f>
        <v>#N/A</v>
      </c>
      <c r="L24" s="263" t="e">
        <f>+VLOOKUP('Autres sources11'!$A$8,'Coef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LBC!$B$176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sources11'!$A$8,'Coef Feuillus divers'!$G$2:$AA$228,10,FALSE)</f>
        <v>#N/A</v>
      </c>
      <c r="K25" s="263" t="e">
        <f>+VLOOKUP('Autres sources11'!$A$8,'Coef Feuillus divers'!$G$2:$AA$228,11,FALSE)</f>
        <v>#N/A</v>
      </c>
      <c r="L25" s="263" t="e">
        <f>+VLOOKUP('Autres sources11'!$A$8,'Coef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6A92-4F9C-489A-B352-84232BEAAFE6}">
  <sheetPr>
    <tabColor rgb="FFFFC000"/>
  </sheetPr>
  <dimension ref="A3:AG25"/>
  <sheetViews>
    <sheetView showGridLines="0" topLeftCell="A4" zoomScale="85" zoomScaleNormal="85" workbookViewId="0">
      <selection activeCell="A13" sqref="A13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LBC!$B$179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sources12'!$A$8,'Coef Feuillus divers'!$G$2:$AA$228,10,FALSE)</f>
        <v>#N/A</v>
      </c>
      <c r="K8" s="263" t="e">
        <f>+VLOOKUP('Autres sources12'!$A$8,'Coef Feuillus divers'!$G$2:$AA$228,11,FALSE)</f>
        <v>#N/A</v>
      </c>
      <c r="L8" s="263" t="e">
        <f>+VLOOKUP('Autres sources12'!$A$8,'Coef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LBC!$B$179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sources12'!$A$8,'Coef Feuillus divers'!$G$2:$AA$228,10,FALSE)</f>
        <v>#N/A</v>
      </c>
      <c r="K9" s="263" t="e">
        <f>+VLOOKUP('Autres sources12'!$A$8,'Coef Feuillus divers'!$G$2:$AA$228,11,FALSE)</f>
        <v>#N/A</v>
      </c>
      <c r="L9" s="263" t="e">
        <f>+VLOOKUP('Autres sources12'!$A$8,'Coef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LBC!$B$179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sources12'!$A$8,'Coef Feuillus divers'!$G$2:$AA$228,10,FALSE)</f>
        <v>#N/A</v>
      </c>
      <c r="K10" s="263" t="e">
        <f>+VLOOKUP('Autres sources12'!$A$8,'Coef Feuillus divers'!$G$2:$AA$228,11,FALSE)</f>
        <v>#N/A</v>
      </c>
      <c r="L10" s="263" t="e">
        <f>+VLOOKUP('Autres sources12'!$A$8,'Coef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LBC!$B$179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sources12'!$A$8,'Coef Feuillus divers'!$G$2:$AA$228,10,FALSE)</f>
        <v>#N/A</v>
      </c>
      <c r="K11" s="263" t="e">
        <f>+VLOOKUP('Autres sources12'!$A$8,'Coef Feuillus divers'!$G$2:$AA$228,11,FALSE)</f>
        <v>#N/A</v>
      </c>
      <c r="L11" s="263" t="e">
        <f>+VLOOKUP('Autres sources12'!$A$8,'Coef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LBC!$B$179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sources12'!$A$8,'Coef Feuillus divers'!$G$2:$AA$228,10,FALSE)</f>
        <v>#N/A</v>
      </c>
      <c r="K12" s="263" t="e">
        <f>+VLOOKUP('Autres sources12'!$A$8,'Coef Feuillus divers'!$G$2:$AA$228,11,FALSE)</f>
        <v>#N/A</v>
      </c>
      <c r="L12" s="263" t="e">
        <f>+VLOOKUP('Autres sources12'!$A$8,'Coef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LBC!$B$179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sources12'!$A$8,'Coef Feuillus divers'!$G$2:$AA$228,10,FALSE)</f>
        <v>#N/A</v>
      </c>
      <c r="K13" s="263" t="e">
        <f>+VLOOKUP('Autres sources12'!$A$8,'Coef Feuillus divers'!$G$2:$AA$228,11,FALSE)</f>
        <v>#N/A</v>
      </c>
      <c r="L13" s="263" t="e">
        <f>+VLOOKUP('Autres sources12'!$A$8,'Coef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LBC!$B$179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sources12'!$A$8,'Coef Feuillus divers'!$G$2:$AA$228,10,FALSE)</f>
        <v>#N/A</v>
      </c>
      <c r="K14" s="263" t="e">
        <f>+VLOOKUP('Autres sources12'!$A$8,'Coef Feuillus divers'!$G$2:$AA$228,11,FALSE)</f>
        <v>#N/A</v>
      </c>
      <c r="L14" s="263" t="e">
        <f>+VLOOKUP('Autres sources12'!$A$8,'Coef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LBC!$B$179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sources12'!$A$8,'Coef Feuillus divers'!$G$2:$AA$228,10,FALSE)</f>
        <v>#N/A</v>
      </c>
      <c r="K15" s="263" t="e">
        <f>+VLOOKUP('Autres sources12'!$A$8,'Coef Feuillus divers'!$G$2:$AA$228,11,FALSE)</f>
        <v>#N/A</v>
      </c>
      <c r="L15" s="263" t="e">
        <f>+VLOOKUP('Autres sources12'!$A$8,'Coef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LBC!$B$179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sources12'!$A$8,'Coef Feuillus divers'!$G$2:$AA$228,10,FALSE)</f>
        <v>#N/A</v>
      </c>
      <c r="K16" s="263" t="e">
        <f>+VLOOKUP('Autres sources12'!$A$8,'Coef Feuillus divers'!$G$2:$AA$228,11,FALSE)</f>
        <v>#N/A</v>
      </c>
      <c r="L16" s="263" t="e">
        <f>+VLOOKUP('Autres sources12'!$A$8,'Coef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LBC!$B$179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sources12'!$A$8,'Coef Feuillus divers'!$G$2:$AA$228,10,FALSE)</f>
        <v>#N/A</v>
      </c>
      <c r="K17" s="263" t="e">
        <f>+VLOOKUP('Autres sources12'!$A$8,'Coef Feuillus divers'!$G$2:$AA$228,11,FALSE)</f>
        <v>#N/A</v>
      </c>
      <c r="L17" s="263" t="e">
        <f>+VLOOKUP('Autres sources12'!$A$8,'Coef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LBC!$B$179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sources12'!$A$8,'Coef Feuillus divers'!$G$2:$AA$228,10,FALSE)</f>
        <v>#N/A</v>
      </c>
      <c r="K18" s="263" t="e">
        <f>+VLOOKUP('Autres sources12'!$A$8,'Coef Feuillus divers'!$G$2:$AA$228,11,FALSE)</f>
        <v>#N/A</v>
      </c>
      <c r="L18" s="263" t="e">
        <f>+VLOOKUP('Autres sources12'!$A$8,'Coef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LBC!$B$179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sources12'!$A$8,'Coef Feuillus divers'!$G$2:$AA$228,10,FALSE)</f>
        <v>#N/A</v>
      </c>
      <c r="K19" s="263" t="e">
        <f>+VLOOKUP('Autres sources12'!$A$8,'Coef Feuillus divers'!$G$2:$AA$228,11,FALSE)</f>
        <v>#N/A</v>
      </c>
      <c r="L19" s="263" t="e">
        <f>+VLOOKUP('Autres sources12'!$A$8,'Coef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LBC!$B$179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sources12'!$A$8,'Coef Feuillus divers'!$G$2:$AA$228,10,FALSE)</f>
        <v>#N/A</v>
      </c>
      <c r="K20" s="263" t="e">
        <f>+VLOOKUP('Autres sources12'!$A$8,'Coef Feuillus divers'!$G$2:$AA$228,11,FALSE)</f>
        <v>#N/A</v>
      </c>
      <c r="L20" s="263" t="e">
        <f>+VLOOKUP('Autres sources12'!$A$8,'Coef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LBC!$B$179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sources12'!$A$8,'Coef Feuillus divers'!$G$2:$AA$228,10,FALSE)</f>
        <v>#N/A</v>
      </c>
      <c r="K21" s="263" t="e">
        <f>+VLOOKUP('Autres sources12'!$A$8,'Coef Feuillus divers'!$G$2:$AA$228,11,FALSE)</f>
        <v>#N/A</v>
      </c>
      <c r="L21" s="263" t="e">
        <f>+VLOOKUP('Autres sources12'!$A$8,'Coef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LBC!$B$179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sources12'!$A$8,'Coef Feuillus divers'!$G$2:$AA$228,10,FALSE)</f>
        <v>#N/A</v>
      </c>
      <c r="K22" s="263" t="e">
        <f>+VLOOKUP('Autres sources12'!$A$8,'Coef Feuillus divers'!$G$2:$AA$228,11,FALSE)</f>
        <v>#N/A</v>
      </c>
      <c r="L22" s="263" t="e">
        <f>+VLOOKUP('Autres sources12'!$A$8,'Coef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LBC!$B$179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sources12'!$A$8,'Coef Feuillus divers'!$G$2:$AA$228,10,FALSE)</f>
        <v>#N/A</v>
      </c>
      <c r="K23" s="263" t="e">
        <f>+VLOOKUP('Autres sources12'!$A$8,'Coef Feuillus divers'!$G$2:$AA$228,11,FALSE)</f>
        <v>#N/A</v>
      </c>
      <c r="L23" s="263" t="e">
        <f>+VLOOKUP('Autres sources12'!$A$8,'Coef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LBC!$B$179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sources12'!$A$8,'Coef Feuillus divers'!$G$2:$AA$228,10,FALSE)</f>
        <v>#N/A</v>
      </c>
      <c r="K24" s="263" t="e">
        <f>+VLOOKUP('Autres sources12'!$A$8,'Coef Feuillus divers'!$G$2:$AA$228,11,FALSE)</f>
        <v>#N/A</v>
      </c>
      <c r="L24" s="263" t="e">
        <f>+VLOOKUP('Autres sources12'!$A$8,'Coef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LBC!$B$179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sources12'!$A$8,'Coef Feuillus divers'!$G$2:$AA$228,10,FALSE)</f>
        <v>#N/A</v>
      </c>
      <c r="K25" s="263" t="e">
        <f>+VLOOKUP('Autres sources12'!$A$8,'Coef Feuillus divers'!$G$2:$AA$228,11,FALSE)</f>
        <v>#N/A</v>
      </c>
      <c r="L25" s="263" t="e">
        <f>+VLOOKUP('Autres sources12'!$A$8,'Coef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"/>
  <sheetViews>
    <sheetView showGridLines="0" workbookViewId="0">
      <selection activeCell="G9" sqref="G9"/>
    </sheetView>
  </sheetViews>
  <sheetFormatPr baseColWidth="10" defaultRowHeight="15" x14ac:dyDescent="0.25"/>
  <cols>
    <col min="1" max="1" width="21.42578125" bestFit="1" customWidth="1"/>
    <col min="2" max="3" width="16" customWidth="1"/>
    <col min="4" max="7" width="11.85546875" customWidth="1"/>
  </cols>
  <sheetData>
    <row r="1" spans="1:7" x14ac:dyDescent="0.25">
      <c r="A1" s="114" t="s">
        <v>390</v>
      </c>
      <c r="B1" s="114" t="s">
        <v>395</v>
      </c>
      <c r="C1" s="114" t="s">
        <v>396</v>
      </c>
    </row>
    <row r="2" spans="1:7" x14ac:dyDescent="0.25">
      <c r="A2" s="100" t="s">
        <v>391</v>
      </c>
      <c r="B2" s="116">
        <f>+D39</f>
        <v>14.37596070154024</v>
      </c>
      <c r="C2" s="116">
        <f>+AVERAGE(D9:D89)</f>
        <v>18.925297099781581</v>
      </c>
    </row>
    <row r="3" spans="1:7" x14ac:dyDescent="0.25">
      <c r="A3" s="100" t="s">
        <v>392</v>
      </c>
      <c r="B3" s="116">
        <f>+E39</f>
        <v>19.510232380661751</v>
      </c>
      <c r="C3" s="116">
        <f>+AVERAGE(E9:E89)</f>
        <v>25.684331778275016</v>
      </c>
    </row>
    <row r="4" spans="1:7" x14ac:dyDescent="0.25">
      <c r="A4" s="100" t="s">
        <v>393</v>
      </c>
      <c r="B4" s="116">
        <f>+F39</f>
        <v>28.75192140308048</v>
      </c>
      <c r="C4" s="116">
        <f>+AVERAGE(F9:F89)</f>
        <v>37.850594199563162</v>
      </c>
    </row>
    <row r="5" spans="1:7" x14ac:dyDescent="0.25">
      <c r="A5" s="100" t="s">
        <v>394</v>
      </c>
      <c r="B5" s="116">
        <f>+G39</f>
        <v>39.020464761323503</v>
      </c>
      <c r="C5" s="116">
        <f>+AVERAGE(G9:G89)</f>
        <v>51.368663556550032</v>
      </c>
    </row>
    <row r="8" spans="1:7" s="112" customFormat="1" ht="30" x14ac:dyDescent="0.25">
      <c r="A8" s="113" t="s">
        <v>389</v>
      </c>
      <c r="B8" s="113" t="s">
        <v>397</v>
      </c>
      <c r="C8" s="113" t="s">
        <v>398</v>
      </c>
      <c r="D8" s="113" t="s">
        <v>399</v>
      </c>
      <c r="E8" s="113" t="s">
        <v>400</v>
      </c>
      <c r="F8" s="113" t="s">
        <v>401</v>
      </c>
      <c r="G8" s="113" t="s">
        <v>402</v>
      </c>
    </row>
    <row r="9" spans="1:7" x14ac:dyDescent="0.25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25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25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25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25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25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25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25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25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25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25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25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25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25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25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25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25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25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25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25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25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25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25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25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25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25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25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25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25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25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25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25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25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25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25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25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25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25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25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25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25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25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25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25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25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25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25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25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25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25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25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25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25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25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25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25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25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25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25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25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25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25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25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25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25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25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25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25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25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25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25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25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25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25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25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25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25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25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25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25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25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85546875" customWidth="1"/>
  </cols>
  <sheetData>
    <row r="1" spans="1:27" x14ac:dyDescent="0.25">
      <c r="A1" s="132" t="s">
        <v>1360</v>
      </c>
      <c r="B1" s="253" t="s">
        <v>1361</v>
      </c>
      <c r="C1" s="253" t="s">
        <v>1362</v>
      </c>
      <c r="D1" s="253" t="s">
        <v>1363</v>
      </c>
      <c r="E1" s="254" t="s">
        <v>1364</v>
      </c>
      <c r="F1" s="254" t="s">
        <v>1365</v>
      </c>
      <c r="G1" s="254" t="s">
        <v>1366</v>
      </c>
      <c r="H1" s="254" t="s">
        <v>1367</v>
      </c>
      <c r="I1" s="254" t="s">
        <v>1368</v>
      </c>
      <c r="J1" s="254" t="s">
        <v>1369</v>
      </c>
      <c r="K1" s="254" t="s">
        <v>1370</v>
      </c>
      <c r="L1" s="254" t="s">
        <v>1371</v>
      </c>
      <c r="M1" s="254" t="s">
        <v>1372</v>
      </c>
      <c r="N1" s="254" t="s">
        <v>1373</v>
      </c>
      <c r="O1" s="255" t="s">
        <v>1374</v>
      </c>
      <c r="P1" s="253" t="s">
        <v>1375</v>
      </c>
      <c r="Q1" s="253" t="s">
        <v>1376</v>
      </c>
      <c r="R1" s="253" t="s">
        <v>1377</v>
      </c>
      <c r="S1" s="254" t="s">
        <v>1378</v>
      </c>
      <c r="T1" s="253" t="s">
        <v>1379</v>
      </c>
      <c r="U1" s="253" t="s">
        <v>1380</v>
      </c>
      <c r="V1" s="253" t="s">
        <v>1381</v>
      </c>
      <c r="W1" s="253" t="s">
        <v>1382</v>
      </c>
      <c r="X1" s="253" t="s">
        <v>1383</v>
      </c>
      <c r="Y1" s="253" t="s">
        <v>1384</v>
      </c>
      <c r="Z1" s="254" t="s">
        <v>1385</v>
      </c>
      <c r="AA1" s="254" t="s">
        <v>1386</v>
      </c>
    </row>
    <row r="2" spans="1:27" x14ac:dyDescent="0.25">
      <c r="A2" s="132">
        <v>1</v>
      </c>
      <c r="B2" s="166" t="s">
        <v>709</v>
      </c>
      <c r="C2" s="166" t="s">
        <v>710</v>
      </c>
      <c r="D2" s="166" t="s">
        <v>433</v>
      </c>
      <c r="E2" s="167">
        <v>159</v>
      </c>
      <c r="F2" s="167">
        <v>568</v>
      </c>
      <c r="G2" s="167" t="s">
        <v>131</v>
      </c>
      <c r="H2" s="167">
        <v>116216</v>
      </c>
      <c r="I2" s="167" t="s">
        <v>711</v>
      </c>
      <c r="J2" s="167">
        <v>4797</v>
      </c>
      <c r="K2" s="168">
        <v>64</v>
      </c>
      <c r="L2" s="168" t="s">
        <v>8</v>
      </c>
      <c r="M2" s="168" t="s">
        <v>712</v>
      </c>
      <c r="N2" s="167">
        <v>428</v>
      </c>
      <c r="O2" s="169">
        <v>0.44666169372806502</v>
      </c>
      <c r="P2" s="167">
        <v>0.235014406668826</v>
      </c>
      <c r="Q2" s="167">
        <v>1.7559231923802499</v>
      </c>
      <c r="R2" s="167">
        <v>3.8935302974583289E-3</v>
      </c>
      <c r="S2" s="170">
        <v>15144</v>
      </c>
      <c r="T2" s="170">
        <v>0.7107437030491297</v>
      </c>
      <c r="U2" s="170">
        <v>0.18144349997639</v>
      </c>
      <c r="V2" s="170">
        <v>-3.0694272452292801</v>
      </c>
      <c r="W2" s="170">
        <v>0.100534597565308</v>
      </c>
      <c r="X2" s="167">
        <v>2.9490980000000002</v>
      </c>
      <c r="Y2" s="167">
        <v>4.0176899999999988E-2</v>
      </c>
      <c r="Z2" s="171">
        <v>0.45333333333333337</v>
      </c>
      <c r="AA2" s="171">
        <v>0.43</v>
      </c>
    </row>
    <row r="3" spans="1:27" x14ac:dyDescent="0.25">
      <c r="A3" s="132">
        <v>2</v>
      </c>
      <c r="B3" s="172" t="s">
        <v>709</v>
      </c>
      <c r="C3" s="172" t="s">
        <v>710</v>
      </c>
      <c r="D3" s="172"/>
      <c r="E3" s="167">
        <v>163</v>
      </c>
      <c r="F3" s="167">
        <v>516</v>
      </c>
      <c r="G3" s="167" t="s">
        <v>713</v>
      </c>
      <c r="H3" s="167">
        <v>93570</v>
      </c>
      <c r="I3" s="167" t="s">
        <v>714</v>
      </c>
      <c r="J3" s="167">
        <v>4798</v>
      </c>
      <c r="K3" s="168" t="s">
        <v>715</v>
      </c>
      <c r="L3" s="168" t="s">
        <v>716</v>
      </c>
      <c r="M3" s="168" t="s">
        <v>717</v>
      </c>
      <c r="N3" s="173"/>
      <c r="O3" s="174">
        <v>0.49608570000000002</v>
      </c>
      <c r="P3" s="173">
        <v>0.35638887800000002</v>
      </c>
      <c r="Q3" s="173">
        <v>1.7559231923802501</v>
      </c>
      <c r="R3" s="173">
        <v>1.73453652052958E-3</v>
      </c>
      <c r="S3" s="141"/>
      <c r="T3" s="141">
        <v>0.83890902321327565</v>
      </c>
      <c r="U3" s="141">
        <v>0.15456500000000001</v>
      </c>
      <c r="V3" s="141">
        <v>-3.624676</v>
      </c>
      <c r="W3" s="141">
        <v>7.7122999999999997E-2</v>
      </c>
      <c r="X3" s="139">
        <v>2.9490980000000002</v>
      </c>
      <c r="Y3" s="173">
        <v>4.0176899999999988E-2</v>
      </c>
      <c r="Z3" s="171">
        <v>0.43111111111111117</v>
      </c>
      <c r="AA3" s="171">
        <v>0.38999999999999996</v>
      </c>
    </row>
    <row r="4" spans="1:27" x14ac:dyDescent="0.25">
      <c r="A4" s="132">
        <v>3</v>
      </c>
      <c r="B4" s="172" t="s">
        <v>709</v>
      </c>
      <c r="C4" s="172" t="s">
        <v>710</v>
      </c>
      <c r="D4" s="172"/>
      <c r="E4" s="167">
        <v>165</v>
      </c>
      <c r="F4" s="167">
        <v>514</v>
      </c>
      <c r="G4" s="167" t="s">
        <v>718</v>
      </c>
      <c r="H4" s="167">
        <v>125811</v>
      </c>
      <c r="I4" s="167" t="s">
        <v>719</v>
      </c>
      <c r="J4" s="167">
        <v>4825</v>
      </c>
      <c r="K4" s="168" t="s">
        <v>720</v>
      </c>
      <c r="L4" s="168" t="s">
        <v>721</v>
      </c>
      <c r="M4" s="168" t="s">
        <v>722</v>
      </c>
      <c r="N4" s="173"/>
      <c r="O4" s="174">
        <v>0.49608570000000002</v>
      </c>
      <c r="P4" s="173">
        <v>0.35638887800000002</v>
      </c>
      <c r="Q4" s="173">
        <v>1.7559231923802501</v>
      </c>
      <c r="R4" s="173">
        <v>1.73453652052958E-3</v>
      </c>
      <c r="S4" s="141"/>
      <c r="T4" s="141">
        <v>0.83890902321327565</v>
      </c>
      <c r="U4" s="141">
        <v>0.15456500000000001</v>
      </c>
      <c r="V4" s="141">
        <v>-3.624676</v>
      </c>
      <c r="W4" s="141">
        <v>7.7122999999999997E-2</v>
      </c>
      <c r="X4" s="139">
        <v>2.9490980000000002</v>
      </c>
      <c r="Y4" s="173">
        <v>4.0176899999999988E-2</v>
      </c>
      <c r="Z4" s="171">
        <v>0.43111111111111117</v>
      </c>
      <c r="AA4" s="171">
        <v>0.38999999999999996</v>
      </c>
    </row>
    <row r="5" spans="1:27" x14ac:dyDescent="0.25">
      <c r="A5" s="132">
        <v>4</v>
      </c>
      <c r="B5" s="172" t="s">
        <v>709</v>
      </c>
      <c r="C5" s="172" t="s">
        <v>710</v>
      </c>
      <c r="D5" s="172"/>
      <c r="E5" s="167">
        <v>166</v>
      </c>
      <c r="F5" s="167">
        <v>157</v>
      </c>
      <c r="G5" s="167" t="s">
        <v>723</v>
      </c>
      <c r="H5" s="167"/>
      <c r="I5" s="167"/>
      <c r="J5" s="167">
        <v>4900</v>
      </c>
      <c r="K5" s="168" t="s">
        <v>724</v>
      </c>
      <c r="L5" s="168"/>
      <c r="M5" s="168"/>
      <c r="N5" s="173"/>
      <c r="O5" s="174">
        <v>0.49608570000000002</v>
      </c>
      <c r="P5" s="173">
        <v>0.35638887800000002</v>
      </c>
      <c r="Q5" s="173">
        <v>1.7559231923802501</v>
      </c>
      <c r="R5" s="173">
        <v>1.73453652052958E-3</v>
      </c>
      <c r="S5" s="141"/>
      <c r="T5" s="141">
        <v>0.83890902321327565</v>
      </c>
      <c r="U5" s="141">
        <v>0.15456500000000001</v>
      </c>
      <c r="V5" s="141">
        <v>-3.624676</v>
      </c>
      <c r="W5" s="141">
        <v>7.7122999999999997E-2</v>
      </c>
      <c r="X5" s="139">
        <v>2.9490980000000002</v>
      </c>
      <c r="Y5" s="173">
        <v>4.0176899999999988E-2</v>
      </c>
      <c r="Z5" s="171">
        <v>0.43111111111111117</v>
      </c>
      <c r="AA5" s="171">
        <v>0.38999999999999996</v>
      </c>
    </row>
    <row r="6" spans="1:27" x14ac:dyDescent="0.25">
      <c r="A6" s="132">
        <v>5</v>
      </c>
      <c r="B6" s="175" t="s">
        <v>709</v>
      </c>
      <c r="C6" s="175" t="s">
        <v>710</v>
      </c>
      <c r="D6" s="175" t="s">
        <v>433</v>
      </c>
      <c r="E6" s="167">
        <v>168</v>
      </c>
      <c r="F6" s="167">
        <v>503</v>
      </c>
      <c r="G6" s="167" t="s">
        <v>725</v>
      </c>
      <c r="H6" s="167">
        <v>93471</v>
      </c>
      <c r="I6" s="167" t="s">
        <v>726</v>
      </c>
      <c r="J6" s="167">
        <v>4828</v>
      </c>
      <c r="K6" s="168" t="s">
        <v>727</v>
      </c>
      <c r="L6" s="168" t="s">
        <v>728</v>
      </c>
      <c r="M6" s="168" t="s">
        <v>729</v>
      </c>
      <c r="N6" s="173"/>
      <c r="O6" s="174">
        <v>0.49608570000000002</v>
      </c>
      <c r="P6" s="173">
        <v>0.35638887800000002</v>
      </c>
      <c r="Q6" s="173">
        <v>1.7559231923802501</v>
      </c>
      <c r="R6" s="173">
        <v>1.73453652052958E-3</v>
      </c>
      <c r="S6" s="141"/>
      <c r="T6" s="141">
        <v>0.83890902321327565</v>
      </c>
      <c r="U6" s="141">
        <v>0.15456500000000001</v>
      </c>
      <c r="V6" s="141">
        <v>-3.624676</v>
      </c>
      <c r="W6" s="141">
        <v>7.7122999999999997E-2</v>
      </c>
      <c r="X6" s="139">
        <v>2.9490980000000002</v>
      </c>
      <c r="Y6" s="173">
        <v>4.0176899999999988E-2</v>
      </c>
      <c r="Z6" s="171">
        <v>0.46</v>
      </c>
      <c r="AA6" s="171">
        <v>0.36</v>
      </c>
    </row>
    <row r="7" spans="1:27" x14ac:dyDescent="0.25">
      <c r="A7" s="132">
        <v>6</v>
      </c>
      <c r="B7" s="172" t="s">
        <v>709</v>
      </c>
      <c r="C7" s="172" t="s">
        <v>710</v>
      </c>
      <c r="D7" s="172"/>
      <c r="E7" s="167">
        <v>169</v>
      </c>
      <c r="F7" s="167">
        <v>517</v>
      </c>
      <c r="G7" s="167" t="s">
        <v>730</v>
      </c>
      <c r="H7" s="167">
        <v>90411</v>
      </c>
      <c r="I7" s="167" t="s">
        <v>731</v>
      </c>
      <c r="J7" s="167">
        <v>4806</v>
      </c>
      <c r="K7" s="168" t="s">
        <v>732</v>
      </c>
      <c r="L7" s="168" t="s">
        <v>733</v>
      </c>
      <c r="M7" s="168" t="s">
        <v>734</v>
      </c>
      <c r="N7" s="173"/>
      <c r="O7" s="174">
        <v>0.49608570000000002</v>
      </c>
      <c r="P7" s="173">
        <v>0.35638887800000002</v>
      </c>
      <c r="Q7" s="173">
        <v>1.7559231923802501</v>
      </c>
      <c r="R7" s="173">
        <v>1.73453652052958E-3</v>
      </c>
      <c r="S7" s="141"/>
      <c r="T7" s="141">
        <v>0.83890902321327565</v>
      </c>
      <c r="U7" s="141">
        <v>0.15456500000000001</v>
      </c>
      <c r="V7" s="141">
        <v>-3.624676</v>
      </c>
      <c r="W7" s="141">
        <v>7.7122999999999997E-2</v>
      </c>
      <c r="X7" s="139">
        <v>2.9490980000000002</v>
      </c>
      <c r="Y7" s="173">
        <v>4.0176899999999988E-2</v>
      </c>
      <c r="Z7" s="171">
        <v>0.43111111111111117</v>
      </c>
      <c r="AA7" s="171">
        <v>0.38999999999999996</v>
      </c>
    </row>
    <row r="8" spans="1:27" x14ac:dyDescent="0.25">
      <c r="A8" s="132">
        <v>7</v>
      </c>
      <c r="B8" s="172" t="s">
        <v>709</v>
      </c>
      <c r="C8" s="172" t="s">
        <v>710</v>
      </c>
      <c r="D8" s="172"/>
      <c r="E8" s="167">
        <v>170</v>
      </c>
      <c r="F8" s="167">
        <v>515</v>
      </c>
      <c r="G8" s="167" t="s">
        <v>735</v>
      </c>
      <c r="H8" s="167">
        <v>93585</v>
      </c>
      <c r="I8" s="167" t="s">
        <v>736</v>
      </c>
      <c r="J8" s="167">
        <v>4787</v>
      </c>
      <c r="K8" s="168" t="s">
        <v>737</v>
      </c>
      <c r="L8" s="168" t="s">
        <v>738</v>
      </c>
      <c r="M8" s="168" t="s">
        <v>739</v>
      </c>
      <c r="N8" s="173"/>
      <c r="O8" s="174">
        <v>0.49608570000000002</v>
      </c>
      <c r="P8" s="173">
        <v>0.35638887800000002</v>
      </c>
      <c r="Q8" s="173">
        <v>1.7559231923802501</v>
      </c>
      <c r="R8" s="173">
        <v>1.73453652052958E-3</v>
      </c>
      <c r="S8" s="141"/>
      <c r="T8" s="141">
        <v>0.83890902321327565</v>
      </c>
      <c r="U8" s="141">
        <v>0.15456500000000001</v>
      </c>
      <c r="V8" s="141">
        <v>-3.624676</v>
      </c>
      <c r="W8" s="141">
        <v>7.7122999999999997E-2</v>
      </c>
      <c r="X8" s="139">
        <v>2.9490980000000002</v>
      </c>
      <c r="Y8" s="173">
        <v>4.0176899999999988E-2</v>
      </c>
      <c r="Z8" s="171">
        <v>0.43111111111111117</v>
      </c>
      <c r="AA8" s="171">
        <v>0.38999999999999996</v>
      </c>
    </row>
    <row r="9" spans="1:27" x14ac:dyDescent="0.25">
      <c r="A9" s="132">
        <v>8</v>
      </c>
      <c r="B9" s="172" t="s">
        <v>709</v>
      </c>
      <c r="C9" s="172" t="s">
        <v>710</v>
      </c>
      <c r="D9" s="172"/>
      <c r="E9" s="167">
        <v>175</v>
      </c>
      <c r="F9" s="167">
        <v>1832</v>
      </c>
      <c r="G9" s="167" t="s">
        <v>740</v>
      </c>
      <c r="H9" s="167">
        <v>122788</v>
      </c>
      <c r="I9" s="167" t="s">
        <v>741</v>
      </c>
      <c r="J9" s="167">
        <v>4824</v>
      </c>
      <c r="K9" s="168" t="s">
        <v>742</v>
      </c>
      <c r="L9" s="168" t="s">
        <v>743</v>
      </c>
      <c r="M9" s="168" t="s">
        <v>744</v>
      </c>
      <c r="N9" s="173"/>
      <c r="O9" s="174">
        <v>0.49608570000000002</v>
      </c>
      <c r="P9" s="173">
        <v>0.35638887800000002</v>
      </c>
      <c r="Q9" s="173">
        <v>1.7559231923802501</v>
      </c>
      <c r="R9" s="173">
        <v>1.73453652052958E-3</v>
      </c>
      <c r="S9" s="141"/>
      <c r="T9" s="141">
        <v>0.83890902321327565</v>
      </c>
      <c r="U9" s="141">
        <v>0.15456500000000001</v>
      </c>
      <c r="V9" s="141">
        <v>-3.624676</v>
      </c>
      <c r="W9" s="141">
        <v>7.7122999999999997E-2</v>
      </c>
      <c r="X9" s="139">
        <v>2.9490980000000002</v>
      </c>
      <c r="Y9" s="173">
        <v>4.0176899999999988E-2</v>
      </c>
      <c r="Z9" s="171">
        <v>0.43111111111111117</v>
      </c>
      <c r="AA9" s="171">
        <v>0.38999999999999996</v>
      </c>
    </row>
    <row r="10" spans="1:27" x14ac:dyDescent="0.25">
      <c r="A10" s="132">
        <v>9</v>
      </c>
      <c r="B10" s="175" t="s">
        <v>709</v>
      </c>
      <c r="C10" s="175" t="s">
        <v>710</v>
      </c>
      <c r="D10" s="175" t="s">
        <v>433</v>
      </c>
      <c r="E10" s="167">
        <v>177</v>
      </c>
      <c r="F10" s="167">
        <v>1834</v>
      </c>
      <c r="G10" s="167" t="s">
        <v>745</v>
      </c>
      <c r="H10" s="167">
        <v>122785</v>
      </c>
      <c r="I10" s="167" t="s">
        <v>746</v>
      </c>
      <c r="J10" s="167">
        <v>4823</v>
      </c>
      <c r="K10" s="168" t="s">
        <v>747</v>
      </c>
      <c r="L10" s="168" t="s">
        <v>748</v>
      </c>
      <c r="M10" s="168" t="s">
        <v>749</v>
      </c>
      <c r="N10" s="173"/>
      <c r="O10" s="174">
        <v>0.49608570000000002</v>
      </c>
      <c r="P10" s="173">
        <v>0.35638887800000002</v>
      </c>
      <c r="Q10" s="173">
        <v>1.7559231923802501</v>
      </c>
      <c r="R10" s="173">
        <v>1.73453652052958E-3</v>
      </c>
      <c r="S10" s="141"/>
      <c r="T10" s="141">
        <v>0.83890902321327565</v>
      </c>
      <c r="U10" s="141">
        <v>0.15456500000000001</v>
      </c>
      <c r="V10" s="141">
        <v>-3.624676</v>
      </c>
      <c r="W10" s="141">
        <v>7.7122999999999997E-2</v>
      </c>
      <c r="X10" s="139">
        <v>2.9490980000000002</v>
      </c>
      <c r="Y10" s="173">
        <v>4.0176899999999988E-2</v>
      </c>
      <c r="Z10" s="171">
        <v>0.38</v>
      </c>
      <c r="AA10" s="171">
        <v>0.38</v>
      </c>
    </row>
    <row r="11" spans="1:27" x14ac:dyDescent="0.25">
      <c r="A11" s="132">
        <v>10</v>
      </c>
      <c r="B11" s="176" t="s">
        <v>709</v>
      </c>
      <c r="C11" s="176" t="s">
        <v>710</v>
      </c>
      <c r="D11" s="176" t="s">
        <v>609</v>
      </c>
      <c r="E11" s="167"/>
      <c r="F11" s="167"/>
      <c r="G11" s="167" t="s">
        <v>750</v>
      </c>
      <c r="H11" s="167"/>
      <c r="I11" s="167" t="s">
        <v>751</v>
      </c>
      <c r="J11" s="167"/>
      <c r="K11" s="168"/>
      <c r="L11" s="168"/>
      <c r="M11" s="168"/>
      <c r="N11" s="173"/>
      <c r="O11" s="174">
        <v>0.49608570000000002</v>
      </c>
      <c r="P11" s="173">
        <v>0.35638887800000002</v>
      </c>
      <c r="Q11" s="173">
        <v>1.7559231923802501</v>
      </c>
      <c r="R11" s="173">
        <v>1.73453652052958E-3</v>
      </c>
      <c r="S11" s="141"/>
      <c r="T11" s="141">
        <v>0.83890902321327565</v>
      </c>
      <c r="U11" s="141">
        <v>0.15456500000000001</v>
      </c>
      <c r="V11" s="141">
        <v>-3.624676</v>
      </c>
      <c r="W11" s="141">
        <v>7.7122999999999997E-2</v>
      </c>
      <c r="X11" s="139">
        <v>2.9490980000000002</v>
      </c>
      <c r="Y11" s="173">
        <v>4.0176899999999988E-2</v>
      </c>
      <c r="Z11" s="171">
        <v>0.43111111111111117</v>
      </c>
      <c r="AA11" s="171">
        <v>0.38999999999999996</v>
      </c>
    </row>
    <row r="12" spans="1:27" x14ac:dyDescent="0.25">
      <c r="A12" s="132">
        <v>11</v>
      </c>
      <c r="B12" s="177" t="s">
        <v>709</v>
      </c>
      <c r="C12" s="177" t="s">
        <v>752</v>
      </c>
      <c r="D12" s="177" t="s">
        <v>433</v>
      </c>
      <c r="E12" s="178">
        <v>161</v>
      </c>
      <c r="F12" s="178">
        <v>518</v>
      </c>
      <c r="G12" s="178" t="s">
        <v>753</v>
      </c>
      <c r="H12" s="178">
        <v>93590</v>
      </c>
      <c r="I12" s="178" t="s">
        <v>754</v>
      </c>
      <c r="J12" s="178">
        <v>1317</v>
      </c>
      <c r="K12" s="179">
        <v>66</v>
      </c>
      <c r="L12" s="179" t="s">
        <v>755</v>
      </c>
      <c r="M12" s="179" t="s">
        <v>756</v>
      </c>
      <c r="N12" s="173"/>
      <c r="O12" s="174">
        <v>0.49608570000000002</v>
      </c>
      <c r="P12" s="173">
        <v>0.35638887800000002</v>
      </c>
      <c r="Q12" s="173">
        <v>1.7559231923802501</v>
      </c>
      <c r="R12" s="173">
        <v>1.73453652052958E-3</v>
      </c>
      <c r="S12" s="139"/>
      <c r="T12" s="141">
        <v>0.83890902321327565</v>
      </c>
      <c r="U12" s="141">
        <v>7.1251034341434108E-2</v>
      </c>
      <c r="V12" s="141">
        <v>-3.624676</v>
      </c>
      <c r="W12" s="141">
        <v>4.6598784483310299E-2</v>
      </c>
      <c r="X12" s="139">
        <v>2.9490980000000002</v>
      </c>
      <c r="Y12" s="173">
        <v>4.0176899999999988E-2</v>
      </c>
      <c r="Z12" s="180">
        <v>0.38</v>
      </c>
      <c r="AA12" s="180">
        <v>0.37</v>
      </c>
    </row>
    <row r="13" spans="1:27" x14ac:dyDescent="0.25">
      <c r="A13" s="132">
        <v>12</v>
      </c>
      <c r="B13" s="181" t="s">
        <v>709</v>
      </c>
      <c r="C13" s="181" t="s">
        <v>752</v>
      </c>
      <c r="D13" s="181"/>
      <c r="E13" s="178">
        <v>182</v>
      </c>
      <c r="F13" s="178">
        <v>794</v>
      </c>
      <c r="G13" s="178" t="s">
        <v>757</v>
      </c>
      <c r="H13" s="178">
        <v>104419</v>
      </c>
      <c r="I13" s="178" t="s">
        <v>758</v>
      </c>
      <c r="J13" s="178">
        <v>2316</v>
      </c>
      <c r="K13" s="179">
        <v>69</v>
      </c>
      <c r="L13" s="179" t="s">
        <v>759</v>
      </c>
      <c r="M13" s="179" t="s">
        <v>760</v>
      </c>
      <c r="N13" s="173"/>
      <c r="O13" s="174">
        <v>0.49608570000000002</v>
      </c>
      <c r="P13" s="173">
        <v>0.35638887800000002</v>
      </c>
      <c r="Q13" s="173">
        <v>1.7559231923802501</v>
      </c>
      <c r="R13" s="173">
        <v>1.73453652052958E-3</v>
      </c>
      <c r="S13" s="139"/>
      <c r="T13" s="141">
        <v>0.83890902321327565</v>
      </c>
      <c r="U13" s="141">
        <v>7.1251034341434108E-2</v>
      </c>
      <c r="V13" s="141">
        <v>-3.624676</v>
      </c>
      <c r="W13" s="141">
        <v>4.6598784483310299E-2</v>
      </c>
      <c r="X13" s="139">
        <v>2.9490980000000002</v>
      </c>
      <c r="Y13" s="173">
        <v>4.0176899999999988E-2</v>
      </c>
      <c r="Z13" s="143">
        <v>0.38</v>
      </c>
      <c r="AA13" s="143">
        <v>0.41000000000000003</v>
      </c>
    </row>
    <row r="14" spans="1:27" x14ac:dyDescent="0.25">
      <c r="A14" s="132">
        <v>13</v>
      </c>
      <c r="B14" s="181" t="s">
        <v>709</v>
      </c>
      <c r="C14" s="181" t="s">
        <v>752</v>
      </c>
      <c r="D14" s="181"/>
      <c r="E14" s="178">
        <v>183</v>
      </c>
      <c r="F14" s="178">
        <v>788</v>
      </c>
      <c r="G14" s="178" t="s">
        <v>761</v>
      </c>
      <c r="H14" s="178">
        <v>136969</v>
      </c>
      <c r="I14" s="178" t="s">
        <v>762</v>
      </c>
      <c r="J14" s="178">
        <v>2312</v>
      </c>
      <c r="K14" s="179" t="s">
        <v>763</v>
      </c>
      <c r="L14" s="179" t="s">
        <v>764</v>
      </c>
      <c r="M14" s="179" t="s">
        <v>765</v>
      </c>
      <c r="N14" s="173"/>
      <c r="O14" s="174">
        <v>0.49608570000000002</v>
      </c>
      <c r="P14" s="173">
        <v>0.35638887800000002</v>
      </c>
      <c r="Q14" s="173">
        <v>1.7559231923802501</v>
      </c>
      <c r="R14" s="173">
        <v>1.73453652052958E-3</v>
      </c>
      <c r="S14" s="139"/>
      <c r="T14" s="141">
        <v>0.83890902321327565</v>
      </c>
      <c r="U14" s="141">
        <v>7.1251034341434108E-2</v>
      </c>
      <c r="V14" s="141">
        <v>-3.624676</v>
      </c>
      <c r="W14" s="141">
        <v>4.6598784483310299E-2</v>
      </c>
      <c r="X14" s="139">
        <v>2.9490980000000002</v>
      </c>
      <c r="Y14" s="173">
        <v>4.0176899999999988E-2</v>
      </c>
      <c r="Z14" s="143">
        <v>0.38</v>
      </c>
      <c r="AA14" s="143">
        <v>0.41000000000000003</v>
      </c>
    </row>
    <row r="15" spans="1:27" x14ac:dyDescent="0.25">
      <c r="A15" s="132">
        <v>14</v>
      </c>
      <c r="B15" s="181" t="s">
        <v>709</v>
      </c>
      <c r="C15" s="181" t="s">
        <v>752</v>
      </c>
      <c r="D15" s="181"/>
      <c r="E15" s="178">
        <v>184</v>
      </c>
      <c r="F15" s="178">
        <v>792</v>
      </c>
      <c r="G15" s="178" t="s">
        <v>766</v>
      </c>
      <c r="H15" s="178">
        <v>104409</v>
      </c>
      <c r="I15" s="178" t="s">
        <v>767</v>
      </c>
      <c r="J15" s="178">
        <v>2313</v>
      </c>
      <c r="K15" s="179" t="s">
        <v>768</v>
      </c>
      <c r="L15" s="179" t="s">
        <v>769</v>
      </c>
      <c r="M15" s="179" t="s">
        <v>770</v>
      </c>
      <c r="N15" s="173"/>
      <c r="O15" s="174">
        <v>0.49608570000000002</v>
      </c>
      <c r="P15" s="173">
        <v>0.35638887800000002</v>
      </c>
      <c r="Q15" s="173">
        <v>1.7559231923802501</v>
      </c>
      <c r="R15" s="173">
        <v>1.73453652052958E-3</v>
      </c>
      <c r="S15" s="139"/>
      <c r="T15" s="141">
        <v>0.83890902321327565</v>
      </c>
      <c r="U15" s="141">
        <v>7.1251034341434108E-2</v>
      </c>
      <c r="V15" s="141">
        <v>-3.624676</v>
      </c>
      <c r="W15" s="141">
        <v>4.6598784483310299E-2</v>
      </c>
      <c r="X15" s="139">
        <v>2.9490980000000002</v>
      </c>
      <c r="Y15" s="173">
        <v>4.0176899999999988E-2</v>
      </c>
      <c r="Z15" s="143">
        <v>0.38</v>
      </c>
      <c r="AA15" s="143">
        <v>0.41000000000000003</v>
      </c>
    </row>
    <row r="16" spans="1:27" x14ac:dyDescent="0.25">
      <c r="A16" s="132">
        <v>15</v>
      </c>
      <c r="B16" s="182" t="s">
        <v>709</v>
      </c>
      <c r="C16" s="182" t="s">
        <v>752</v>
      </c>
      <c r="D16" s="182" t="s">
        <v>609</v>
      </c>
      <c r="E16" s="178"/>
      <c r="F16" s="178"/>
      <c r="G16" s="178" t="s">
        <v>771</v>
      </c>
      <c r="H16" s="178"/>
      <c r="I16" s="178" t="s">
        <v>772</v>
      </c>
      <c r="J16" s="178"/>
      <c r="K16" s="179"/>
      <c r="L16" s="179"/>
      <c r="M16" s="179"/>
      <c r="N16" s="173"/>
      <c r="O16" s="174">
        <v>0.49608570000000002</v>
      </c>
      <c r="P16" s="173">
        <v>0.35638887800000002</v>
      </c>
      <c r="Q16" s="173">
        <v>1.7559231923802501</v>
      </c>
      <c r="R16" s="173">
        <v>1.73453652052958E-3</v>
      </c>
      <c r="S16" s="139"/>
      <c r="T16" s="141">
        <v>0.83890902321327565</v>
      </c>
      <c r="U16" s="141">
        <v>7.1251034341434108E-2</v>
      </c>
      <c r="V16" s="141">
        <v>-3.624676</v>
      </c>
      <c r="W16" s="141">
        <v>4.6598784483310299E-2</v>
      </c>
      <c r="X16" s="139">
        <v>2.9490980000000002</v>
      </c>
      <c r="Y16" s="173">
        <v>4.0176899999999988E-2</v>
      </c>
      <c r="Z16" s="143">
        <v>0.38</v>
      </c>
      <c r="AA16" s="143">
        <v>0.41000000000000003</v>
      </c>
    </row>
    <row r="17" spans="1:27" x14ac:dyDescent="0.25">
      <c r="A17" s="132">
        <v>16</v>
      </c>
      <c r="B17" s="183" t="s">
        <v>709</v>
      </c>
      <c r="C17" s="183" t="s">
        <v>752</v>
      </c>
      <c r="D17" s="183" t="s">
        <v>433</v>
      </c>
      <c r="E17" s="178"/>
      <c r="F17" s="178"/>
      <c r="G17" s="184" t="s">
        <v>773</v>
      </c>
      <c r="H17" s="178">
        <v>130222</v>
      </c>
      <c r="I17" s="184" t="s">
        <v>774</v>
      </c>
      <c r="J17" s="178"/>
      <c r="K17" s="179"/>
      <c r="L17" s="179" t="s">
        <v>775</v>
      </c>
      <c r="M17" s="179" t="s">
        <v>776</v>
      </c>
      <c r="N17" s="173"/>
      <c r="O17" s="174">
        <v>0.49608570000000002</v>
      </c>
      <c r="P17" s="173">
        <v>0.35638887800000002</v>
      </c>
      <c r="Q17" s="185">
        <v>1.7559231923802501</v>
      </c>
      <c r="R17" s="173">
        <v>1.73453652052958E-3</v>
      </c>
      <c r="S17" s="141"/>
      <c r="T17" s="141">
        <v>0.83890902321327565</v>
      </c>
      <c r="U17" s="141">
        <v>7.1251034341434108E-2</v>
      </c>
      <c r="V17" s="141">
        <v>-3.624676</v>
      </c>
      <c r="W17" s="141">
        <v>4.6598784483310299E-2</v>
      </c>
      <c r="X17" s="139">
        <v>2.9490980000000002</v>
      </c>
      <c r="Y17" s="173">
        <v>4.0176899999999988E-2</v>
      </c>
      <c r="Z17" s="143">
        <v>0.38</v>
      </c>
      <c r="AA17" s="186">
        <v>0.45</v>
      </c>
    </row>
    <row r="18" spans="1:27" x14ac:dyDescent="0.25">
      <c r="A18" s="132">
        <v>17</v>
      </c>
      <c r="B18" s="182" t="s">
        <v>709</v>
      </c>
      <c r="C18" s="182" t="s">
        <v>752</v>
      </c>
      <c r="D18" s="182" t="s">
        <v>613</v>
      </c>
      <c r="E18" s="178"/>
      <c r="F18" s="178"/>
      <c r="G18" s="178" t="s">
        <v>777</v>
      </c>
      <c r="H18" s="178">
        <v>191364</v>
      </c>
      <c r="I18" s="178" t="s">
        <v>778</v>
      </c>
      <c r="J18" s="178"/>
      <c r="K18" s="179"/>
      <c r="L18" s="179"/>
      <c r="M18" s="179"/>
      <c r="N18" s="173"/>
      <c r="O18" s="174">
        <v>0.49608570000000002</v>
      </c>
      <c r="P18" s="173">
        <v>0.35638887800000002</v>
      </c>
      <c r="Q18" s="173">
        <v>1.7559231923802501</v>
      </c>
      <c r="R18" s="173">
        <v>1.73453652052958E-3</v>
      </c>
      <c r="S18" s="187">
        <v>52</v>
      </c>
      <c r="T18" s="187">
        <v>0.84723007496408576</v>
      </c>
      <c r="U18" s="187">
        <v>7.5178756440452091E-2</v>
      </c>
      <c r="V18" s="187">
        <v>-3.8118780274880599</v>
      </c>
      <c r="W18" s="187">
        <v>4.8180529975253503E-2</v>
      </c>
      <c r="X18" s="139">
        <v>2.9490980000000002</v>
      </c>
      <c r="Y18" s="173">
        <v>4.0176899999999988E-2</v>
      </c>
      <c r="Z18" s="143">
        <v>0.38</v>
      </c>
      <c r="AA18" s="143">
        <v>0.41000000000000003</v>
      </c>
    </row>
    <row r="19" spans="1:27" x14ac:dyDescent="0.25">
      <c r="A19" s="132">
        <v>18</v>
      </c>
      <c r="B19" s="182" t="s">
        <v>709</v>
      </c>
      <c r="C19" s="182" t="s">
        <v>752</v>
      </c>
      <c r="D19" s="182"/>
      <c r="E19" s="178"/>
      <c r="F19" s="178"/>
      <c r="G19" s="178" t="s">
        <v>779</v>
      </c>
      <c r="H19" s="178"/>
      <c r="I19" s="178" t="s">
        <v>779</v>
      </c>
      <c r="J19" s="178"/>
      <c r="K19" s="179"/>
      <c r="L19" s="179" t="s">
        <v>780</v>
      </c>
      <c r="M19" s="179"/>
      <c r="N19" s="173"/>
      <c r="O19" s="174">
        <v>0.49608570000000002</v>
      </c>
      <c r="P19" s="173">
        <v>0.35638887800000002</v>
      </c>
      <c r="Q19" s="173">
        <v>1.7559231923802501</v>
      </c>
      <c r="R19" s="173">
        <v>1.73453652052958E-3</v>
      </c>
      <c r="S19" s="187">
        <v>433</v>
      </c>
      <c r="T19" s="187">
        <v>0.73795889296197981</v>
      </c>
      <c r="U19" s="187">
        <v>7.128278247442911E-2</v>
      </c>
      <c r="V19" s="187">
        <v>-2.4646754691699999</v>
      </c>
      <c r="W19" s="187">
        <v>4.4620522713425204E-2</v>
      </c>
      <c r="X19" s="139">
        <v>2.9490980000000002</v>
      </c>
      <c r="Y19" s="173">
        <v>4.0176899999999988E-2</v>
      </c>
      <c r="Z19" s="143">
        <v>0.38</v>
      </c>
      <c r="AA19" s="143">
        <v>0.41000000000000003</v>
      </c>
    </row>
    <row r="20" spans="1:27" x14ac:dyDescent="0.25">
      <c r="A20" s="132">
        <v>19</v>
      </c>
      <c r="B20" s="188" t="s">
        <v>709</v>
      </c>
      <c r="C20" s="188" t="s">
        <v>781</v>
      </c>
      <c r="D20" s="188" t="s">
        <v>433</v>
      </c>
      <c r="E20" s="189">
        <v>156</v>
      </c>
      <c r="F20" s="189">
        <v>1729</v>
      </c>
      <c r="G20" s="189" t="s">
        <v>221</v>
      </c>
      <c r="H20" s="189">
        <v>130692</v>
      </c>
      <c r="I20" s="189" t="s">
        <v>782</v>
      </c>
      <c r="J20" s="189">
        <v>1</v>
      </c>
      <c r="K20" s="190">
        <v>61</v>
      </c>
      <c r="L20" s="190" t="s">
        <v>783</v>
      </c>
      <c r="M20" s="190" t="s">
        <v>784</v>
      </c>
      <c r="N20" s="189">
        <v>1688</v>
      </c>
      <c r="O20" s="191">
        <v>0.52022966444296204</v>
      </c>
      <c r="P20" s="189">
        <v>0.39789782897042197</v>
      </c>
      <c r="Q20" s="189">
        <v>1.7559231923802499</v>
      </c>
      <c r="R20" s="189">
        <v>1.67846493354806E-3</v>
      </c>
      <c r="S20" s="192">
        <v>88610</v>
      </c>
      <c r="T20" s="192">
        <v>0.88412082279526061</v>
      </c>
      <c r="U20" s="192">
        <v>5.6713843228780092E-2</v>
      </c>
      <c r="V20" s="192">
        <v>-4.0307876685203601</v>
      </c>
      <c r="W20" s="192">
        <v>3.2434276212649008E-2</v>
      </c>
      <c r="X20" s="189">
        <v>2.9490980000000002</v>
      </c>
      <c r="Y20" s="189">
        <v>4.0176899999999988E-2</v>
      </c>
      <c r="Z20" s="193">
        <v>0.35300999999999999</v>
      </c>
      <c r="AA20" s="193">
        <v>0.38</v>
      </c>
    </row>
    <row r="21" spans="1:27" x14ac:dyDescent="0.25">
      <c r="A21" s="132">
        <v>20</v>
      </c>
      <c r="B21" s="188" t="s">
        <v>709</v>
      </c>
      <c r="C21" s="188" t="s">
        <v>781</v>
      </c>
      <c r="D21" s="188" t="s">
        <v>433</v>
      </c>
      <c r="E21" s="189">
        <v>157</v>
      </c>
      <c r="F21" s="189">
        <v>602</v>
      </c>
      <c r="G21" s="189" t="s">
        <v>785</v>
      </c>
      <c r="H21" s="189">
        <v>138781</v>
      </c>
      <c r="I21" s="189" t="s">
        <v>786</v>
      </c>
      <c r="J21" s="189">
        <v>3256</v>
      </c>
      <c r="K21" s="190">
        <v>62</v>
      </c>
      <c r="L21" s="190" t="s">
        <v>182</v>
      </c>
      <c r="M21" s="190" t="s">
        <v>787</v>
      </c>
      <c r="N21" s="189">
        <v>404</v>
      </c>
      <c r="O21" s="191">
        <v>0.48602986519277602</v>
      </c>
      <c r="P21" s="189">
        <v>0.30342317438037902</v>
      </c>
      <c r="Q21" s="189">
        <v>1.7559231923802499</v>
      </c>
      <c r="R21" s="189">
        <v>3.8966335250498847E-3</v>
      </c>
      <c r="S21" s="192">
        <v>85188</v>
      </c>
      <c r="T21" s="192">
        <v>0.80828163953619669</v>
      </c>
      <c r="U21" s="192">
        <v>8.9018304116432106E-2</v>
      </c>
      <c r="V21" s="192">
        <v>-3.3962618812620402</v>
      </c>
      <c r="W21" s="192">
        <v>4.7329175919294905E-2</v>
      </c>
      <c r="X21" s="189">
        <v>2.9490980000000002</v>
      </c>
      <c r="Y21" s="189">
        <v>4.0176899999999988E-2</v>
      </c>
      <c r="Z21" s="193">
        <v>0.37023</v>
      </c>
      <c r="AA21" s="193">
        <v>0.37</v>
      </c>
    </row>
    <row r="22" spans="1:27" x14ac:dyDescent="0.25">
      <c r="A22" s="132">
        <v>21</v>
      </c>
      <c r="B22" s="194" t="s">
        <v>709</v>
      </c>
      <c r="C22" s="194" t="s">
        <v>781</v>
      </c>
      <c r="D22" s="195" t="s">
        <v>433</v>
      </c>
      <c r="E22" s="189">
        <v>188</v>
      </c>
      <c r="F22" s="189">
        <v>1723</v>
      </c>
      <c r="G22" s="189" t="s">
        <v>788</v>
      </c>
      <c r="H22" s="189">
        <v>79345</v>
      </c>
      <c r="I22" s="189" t="s">
        <v>789</v>
      </c>
      <c r="J22" s="189">
        <v>4799</v>
      </c>
      <c r="K22" s="190">
        <v>71</v>
      </c>
      <c r="L22" s="190" t="s">
        <v>790</v>
      </c>
      <c r="M22" s="190" t="s">
        <v>791</v>
      </c>
      <c r="N22" s="189">
        <v>47</v>
      </c>
      <c r="O22" s="191">
        <v>0.53250582393337997</v>
      </c>
      <c r="P22" s="189">
        <v>0.37495832544058699</v>
      </c>
      <c r="Q22" s="189">
        <v>1.7559231923802499</v>
      </c>
      <c r="R22" s="189">
        <v>2.2320541954419697E-3</v>
      </c>
      <c r="S22" s="192">
        <v>252</v>
      </c>
      <c r="T22" s="192">
        <v>0.76029070600760473</v>
      </c>
      <c r="U22" s="192">
        <v>9.7030734021207099E-2</v>
      </c>
      <c r="V22" s="192">
        <v>-3.8723592896577701</v>
      </c>
      <c r="W22" s="192">
        <v>5.8293034258853807E-2</v>
      </c>
      <c r="X22" s="189">
        <v>2.9490980000000002</v>
      </c>
      <c r="Y22" s="189">
        <v>4.0176899999999988E-2</v>
      </c>
      <c r="Z22" s="143">
        <v>0.36212285714285714</v>
      </c>
      <c r="AA22" s="193">
        <v>0.35</v>
      </c>
    </row>
    <row r="23" spans="1:27" x14ac:dyDescent="0.25">
      <c r="A23" s="132">
        <v>22</v>
      </c>
      <c r="B23" s="194" t="s">
        <v>709</v>
      </c>
      <c r="C23" s="194" t="s">
        <v>781</v>
      </c>
      <c r="D23" s="195" t="s">
        <v>433</v>
      </c>
      <c r="E23" s="189">
        <v>191</v>
      </c>
      <c r="F23" s="189">
        <v>603</v>
      </c>
      <c r="G23" s="189" t="s">
        <v>792</v>
      </c>
      <c r="H23" s="189">
        <v>113444</v>
      </c>
      <c r="I23" s="189" t="s">
        <v>793</v>
      </c>
      <c r="J23" s="189">
        <v>4802</v>
      </c>
      <c r="K23" s="190">
        <v>73</v>
      </c>
      <c r="L23" s="190" t="s">
        <v>794</v>
      </c>
      <c r="M23" s="190" t="s">
        <v>795</v>
      </c>
      <c r="N23" s="189">
        <v>12</v>
      </c>
      <c r="O23" s="191">
        <v>0.49413068751096401</v>
      </c>
      <c r="P23" s="189">
        <v>0.35056416089638404</v>
      </c>
      <c r="Q23" s="189">
        <v>1.7559231923802499</v>
      </c>
      <c r="R23" s="189">
        <v>1.7292259223598999E-3</v>
      </c>
      <c r="S23" s="192">
        <v>2305</v>
      </c>
      <c r="T23" s="192">
        <v>0.58310969155546166</v>
      </c>
      <c r="U23" s="192">
        <v>0.1909795187241741</v>
      </c>
      <c r="V23" s="192">
        <v>-3.6950478361090502</v>
      </c>
      <c r="W23" s="192">
        <v>0.12679286317797878</v>
      </c>
      <c r="X23" s="189">
        <v>2.9490980000000002</v>
      </c>
      <c r="Y23" s="189">
        <v>4.0176899999999988E-2</v>
      </c>
      <c r="Z23" s="193">
        <v>0.36162</v>
      </c>
      <c r="AA23" s="193">
        <v>0.36</v>
      </c>
    </row>
    <row r="24" spans="1:27" x14ac:dyDescent="0.25">
      <c r="A24" s="132">
        <v>23</v>
      </c>
      <c r="B24" s="196" t="s">
        <v>709</v>
      </c>
      <c r="C24" s="196" t="s">
        <v>781</v>
      </c>
      <c r="D24" s="196"/>
      <c r="E24" s="189">
        <v>171</v>
      </c>
      <c r="F24" s="189">
        <v>605</v>
      </c>
      <c r="G24" s="189" t="s">
        <v>796</v>
      </c>
      <c r="H24" s="189">
        <v>113439</v>
      </c>
      <c r="I24" s="189" t="s">
        <v>797</v>
      </c>
      <c r="J24" s="189">
        <v>4803</v>
      </c>
      <c r="K24" s="190" t="s">
        <v>798</v>
      </c>
      <c r="L24" s="190"/>
      <c r="M24" s="190"/>
      <c r="N24" s="185"/>
      <c r="O24" s="174">
        <v>0.49608570000000002</v>
      </c>
      <c r="P24" s="173">
        <v>0.35638887800000002</v>
      </c>
      <c r="Q24" s="173">
        <v>1.7559231923802501</v>
      </c>
      <c r="R24" s="173">
        <v>1.73453652052958E-3</v>
      </c>
      <c r="S24" s="141"/>
      <c r="T24" s="141">
        <v>0.83890902321327565</v>
      </c>
      <c r="U24" s="141">
        <v>7.8517767686096113E-2</v>
      </c>
      <c r="V24" s="141">
        <v>-3.624676</v>
      </c>
      <c r="W24" s="141">
        <v>3.5381712098484799E-2</v>
      </c>
      <c r="X24" s="139">
        <v>2.9490980000000002</v>
      </c>
      <c r="Y24" s="173">
        <v>4.0176899999999988E-2</v>
      </c>
      <c r="Z24" s="193">
        <v>0.36212285714285714</v>
      </c>
      <c r="AA24" s="193">
        <v>0.36000000000000004</v>
      </c>
    </row>
    <row r="25" spans="1:27" x14ac:dyDescent="0.25">
      <c r="A25" s="132">
        <v>24</v>
      </c>
      <c r="B25" s="194" t="s">
        <v>709</v>
      </c>
      <c r="C25" s="196" t="s">
        <v>781</v>
      </c>
      <c r="D25" s="196"/>
      <c r="E25" s="189">
        <v>174</v>
      </c>
      <c r="F25" s="189">
        <v>1726</v>
      </c>
      <c r="G25" s="189" t="s">
        <v>799</v>
      </c>
      <c r="H25" s="189">
        <v>79327</v>
      </c>
      <c r="I25" s="189" t="s">
        <v>800</v>
      </c>
      <c r="J25" s="189">
        <v>4810</v>
      </c>
      <c r="K25" s="190" t="s">
        <v>801</v>
      </c>
      <c r="L25" s="190" t="s">
        <v>802</v>
      </c>
      <c r="M25" s="190" t="s">
        <v>803</v>
      </c>
      <c r="N25" s="173"/>
      <c r="O25" s="174">
        <v>0.49608570000000002</v>
      </c>
      <c r="P25" s="173">
        <v>0.35954963246839106</v>
      </c>
      <c r="Q25" s="173">
        <v>1.7559231923802499</v>
      </c>
      <c r="R25" s="173">
        <v>3.04477888629251E-3</v>
      </c>
      <c r="S25" s="141"/>
      <c r="T25" s="141">
        <v>0.83890902321327565</v>
      </c>
      <c r="U25" s="141">
        <v>7.8517767686096113E-2</v>
      </c>
      <c r="V25" s="141">
        <v>-3.624676</v>
      </c>
      <c r="W25" s="141">
        <v>3.5381712098484799E-2</v>
      </c>
      <c r="X25" s="139">
        <v>2.9490980000000002</v>
      </c>
      <c r="Y25" s="173">
        <v>4.0176899999999988E-2</v>
      </c>
      <c r="Z25" s="193">
        <v>0.37</v>
      </c>
      <c r="AA25" s="193">
        <v>0.37</v>
      </c>
    </row>
    <row r="26" spans="1:27" x14ac:dyDescent="0.25">
      <c r="A26" s="132">
        <v>25</v>
      </c>
      <c r="B26" s="194" t="s">
        <v>709</v>
      </c>
      <c r="C26" s="196" t="s">
        <v>781</v>
      </c>
      <c r="D26" s="196"/>
      <c r="E26" s="189">
        <v>176</v>
      </c>
      <c r="F26" s="189">
        <v>1722</v>
      </c>
      <c r="G26" s="189" t="s">
        <v>804</v>
      </c>
      <c r="H26" s="189"/>
      <c r="I26" s="189"/>
      <c r="J26" s="189">
        <v>4811</v>
      </c>
      <c r="K26" s="190" t="s">
        <v>805</v>
      </c>
      <c r="L26" s="190" t="s">
        <v>806</v>
      </c>
      <c r="M26" s="190" t="s">
        <v>807</v>
      </c>
      <c r="N26" s="185"/>
      <c r="O26" s="174">
        <v>0.49608570000000002</v>
      </c>
      <c r="P26" s="173">
        <v>0.35638887800000002</v>
      </c>
      <c r="Q26" s="173">
        <v>1.7559231923802501</v>
      </c>
      <c r="R26" s="173">
        <v>1.73453652052958E-3</v>
      </c>
      <c r="S26" s="141"/>
      <c r="T26" s="141">
        <v>0.83890902321327565</v>
      </c>
      <c r="U26" s="141">
        <v>7.8517767686096113E-2</v>
      </c>
      <c r="V26" s="141">
        <v>-3.624676</v>
      </c>
      <c r="W26" s="141">
        <v>3.5381712098484799E-2</v>
      </c>
      <c r="X26" s="139">
        <v>2.9490980000000002</v>
      </c>
      <c r="Y26" s="173">
        <v>4.0176899999999988E-2</v>
      </c>
      <c r="Z26" s="193">
        <v>0.36212285714285714</v>
      </c>
      <c r="AA26" s="193">
        <v>0.36000000000000004</v>
      </c>
    </row>
    <row r="27" spans="1:27" x14ac:dyDescent="0.25">
      <c r="A27" s="132">
        <v>26</v>
      </c>
      <c r="B27" s="194" t="s">
        <v>709</v>
      </c>
      <c r="C27" s="196" t="s">
        <v>781</v>
      </c>
      <c r="D27" s="196"/>
      <c r="E27" s="189">
        <v>178</v>
      </c>
      <c r="F27" s="189">
        <v>1932</v>
      </c>
      <c r="G27" s="189" t="s">
        <v>808</v>
      </c>
      <c r="H27" s="189">
        <v>126449</v>
      </c>
      <c r="I27" s="189" t="s">
        <v>809</v>
      </c>
      <c r="J27" s="189">
        <v>4401</v>
      </c>
      <c r="K27" s="190" t="s">
        <v>810</v>
      </c>
      <c r="L27" s="190"/>
      <c r="M27" s="190"/>
      <c r="N27" s="185"/>
      <c r="O27" s="174">
        <v>0.49608570000000002</v>
      </c>
      <c r="P27" s="173">
        <v>0.35638887800000002</v>
      </c>
      <c r="Q27" s="173">
        <v>1.7559231923802501</v>
      </c>
      <c r="R27" s="173">
        <v>1.73453652052958E-3</v>
      </c>
      <c r="S27" s="141"/>
      <c r="T27" s="141">
        <v>0.83890902321327565</v>
      </c>
      <c r="U27" s="141">
        <v>7.8517767686096113E-2</v>
      </c>
      <c r="V27" s="141">
        <v>-3.624676</v>
      </c>
      <c r="W27" s="141">
        <v>3.5381712098484799E-2</v>
      </c>
      <c r="X27" s="139">
        <v>2.9490980000000002</v>
      </c>
      <c r="Y27" s="173">
        <v>4.0176899999999988E-2</v>
      </c>
      <c r="Z27" s="193">
        <v>0.36212285714285714</v>
      </c>
      <c r="AA27" s="193">
        <v>0.36000000000000004</v>
      </c>
    </row>
    <row r="28" spans="1:27" x14ac:dyDescent="0.25">
      <c r="A28" s="132">
        <v>27</v>
      </c>
      <c r="B28" s="194" t="s">
        <v>709</v>
      </c>
      <c r="C28" s="194" t="s">
        <v>781</v>
      </c>
      <c r="D28" s="195" t="s">
        <v>433</v>
      </c>
      <c r="E28" s="189">
        <v>179</v>
      </c>
      <c r="F28" s="189">
        <v>1933</v>
      </c>
      <c r="G28" s="189" t="s">
        <v>811</v>
      </c>
      <c r="H28" s="189">
        <v>126451</v>
      </c>
      <c r="I28" s="189" t="s">
        <v>812</v>
      </c>
      <c r="J28" s="189">
        <v>4805</v>
      </c>
      <c r="K28" s="190" t="s">
        <v>813</v>
      </c>
      <c r="L28" s="190" t="s">
        <v>814</v>
      </c>
      <c r="M28" s="190" t="s">
        <v>815</v>
      </c>
      <c r="N28" s="185"/>
      <c r="O28" s="197">
        <v>0.49608570000000002</v>
      </c>
      <c r="P28" s="185">
        <v>0.35638887800000002</v>
      </c>
      <c r="Q28" s="185">
        <v>1.7559231923802501</v>
      </c>
      <c r="R28" s="185">
        <v>1.73453652052958E-3</v>
      </c>
      <c r="S28" s="139"/>
      <c r="T28" s="139">
        <v>0.83890902321327565</v>
      </c>
      <c r="U28" s="139">
        <v>7.8517767686096113E-2</v>
      </c>
      <c r="V28" s="139">
        <v>-3.624676</v>
      </c>
      <c r="W28" s="139">
        <v>3.5381712098484799E-2</v>
      </c>
      <c r="X28" s="139">
        <v>2.9490980000000002</v>
      </c>
      <c r="Y28" s="185">
        <v>4.0176899999999988E-2</v>
      </c>
      <c r="Z28" s="193">
        <v>0.31</v>
      </c>
      <c r="AA28" s="193">
        <v>0.31</v>
      </c>
    </row>
    <row r="29" spans="1:27" x14ac:dyDescent="0.25">
      <c r="A29" s="132">
        <v>28</v>
      </c>
      <c r="B29" s="194" t="s">
        <v>709</v>
      </c>
      <c r="C29" s="194" t="s">
        <v>781</v>
      </c>
      <c r="D29" s="195" t="s">
        <v>433</v>
      </c>
      <c r="E29" s="189">
        <v>180</v>
      </c>
      <c r="F29" s="189">
        <v>1973</v>
      </c>
      <c r="G29" s="189" t="s">
        <v>816</v>
      </c>
      <c r="H29" s="189">
        <v>127896</v>
      </c>
      <c r="I29" s="189" t="s">
        <v>817</v>
      </c>
      <c r="J29" s="189">
        <v>4826</v>
      </c>
      <c r="K29" s="190" t="s">
        <v>818</v>
      </c>
      <c r="L29" s="190" t="s">
        <v>819</v>
      </c>
      <c r="M29" s="190" t="s">
        <v>820</v>
      </c>
      <c r="N29" s="185"/>
      <c r="O29" s="197">
        <v>0.49608570000000002</v>
      </c>
      <c r="P29" s="185">
        <v>0.35638887800000002</v>
      </c>
      <c r="Q29" s="185">
        <v>1.7559231923802501</v>
      </c>
      <c r="R29" s="185">
        <v>1.73453652052958E-3</v>
      </c>
      <c r="S29" s="139"/>
      <c r="T29" s="139">
        <v>0.83890902321327565</v>
      </c>
      <c r="U29" s="139">
        <v>7.8517767686096113E-2</v>
      </c>
      <c r="V29" s="139">
        <v>-3.624676</v>
      </c>
      <c r="W29" s="139">
        <v>3.5381712098484799E-2</v>
      </c>
      <c r="X29" s="139">
        <v>2.9490980000000002</v>
      </c>
      <c r="Y29" s="185">
        <v>4.0176899999999988E-2</v>
      </c>
      <c r="Z29" s="193">
        <v>0.42</v>
      </c>
      <c r="AA29" s="193">
        <v>0.39</v>
      </c>
    </row>
    <row r="30" spans="1:27" x14ac:dyDescent="0.25">
      <c r="A30" s="132">
        <v>29</v>
      </c>
      <c r="B30" s="196" t="s">
        <v>709</v>
      </c>
      <c r="C30" s="196" t="s">
        <v>781</v>
      </c>
      <c r="D30" s="196"/>
      <c r="E30" s="189">
        <v>181</v>
      </c>
      <c r="F30" s="189">
        <v>1972</v>
      </c>
      <c r="G30" s="189" t="s">
        <v>821</v>
      </c>
      <c r="H30" s="189">
        <v>159899</v>
      </c>
      <c r="I30" s="189" t="s">
        <v>822</v>
      </c>
      <c r="J30" s="189">
        <v>4894</v>
      </c>
      <c r="K30" s="190" t="s">
        <v>823</v>
      </c>
      <c r="L30" s="190"/>
      <c r="M30" s="190"/>
      <c r="N30" s="185"/>
      <c r="O30" s="174">
        <v>0.49608570000000002</v>
      </c>
      <c r="P30" s="173">
        <v>0.35638887800000002</v>
      </c>
      <c r="Q30" s="173">
        <v>1.7559231923802501</v>
      </c>
      <c r="R30" s="173">
        <v>1.73453652052958E-3</v>
      </c>
      <c r="S30" s="141"/>
      <c r="T30" s="141">
        <v>0.83890902321327565</v>
      </c>
      <c r="U30" s="141">
        <v>7.8517767686096113E-2</v>
      </c>
      <c r="V30" s="141">
        <v>-3.624676</v>
      </c>
      <c r="W30" s="141">
        <v>3.5381712098484799E-2</v>
      </c>
      <c r="X30" s="139">
        <v>2.9490980000000002</v>
      </c>
      <c r="Y30" s="173">
        <v>4.0176899999999988E-2</v>
      </c>
      <c r="Z30" s="193">
        <v>0.36212285714285714</v>
      </c>
      <c r="AA30" s="193">
        <v>0.36000000000000004</v>
      </c>
    </row>
    <row r="31" spans="1:27" x14ac:dyDescent="0.25">
      <c r="A31" s="132">
        <v>30</v>
      </c>
      <c r="B31" s="196" t="s">
        <v>709</v>
      </c>
      <c r="C31" s="196" t="s">
        <v>781</v>
      </c>
      <c r="D31" s="196"/>
      <c r="E31" s="189">
        <v>185</v>
      </c>
      <c r="F31" s="189">
        <v>1724</v>
      </c>
      <c r="G31" s="189" t="s">
        <v>824</v>
      </c>
      <c r="H31" s="189">
        <v>130694</v>
      </c>
      <c r="I31" s="189" t="s">
        <v>825</v>
      </c>
      <c r="J31" s="189">
        <v>4809</v>
      </c>
      <c r="K31" s="190" t="s">
        <v>826</v>
      </c>
      <c r="L31" s="190" t="s">
        <v>790</v>
      </c>
      <c r="M31" s="190" t="s">
        <v>791</v>
      </c>
      <c r="N31" s="185"/>
      <c r="O31" s="174">
        <v>0.49608570000000002</v>
      </c>
      <c r="P31" s="173">
        <v>0.35638887800000002</v>
      </c>
      <c r="Q31" s="173">
        <v>1.7559231923802501</v>
      </c>
      <c r="R31" s="173">
        <v>1.73453652052958E-3</v>
      </c>
      <c r="S31" s="141"/>
      <c r="T31" s="141">
        <v>0.83890902321327565</v>
      </c>
      <c r="U31" s="141">
        <v>7.8517767686096113E-2</v>
      </c>
      <c r="V31" s="141">
        <v>-3.624676</v>
      </c>
      <c r="W31" s="141">
        <v>3.5381712098484799E-2</v>
      </c>
      <c r="X31" s="139">
        <v>2.9490980000000002</v>
      </c>
      <c r="Y31" s="173">
        <v>4.0176899999999988E-2</v>
      </c>
      <c r="Z31" s="193">
        <v>0.36212285714285714</v>
      </c>
      <c r="AA31" s="193">
        <v>0.36000000000000004</v>
      </c>
    </row>
    <row r="32" spans="1:27" x14ac:dyDescent="0.25">
      <c r="A32" s="132">
        <v>31</v>
      </c>
      <c r="B32" s="196" t="s">
        <v>709</v>
      </c>
      <c r="C32" s="196" t="s">
        <v>781</v>
      </c>
      <c r="D32" s="196"/>
      <c r="E32" s="189">
        <v>186</v>
      </c>
      <c r="F32" s="189">
        <v>1721</v>
      </c>
      <c r="G32" s="189" t="s">
        <v>827</v>
      </c>
      <c r="H32" s="189">
        <v>79325</v>
      </c>
      <c r="I32" s="189" t="s">
        <v>828</v>
      </c>
      <c r="J32" s="189">
        <v>4807</v>
      </c>
      <c r="K32" s="190" t="s">
        <v>829</v>
      </c>
      <c r="L32" s="190" t="s">
        <v>830</v>
      </c>
      <c r="M32" s="190" t="s">
        <v>831</v>
      </c>
      <c r="N32" s="185"/>
      <c r="O32" s="174">
        <v>0.49608570000000002</v>
      </c>
      <c r="P32" s="173">
        <v>0.35638887800000002</v>
      </c>
      <c r="Q32" s="173">
        <v>1.7559231923802501</v>
      </c>
      <c r="R32" s="173">
        <v>1.73453652052958E-3</v>
      </c>
      <c r="S32" s="141"/>
      <c r="T32" s="141">
        <v>0.83890902321327565</v>
      </c>
      <c r="U32" s="141">
        <v>7.8517767686096113E-2</v>
      </c>
      <c r="V32" s="141">
        <v>-3.624676</v>
      </c>
      <c r="W32" s="141">
        <v>3.5381712098484799E-2</v>
      </c>
      <c r="X32" s="139">
        <v>2.9490980000000002</v>
      </c>
      <c r="Y32" s="173">
        <v>4.0176899999999988E-2</v>
      </c>
      <c r="Z32" s="193">
        <v>0.36212285714285714</v>
      </c>
      <c r="AA32" s="193">
        <v>0.36000000000000004</v>
      </c>
    </row>
    <row r="33" spans="1:27" x14ac:dyDescent="0.25">
      <c r="A33" s="132">
        <v>32</v>
      </c>
      <c r="B33" s="196" t="s">
        <v>709</v>
      </c>
      <c r="C33" s="196" t="s">
        <v>781</v>
      </c>
      <c r="D33" s="196"/>
      <c r="E33" s="189">
        <v>187</v>
      </c>
      <c r="F33" s="189">
        <v>1720</v>
      </c>
      <c r="G33" s="189" t="s">
        <v>832</v>
      </c>
      <c r="H33" s="189">
        <v>79349</v>
      </c>
      <c r="I33" s="189" t="s">
        <v>833</v>
      </c>
      <c r="J33" s="189">
        <v>4800</v>
      </c>
      <c r="K33" s="190" t="s">
        <v>834</v>
      </c>
      <c r="L33" s="190" t="s">
        <v>835</v>
      </c>
      <c r="M33" s="190" t="s">
        <v>836</v>
      </c>
      <c r="N33" s="185"/>
      <c r="O33" s="174">
        <v>0.49608570000000002</v>
      </c>
      <c r="P33" s="173">
        <v>0.35638887800000002</v>
      </c>
      <c r="Q33" s="173">
        <v>1.7559231923802501</v>
      </c>
      <c r="R33" s="173">
        <v>1.73453652052958E-3</v>
      </c>
      <c r="S33" s="141"/>
      <c r="T33" s="141">
        <v>0.83890902321327565</v>
      </c>
      <c r="U33" s="141">
        <v>7.8517767686096113E-2</v>
      </c>
      <c r="V33" s="141">
        <v>-3.624676</v>
      </c>
      <c r="W33" s="141">
        <v>3.5381712098484799E-2</v>
      </c>
      <c r="X33" s="139">
        <v>2.9490980000000002</v>
      </c>
      <c r="Y33" s="173">
        <v>4.0176899999999988E-2</v>
      </c>
      <c r="Z33" s="193">
        <v>0.36212285714285714</v>
      </c>
      <c r="AA33" s="193">
        <v>0.36000000000000004</v>
      </c>
    </row>
    <row r="34" spans="1:27" x14ac:dyDescent="0.25">
      <c r="A34" s="132">
        <v>33</v>
      </c>
      <c r="B34" s="196" t="s">
        <v>709</v>
      </c>
      <c r="C34" s="196" t="s">
        <v>781</v>
      </c>
      <c r="D34" s="196"/>
      <c r="E34" s="189">
        <v>189</v>
      </c>
      <c r="F34" s="189">
        <v>1728</v>
      </c>
      <c r="G34" s="189" t="s">
        <v>837</v>
      </c>
      <c r="H34" s="189">
        <v>79350</v>
      </c>
      <c r="I34" s="189" t="s">
        <v>838</v>
      </c>
      <c r="J34" s="189">
        <v>4896</v>
      </c>
      <c r="K34" s="190" t="s">
        <v>839</v>
      </c>
      <c r="L34" s="190" t="s">
        <v>840</v>
      </c>
      <c r="M34" s="190" t="s">
        <v>841</v>
      </c>
      <c r="N34" s="185"/>
      <c r="O34" s="174">
        <v>0.49608570000000002</v>
      </c>
      <c r="P34" s="173">
        <v>0.35638887800000002</v>
      </c>
      <c r="Q34" s="173">
        <v>1.7559231923802501</v>
      </c>
      <c r="R34" s="173">
        <v>1.73453652052958E-3</v>
      </c>
      <c r="S34" s="141"/>
      <c r="T34" s="141">
        <v>0.83890902321327565</v>
      </c>
      <c r="U34" s="141">
        <v>7.8517767686096113E-2</v>
      </c>
      <c r="V34" s="141">
        <v>-3.624676</v>
      </c>
      <c r="W34" s="141">
        <v>3.5381712098484799E-2</v>
      </c>
      <c r="X34" s="139">
        <v>2.9490980000000002</v>
      </c>
      <c r="Y34" s="173">
        <v>4.0176899999999988E-2</v>
      </c>
      <c r="Z34" s="193">
        <v>0.36212285714285714</v>
      </c>
      <c r="AA34" s="193">
        <v>0.36000000000000004</v>
      </c>
    </row>
    <row r="35" spans="1:27" x14ac:dyDescent="0.25">
      <c r="A35" s="132">
        <v>34</v>
      </c>
      <c r="B35" s="194" t="s">
        <v>709</v>
      </c>
      <c r="C35" s="194" t="s">
        <v>781</v>
      </c>
      <c r="D35" s="195" t="s">
        <v>433</v>
      </c>
      <c r="E35" s="189">
        <v>190</v>
      </c>
      <c r="F35" s="189">
        <v>1725</v>
      </c>
      <c r="G35" s="189" t="s">
        <v>842</v>
      </c>
      <c r="H35" s="189">
        <v>79333</v>
      </c>
      <c r="I35" s="189" t="s">
        <v>843</v>
      </c>
      <c r="J35" s="189">
        <v>4801</v>
      </c>
      <c r="K35" s="190" t="s">
        <v>844</v>
      </c>
      <c r="L35" s="190" t="s">
        <v>845</v>
      </c>
      <c r="M35" s="190" t="s">
        <v>846</v>
      </c>
      <c r="N35" s="189">
        <v>35</v>
      </c>
      <c r="O35" s="191">
        <v>0.528606624646631</v>
      </c>
      <c r="P35" s="189">
        <v>0.35954963246839106</v>
      </c>
      <c r="Q35" s="189">
        <v>1.7559231923802499</v>
      </c>
      <c r="R35" s="189">
        <v>3.04477888629251E-3</v>
      </c>
      <c r="S35" s="192">
        <v>1272</v>
      </c>
      <c r="T35" s="192">
        <v>0.57388711294467276</v>
      </c>
      <c r="U35" s="192">
        <v>0.14746449752606311</v>
      </c>
      <c r="V35" s="192">
        <v>-3.0326278359686998</v>
      </c>
      <c r="W35" s="192">
        <v>9.2752091224602803E-2</v>
      </c>
      <c r="X35" s="189">
        <v>2.9490980000000002</v>
      </c>
      <c r="Y35" s="189">
        <v>4.0176899999999988E-2</v>
      </c>
      <c r="Z35" s="193">
        <v>0.35</v>
      </c>
      <c r="AA35" s="193">
        <v>0.35</v>
      </c>
    </row>
    <row r="36" spans="1:27" x14ac:dyDescent="0.25">
      <c r="A36" s="132">
        <v>35</v>
      </c>
      <c r="B36" s="194" t="s">
        <v>709</v>
      </c>
      <c r="C36" s="194" t="s">
        <v>781</v>
      </c>
      <c r="D36" s="194" t="s">
        <v>609</v>
      </c>
      <c r="E36" s="189"/>
      <c r="F36" s="189"/>
      <c r="G36" s="189" t="s">
        <v>847</v>
      </c>
      <c r="H36" s="189"/>
      <c r="I36" s="189" t="s">
        <v>848</v>
      </c>
      <c r="J36" s="189"/>
      <c r="K36" s="190"/>
      <c r="L36" s="190"/>
      <c r="M36" s="190"/>
      <c r="N36" s="185"/>
      <c r="O36" s="174">
        <v>0.49608570000000002</v>
      </c>
      <c r="P36" s="173">
        <v>0.35638887800000002</v>
      </c>
      <c r="Q36" s="173">
        <v>1.7559231923802501</v>
      </c>
      <c r="R36" s="173">
        <v>1.73453652052958E-3</v>
      </c>
      <c r="S36" s="141"/>
      <c r="T36" s="141">
        <v>0.83890902321327565</v>
      </c>
      <c r="U36" s="141">
        <v>7.8517767686096113E-2</v>
      </c>
      <c r="V36" s="141">
        <v>-3.624676</v>
      </c>
      <c r="W36" s="141">
        <v>3.5381712098484799E-2</v>
      </c>
      <c r="X36" s="139">
        <v>2.9490980000000002</v>
      </c>
      <c r="Y36" s="173">
        <v>4.0176899999999988E-2</v>
      </c>
      <c r="Z36" s="193">
        <v>0.36212285714285714</v>
      </c>
      <c r="AA36" s="193">
        <v>0.36000000000000004</v>
      </c>
    </row>
    <row r="37" spans="1:27" x14ac:dyDescent="0.25">
      <c r="A37" s="132">
        <v>36</v>
      </c>
      <c r="B37" s="198" t="s">
        <v>849</v>
      </c>
      <c r="C37" s="198" t="s">
        <v>850</v>
      </c>
      <c r="D37" s="198" t="s">
        <v>433</v>
      </c>
      <c r="E37" s="199">
        <v>150</v>
      </c>
      <c r="F37" s="199">
        <v>1453</v>
      </c>
      <c r="G37" s="199" t="s">
        <v>851</v>
      </c>
      <c r="H37" s="199">
        <v>113702</v>
      </c>
      <c r="I37" s="199" t="s">
        <v>852</v>
      </c>
      <c r="J37" s="199">
        <v>3282</v>
      </c>
      <c r="K37" s="200">
        <v>56</v>
      </c>
      <c r="L37" s="200" t="s">
        <v>853</v>
      </c>
      <c r="M37" s="200" t="s">
        <v>854</v>
      </c>
      <c r="N37" s="199">
        <v>42</v>
      </c>
      <c r="O37" s="201">
        <v>0.48542189157191801</v>
      </c>
      <c r="P37" s="199">
        <v>0.35628304785251602</v>
      </c>
      <c r="Q37" s="199">
        <v>1.7559231923802499</v>
      </c>
      <c r="R37" s="199">
        <v>1.09325354472966E-3</v>
      </c>
      <c r="S37" s="202">
        <v>512</v>
      </c>
      <c r="T37" s="202">
        <v>0.97230309571355278</v>
      </c>
      <c r="U37" s="202">
        <v>7.0902760654839483E-2</v>
      </c>
      <c r="V37" s="202">
        <v>-4.8633328287457296</v>
      </c>
      <c r="W37" s="202">
        <v>3.7346153974961209E-2</v>
      </c>
      <c r="X37" s="199">
        <v>2.92310201</v>
      </c>
      <c r="Y37" s="199">
        <v>4.0176899999999988E-2</v>
      </c>
      <c r="Z37" s="203">
        <v>0.34</v>
      </c>
      <c r="AA37" s="203">
        <v>0.34</v>
      </c>
    </row>
    <row r="38" spans="1:27" x14ac:dyDescent="0.25">
      <c r="A38" s="132">
        <v>37</v>
      </c>
      <c r="B38" s="198" t="s">
        <v>849</v>
      </c>
      <c r="C38" s="198" t="s">
        <v>850</v>
      </c>
      <c r="D38" s="198" t="s">
        <v>433</v>
      </c>
      <c r="E38" s="199">
        <v>154</v>
      </c>
      <c r="F38" s="199">
        <v>1439</v>
      </c>
      <c r="G38" s="199" t="s">
        <v>367</v>
      </c>
      <c r="H38" s="199">
        <v>113651</v>
      </c>
      <c r="I38" s="199" t="s">
        <v>855</v>
      </c>
      <c r="J38" s="199">
        <v>3275</v>
      </c>
      <c r="K38" s="200">
        <v>59</v>
      </c>
      <c r="L38" s="200" t="s">
        <v>856</v>
      </c>
      <c r="M38" s="200" t="s">
        <v>857</v>
      </c>
      <c r="N38" s="173"/>
      <c r="O38" s="174">
        <v>0.49608570000000002</v>
      </c>
      <c r="P38" s="173">
        <v>0.33229573185501998</v>
      </c>
      <c r="Q38" s="173">
        <v>1.7559231923802499</v>
      </c>
      <c r="R38" s="173">
        <v>2.0586090419193099E-3</v>
      </c>
      <c r="S38" s="202">
        <v>654</v>
      </c>
      <c r="T38" s="202">
        <v>0.89064654191559067</v>
      </c>
      <c r="U38" s="202">
        <v>4.8042041509617509E-2</v>
      </c>
      <c r="V38" s="202">
        <v>-2.90389571593041</v>
      </c>
      <c r="W38" s="202">
        <v>4.4282993550781025E-3</v>
      </c>
      <c r="X38" s="139">
        <v>2.92310201</v>
      </c>
      <c r="Y38" s="173">
        <v>4.0176899999999988E-2</v>
      </c>
      <c r="Z38" s="143">
        <v>0.42588750000000003</v>
      </c>
      <c r="AA38" s="203">
        <v>0.39</v>
      </c>
    </row>
    <row r="39" spans="1:27" x14ac:dyDescent="0.25">
      <c r="A39" s="132">
        <v>38</v>
      </c>
      <c r="B39" s="198" t="s">
        <v>849</v>
      </c>
      <c r="C39" s="198" t="s">
        <v>850</v>
      </c>
      <c r="D39" s="198" t="s">
        <v>433</v>
      </c>
      <c r="E39" s="199">
        <v>158</v>
      </c>
      <c r="F39" s="199">
        <v>1178</v>
      </c>
      <c r="G39" s="199" t="s">
        <v>312</v>
      </c>
      <c r="H39" s="199">
        <v>137099</v>
      </c>
      <c r="I39" s="199" t="s">
        <v>858</v>
      </c>
      <c r="J39" s="199">
        <v>2384</v>
      </c>
      <c r="K39" s="200">
        <v>63</v>
      </c>
      <c r="L39" s="200" t="s">
        <v>859</v>
      </c>
      <c r="M39" s="200" t="s">
        <v>860</v>
      </c>
      <c r="N39" s="199">
        <v>163</v>
      </c>
      <c r="O39" s="201">
        <v>0.48763803297952102</v>
      </c>
      <c r="P39" s="199">
        <v>0.37657507443642796</v>
      </c>
      <c r="Q39" s="199">
        <v>1.7559231923802499</v>
      </c>
      <c r="R39" s="199">
        <v>1.0701629622487099E-3</v>
      </c>
      <c r="S39" s="202">
        <v>14271</v>
      </c>
      <c r="T39" s="202">
        <v>0.83717390745271669</v>
      </c>
      <c r="U39" s="202">
        <v>6.5209180545684489E-2</v>
      </c>
      <c r="V39" s="202">
        <v>-4.2746558066789699</v>
      </c>
      <c r="W39" s="202">
        <v>6.5935950865682297E-2</v>
      </c>
      <c r="X39" s="199">
        <v>2.92310201</v>
      </c>
      <c r="Y39" s="199">
        <v>4.0176899999999988E-2</v>
      </c>
      <c r="Z39" s="203">
        <v>0.47355000000000003</v>
      </c>
      <c r="AA39" s="203">
        <v>0.48</v>
      </c>
    </row>
    <row r="40" spans="1:27" x14ac:dyDescent="0.25">
      <c r="A40" s="132">
        <v>39</v>
      </c>
      <c r="B40" s="198" t="s">
        <v>849</v>
      </c>
      <c r="C40" s="198" t="s">
        <v>850</v>
      </c>
      <c r="D40" s="198" t="s">
        <v>433</v>
      </c>
      <c r="E40" s="199">
        <v>160</v>
      </c>
      <c r="F40" s="199">
        <v>334</v>
      </c>
      <c r="G40" s="199" t="s">
        <v>308</v>
      </c>
      <c r="H40" s="199">
        <v>89452</v>
      </c>
      <c r="I40" s="199" t="s">
        <v>861</v>
      </c>
      <c r="J40" s="199">
        <v>4789</v>
      </c>
      <c r="K40" s="200">
        <v>65</v>
      </c>
      <c r="L40" s="200" t="s">
        <v>862</v>
      </c>
      <c r="M40" s="200" t="s">
        <v>863</v>
      </c>
      <c r="N40" s="199"/>
      <c r="O40" s="201">
        <v>0.48280465755605501</v>
      </c>
      <c r="P40" s="199">
        <v>0.34020119723589398</v>
      </c>
      <c r="Q40" s="199">
        <v>1.7559231923802499</v>
      </c>
      <c r="R40" s="199">
        <v>2.1991032346915396E-3</v>
      </c>
      <c r="S40" s="141"/>
      <c r="T40" s="202">
        <v>0.9190256565563748</v>
      </c>
      <c r="U40" s="202">
        <v>6.7043229460999484E-2</v>
      </c>
      <c r="V40" s="202">
        <v>-4.1001812370710802</v>
      </c>
      <c r="W40" s="202">
        <v>2.3713715040314103E-2</v>
      </c>
      <c r="X40" s="199">
        <v>2.92310201</v>
      </c>
      <c r="Y40" s="199">
        <v>4.0176899999999988E-2</v>
      </c>
      <c r="Z40" s="203">
        <v>0.44</v>
      </c>
      <c r="AA40" s="203">
        <v>0.46</v>
      </c>
    </row>
    <row r="41" spans="1:27" x14ac:dyDescent="0.25">
      <c r="A41" s="132">
        <v>40</v>
      </c>
      <c r="B41" s="198" t="s">
        <v>849</v>
      </c>
      <c r="C41" s="198" t="s">
        <v>850</v>
      </c>
      <c r="D41" s="198" t="s">
        <v>433</v>
      </c>
      <c r="E41" s="199">
        <v>194</v>
      </c>
      <c r="F41" s="199">
        <v>336</v>
      </c>
      <c r="G41" s="199" t="s">
        <v>864</v>
      </c>
      <c r="H41" s="199">
        <v>89455</v>
      </c>
      <c r="I41" s="199" t="s">
        <v>865</v>
      </c>
      <c r="J41" s="199">
        <v>4791</v>
      </c>
      <c r="K41" s="200">
        <v>76</v>
      </c>
      <c r="L41" s="200" t="s">
        <v>866</v>
      </c>
      <c r="M41" s="200" t="s">
        <v>867</v>
      </c>
      <c r="N41" s="199"/>
      <c r="O41" s="201">
        <v>0.48280465755605501</v>
      </c>
      <c r="P41" s="199">
        <v>0.34020119723589398</v>
      </c>
      <c r="Q41" s="199">
        <v>1.7559231923802499</v>
      </c>
      <c r="R41" s="199">
        <v>2.1991032346915396E-3</v>
      </c>
      <c r="S41" s="141"/>
      <c r="T41" s="202">
        <v>0.9190256565563748</v>
      </c>
      <c r="U41" s="202">
        <v>6.7043229460999484E-2</v>
      </c>
      <c r="V41" s="202">
        <v>-4.1001812370710802</v>
      </c>
      <c r="W41" s="202">
        <v>2.3713715040314103E-2</v>
      </c>
      <c r="X41" s="199">
        <v>2.92310201</v>
      </c>
      <c r="Y41" s="199">
        <v>4.0176899999999988E-2</v>
      </c>
      <c r="Z41" s="143">
        <v>0.42588750000000003</v>
      </c>
      <c r="AA41" s="203">
        <v>0.49</v>
      </c>
    </row>
    <row r="42" spans="1:27" x14ac:dyDescent="0.25">
      <c r="A42" s="132">
        <v>41</v>
      </c>
      <c r="B42" s="204" t="s">
        <v>849</v>
      </c>
      <c r="C42" s="204" t="s">
        <v>850</v>
      </c>
      <c r="D42" s="204"/>
      <c r="E42" s="199">
        <v>164</v>
      </c>
      <c r="F42" s="199">
        <v>333</v>
      </c>
      <c r="G42" s="199" t="s">
        <v>868</v>
      </c>
      <c r="H42" s="199">
        <v>89453</v>
      </c>
      <c r="I42" s="199" t="s">
        <v>869</v>
      </c>
      <c r="J42" s="199">
        <v>4790</v>
      </c>
      <c r="K42" s="200" t="s">
        <v>870</v>
      </c>
      <c r="L42" s="200" t="s">
        <v>871</v>
      </c>
      <c r="M42" s="200" t="s">
        <v>872</v>
      </c>
      <c r="N42" s="199">
        <v>142</v>
      </c>
      <c r="O42" s="201">
        <v>0.48280465755605501</v>
      </c>
      <c r="P42" s="199">
        <v>0.34020119723589398</v>
      </c>
      <c r="Q42" s="199">
        <v>1.7559231923802499</v>
      </c>
      <c r="R42" s="199">
        <v>2.1991032346915396E-3</v>
      </c>
      <c r="S42" s="199">
        <v>466</v>
      </c>
      <c r="T42" s="202">
        <v>0.9190256565563748</v>
      </c>
      <c r="U42" s="202">
        <v>6.7043229460999484E-2</v>
      </c>
      <c r="V42" s="202">
        <v>-4.1001812370710802</v>
      </c>
      <c r="W42" s="202">
        <v>2.3713715040314103E-2</v>
      </c>
      <c r="X42" s="199">
        <v>2.92310201</v>
      </c>
      <c r="Y42" s="199">
        <v>4.0176899999999988E-2</v>
      </c>
      <c r="Z42" s="143">
        <v>0.42588750000000003</v>
      </c>
      <c r="AA42" s="143">
        <v>0.42999999999999994</v>
      </c>
    </row>
    <row r="43" spans="1:27" x14ac:dyDescent="0.25">
      <c r="A43" s="132">
        <v>42</v>
      </c>
      <c r="B43" s="204" t="s">
        <v>849</v>
      </c>
      <c r="C43" s="204" t="s">
        <v>850</v>
      </c>
      <c r="D43" s="204"/>
      <c r="E43" s="199">
        <v>167</v>
      </c>
      <c r="F43" s="199">
        <v>335</v>
      </c>
      <c r="G43" s="199" t="s">
        <v>873</v>
      </c>
      <c r="H43" s="199">
        <v>89454</v>
      </c>
      <c r="I43" s="199" t="s">
        <v>874</v>
      </c>
      <c r="J43" s="199">
        <v>4792</v>
      </c>
      <c r="K43" s="200" t="s">
        <v>875</v>
      </c>
      <c r="L43" s="200" t="s">
        <v>876</v>
      </c>
      <c r="M43" s="200" t="s">
        <v>877</v>
      </c>
      <c r="N43" s="199">
        <v>142</v>
      </c>
      <c r="O43" s="201">
        <v>0.48280465755605501</v>
      </c>
      <c r="P43" s="199">
        <v>0.34020119723589398</v>
      </c>
      <c r="Q43" s="199">
        <v>1.7559231923802499</v>
      </c>
      <c r="R43" s="199">
        <v>2.1991032346915396E-3</v>
      </c>
      <c r="S43" s="199">
        <v>466</v>
      </c>
      <c r="T43" s="202">
        <v>0.9190256565563748</v>
      </c>
      <c r="U43" s="202">
        <v>6.7043229460999484E-2</v>
      </c>
      <c r="V43" s="202">
        <v>-4.1001812370710802</v>
      </c>
      <c r="W43" s="202">
        <v>2.3713715040314103E-2</v>
      </c>
      <c r="X43" s="199">
        <v>2.92310201</v>
      </c>
      <c r="Y43" s="199">
        <v>4.0176899999999988E-2</v>
      </c>
      <c r="Z43" s="143">
        <v>0.42588750000000003</v>
      </c>
      <c r="AA43" s="143">
        <v>0.42999999999999994</v>
      </c>
    </row>
    <row r="44" spans="1:27" x14ac:dyDescent="0.25">
      <c r="A44" s="132">
        <v>43</v>
      </c>
      <c r="B44" s="205" t="s">
        <v>849</v>
      </c>
      <c r="C44" s="205" t="s">
        <v>850</v>
      </c>
      <c r="D44" s="205" t="s">
        <v>433</v>
      </c>
      <c r="E44" s="199">
        <v>192</v>
      </c>
      <c r="F44" s="199">
        <v>1180</v>
      </c>
      <c r="G44" s="199" t="s">
        <v>878</v>
      </c>
      <c r="H44" s="199">
        <v>105050</v>
      </c>
      <c r="I44" s="199" t="s">
        <v>879</v>
      </c>
      <c r="J44" s="199">
        <v>4897</v>
      </c>
      <c r="K44" s="200" t="s">
        <v>880</v>
      </c>
      <c r="L44" s="200" t="s">
        <v>881</v>
      </c>
      <c r="M44" s="200" t="s">
        <v>882</v>
      </c>
      <c r="N44" s="173"/>
      <c r="O44" s="174">
        <v>0.49608570000000002</v>
      </c>
      <c r="P44" s="173">
        <v>0.37657507443642796</v>
      </c>
      <c r="Q44" s="173">
        <v>1.7559231923802499</v>
      </c>
      <c r="R44" s="173">
        <v>1.0701629622487099E-3</v>
      </c>
      <c r="S44" s="141"/>
      <c r="T44" s="141">
        <v>0.83890902321327565</v>
      </c>
      <c r="U44" s="141">
        <v>7.3610528578312504E-2</v>
      </c>
      <c r="V44" s="141">
        <v>-3.624676</v>
      </c>
      <c r="W44" s="141">
        <v>4.06376575279613E-2</v>
      </c>
      <c r="X44" s="139">
        <v>2.92310201</v>
      </c>
      <c r="Y44" s="173">
        <v>4.0176899999999988E-2</v>
      </c>
      <c r="Z44" s="203">
        <v>0.45</v>
      </c>
      <c r="AA44" s="203">
        <v>0.42</v>
      </c>
    </row>
    <row r="45" spans="1:27" x14ac:dyDescent="0.25">
      <c r="A45" s="132">
        <v>44</v>
      </c>
      <c r="B45" s="206" t="s">
        <v>849</v>
      </c>
      <c r="C45" s="206" t="s">
        <v>850</v>
      </c>
      <c r="D45" s="206"/>
      <c r="E45" s="199">
        <v>193</v>
      </c>
      <c r="F45" s="199">
        <v>1179</v>
      </c>
      <c r="G45" s="199" t="s">
        <v>883</v>
      </c>
      <c r="H45" s="199">
        <v>105044</v>
      </c>
      <c r="I45" s="199" t="s">
        <v>884</v>
      </c>
      <c r="J45" s="199">
        <v>4804</v>
      </c>
      <c r="K45" s="200" t="s">
        <v>885</v>
      </c>
      <c r="L45" s="200" t="s">
        <v>886</v>
      </c>
      <c r="M45" s="200" t="s">
        <v>887</v>
      </c>
      <c r="N45" s="173"/>
      <c r="O45" s="174">
        <v>0.49608570000000002</v>
      </c>
      <c r="P45" s="173">
        <v>0.37657507443642796</v>
      </c>
      <c r="Q45" s="173">
        <v>1.7559231923802499</v>
      </c>
      <c r="R45" s="173">
        <v>1.0701629622487099E-3</v>
      </c>
      <c r="S45" s="202">
        <v>1331</v>
      </c>
      <c r="T45" s="202">
        <v>0.72816458305029674</v>
      </c>
      <c r="U45" s="202">
        <v>0.12133469759945249</v>
      </c>
      <c r="V45" s="202">
        <v>-3.9925620083130502</v>
      </c>
      <c r="W45" s="202">
        <v>8.4750379670239295E-2</v>
      </c>
      <c r="X45" s="139">
        <v>2.92310201</v>
      </c>
      <c r="Y45" s="173">
        <v>4.0176899999999988E-2</v>
      </c>
      <c r="Z45" s="143">
        <v>0.42588750000000003</v>
      </c>
      <c r="AA45" s="143">
        <v>0.42999999999999994</v>
      </c>
    </row>
    <row r="46" spans="1:27" x14ac:dyDescent="0.25">
      <c r="A46" s="132">
        <v>45</v>
      </c>
      <c r="B46" s="206" t="s">
        <v>849</v>
      </c>
      <c r="C46" s="206" t="s">
        <v>850</v>
      </c>
      <c r="D46" s="206" t="s">
        <v>609</v>
      </c>
      <c r="E46" s="199"/>
      <c r="F46" s="199"/>
      <c r="G46" s="199" t="s">
        <v>888</v>
      </c>
      <c r="H46" s="199"/>
      <c r="I46" s="199" t="s">
        <v>889</v>
      </c>
      <c r="J46" s="199"/>
      <c r="K46" s="200"/>
      <c r="L46" s="200"/>
      <c r="M46" s="200"/>
      <c r="N46" s="173"/>
      <c r="O46" s="174">
        <v>0.49608570000000002</v>
      </c>
      <c r="P46" s="173">
        <v>0.35638887800000002</v>
      </c>
      <c r="Q46" s="173">
        <v>1.7559231923802501</v>
      </c>
      <c r="R46" s="173">
        <v>1.73453652052958E-3</v>
      </c>
      <c r="S46" s="141"/>
      <c r="T46" s="141">
        <v>0.83890902321327565</v>
      </c>
      <c r="U46" s="141">
        <v>7.3610528578312504E-2</v>
      </c>
      <c r="V46" s="141">
        <v>-3.624676</v>
      </c>
      <c r="W46" s="141">
        <v>4.06376575279613E-2</v>
      </c>
      <c r="X46" s="139">
        <v>2.92310201</v>
      </c>
      <c r="Y46" s="173">
        <v>4.0176899999999988E-2</v>
      </c>
      <c r="Z46" s="203">
        <v>0.42588750000000003</v>
      </c>
      <c r="AA46" s="203">
        <v>0.42999999999999994</v>
      </c>
    </row>
    <row r="47" spans="1:27" x14ac:dyDescent="0.25">
      <c r="A47" s="132">
        <v>46</v>
      </c>
      <c r="B47" s="206" t="s">
        <v>849</v>
      </c>
      <c r="C47" s="206" t="s">
        <v>850</v>
      </c>
      <c r="D47" s="206" t="s">
        <v>613</v>
      </c>
      <c r="E47" s="199"/>
      <c r="F47" s="199"/>
      <c r="G47" s="199" t="s">
        <v>890</v>
      </c>
      <c r="H47" s="199">
        <v>717738</v>
      </c>
      <c r="I47" s="199" t="s">
        <v>891</v>
      </c>
      <c r="J47" s="199"/>
      <c r="K47" s="200"/>
      <c r="L47" s="200" t="s">
        <v>892</v>
      </c>
      <c r="M47" s="200"/>
      <c r="N47" s="199">
        <v>142</v>
      </c>
      <c r="O47" s="201">
        <v>0.48280465755605501</v>
      </c>
      <c r="P47" s="199">
        <v>0.34020119723589398</v>
      </c>
      <c r="Q47" s="199">
        <v>1.7559231923802499</v>
      </c>
      <c r="R47" s="199">
        <v>2.1991032346915396E-3</v>
      </c>
      <c r="S47" s="199">
        <v>466</v>
      </c>
      <c r="T47" s="202">
        <v>0.9190256565563748</v>
      </c>
      <c r="U47" s="202">
        <v>6.7043229460999484E-2</v>
      </c>
      <c r="V47" s="202">
        <v>-4.1001812370710802</v>
      </c>
      <c r="W47" s="202">
        <v>2.3713715040314103E-2</v>
      </c>
      <c r="X47" s="199">
        <v>2.92310201</v>
      </c>
      <c r="Y47" s="199">
        <v>4.0176899999999988E-2</v>
      </c>
      <c r="Z47" s="143">
        <v>0.42588750000000003</v>
      </c>
      <c r="AA47" s="143">
        <v>0.42999999999999994</v>
      </c>
    </row>
    <row r="48" spans="1:27" x14ac:dyDescent="0.25">
      <c r="A48" s="132">
        <v>47</v>
      </c>
      <c r="B48" s="207" t="s">
        <v>849</v>
      </c>
      <c r="C48" s="207" t="s">
        <v>893</v>
      </c>
      <c r="D48" s="207" t="s">
        <v>433</v>
      </c>
      <c r="E48" s="208">
        <v>143</v>
      </c>
      <c r="F48" s="208">
        <v>1447</v>
      </c>
      <c r="G48" s="208" t="s">
        <v>894</v>
      </c>
      <c r="H48" s="208">
        <v>138850</v>
      </c>
      <c r="I48" s="208" t="s">
        <v>895</v>
      </c>
      <c r="J48" s="208">
        <v>3279</v>
      </c>
      <c r="K48" s="209">
        <v>51</v>
      </c>
      <c r="L48" s="209" t="s">
        <v>896</v>
      </c>
      <c r="M48" s="209" t="s">
        <v>897</v>
      </c>
      <c r="N48" s="208">
        <v>1533</v>
      </c>
      <c r="O48" s="210">
        <v>0.48861331725940998</v>
      </c>
      <c r="P48" s="208">
        <v>0.39581474168040104</v>
      </c>
      <c r="Q48" s="208">
        <v>1.7559231923802499</v>
      </c>
      <c r="R48" s="208">
        <v>-1.8621679399248099E-3</v>
      </c>
      <c r="S48" s="211">
        <v>68458</v>
      </c>
      <c r="T48" s="211">
        <v>1.0737443519434666</v>
      </c>
      <c r="U48" s="211">
        <v>5.705950267765951E-2</v>
      </c>
      <c r="V48" s="211">
        <v>-6.3058750306300704</v>
      </c>
      <c r="W48" s="211">
        <v>8.5216474383058904E-2</v>
      </c>
      <c r="X48" s="139">
        <v>2.92310201</v>
      </c>
      <c r="Y48" s="173">
        <v>4.0176899999999988E-2</v>
      </c>
      <c r="Z48" s="212">
        <v>0.41414099999999998</v>
      </c>
      <c r="AA48" s="212">
        <v>0.46</v>
      </c>
    </row>
    <row r="49" spans="1:27" x14ac:dyDescent="0.25">
      <c r="A49" s="132">
        <v>48</v>
      </c>
      <c r="B49" s="207" t="s">
        <v>849</v>
      </c>
      <c r="C49" s="207" t="s">
        <v>893</v>
      </c>
      <c r="D49" s="207" t="s">
        <v>433</v>
      </c>
      <c r="E49" s="208">
        <v>144</v>
      </c>
      <c r="F49" s="208">
        <v>1451</v>
      </c>
      <c r="G49" s="208" t="s">
        <v>386</v>
      </c>
      <c r="H49" s="208">
        <v>113703</v>
      </c>
      <c r="I49" s="208" t="s">
        <v>898</v>
      </c>
      <c r="J49" s="208">
        <v>3281</v>
      </c>
      <c r="K49" s="209">
        <v>52</v>
      </c>
      <c r="L49" s="209" t="s">
        <v>899</v>
      </c>
      <c r="M49" s="209" t="s">
        <v>900</v>
      </c>
      <c r="N49" s="208">
        <v>1958</v>
      </c>
      <c r="O49" s="210">
        <v>0.47263870955824899</v>
      </c>
      <c r="P49" s="208">
        <v>0.37160635116038004</v>
      </c>
      <c r="Q49" s="208">
        <v>1.7559231923802499</v>
      </c>
      <c r="R49" s="208">
        <v>6.3503722466881976E-4</v>
      </c>
      <c r="S49" s="211">
        <v>114943</v>
      </c>
      <c r="T49" s="211">
        <v>0.84501097374903766</v>
      </c>
      <c r="U49" s="211">
        <v>5.9077046075818498E-2</v>
      </c>
      <c r="V49" s="211">
        <v>-3.00829100424416</v>
      </c>
      <c r="W49" s="211">
        <v>3.3006622149112402E-2</v>
      </c>
      <c r="X49" s="139">
        <v>2.92310201</v>
      </c>
      <c r="Y49" s="173">
        <v>4.0176899999999988E-2</v>
      </c>
      <c r="Z49" s="212">
        <v>0.42188999999999999</v>
      </c>
      <c r="AA49" s="212">
        <v>0.44</v>
      </c>
    </row>
    <row r="50" spans="1:27" x14ac:dyDescent="0.25">
      <c r="A50" s="132">
        <v>49</v>
      </c>
      <c r="B50" s="213" t="s">
        <v>849</v>
      </c>
      <c r="C50" s="213" t="s">
        <v>893</v>
      </c>
      <c r="D50" s="213" t="s">
        <v>433</v>
      </c>
      <c r="E50" s="208">
        <v>148</v>
      </c>
      <c r="F50" s="208">
        <v>1449</v>
      </c>
      <c r="G50" s="208" t="s">
        <v>370</v>
      </c>
      <c r="H50" s="208">
        <v>138843</v>
      </c>
      <c r="I50" s="208" t="s">
        <v>901</v>
      </c>
      <c r="J50" s="208">
        <v>4793</v>
      </c>
      <c r="K50" s="209">
        <v>54</v>
      </c>
      <c r="L50" s="209" t="s">
        <v>902</v>
      </c>
      <c r="M50" s="209" t="s">
        <v>903</v>
      </c>
      <c r="N50" s="208">
        <v>240</v>
      </c>
      <c r="O50" s="210">
        <v>0.49804628685806501</v>
      </c>
      <c r="P50" s="208">
        <v>0.30480604226972702</v>
      </c>
      <c r="Q50" s="208">
        <v>1.7559231923802499</v>
      </c>
      <c r="R50" s="208">
        <v>3.4876967694971073E-3</v>
      </c>
      <c r="S50" s="211">
        <v>25289</v>
      </c>
      <c r="T50" s="211">
        <v>0.98486601438092269</v>
      </c>
      <c r="U50" s="211">
        <v>5.2745195930098493E-2</v>
      </c>
      <c r="V50" s="211">
        <v>-3.3896425814092099</v>
      </c>
      <c r="W50" s="211">
        <v>-3.6810146175364003E-3</v>
      </c>
      <c r="X50" s="139">
        <v>2.92310201</v>
      </c>
      <c r="Y50" s="173">
        <v>4.0176899999999988E-2</v>
      </c>
      <c r="Z50" s="212">
        <v>0.41414099999999998</v>
      </c>
      <c r="AA50" s="212">
        <v>0.49</v>
      </c>
    </row>
    <row r="51" spans="1:27" x14ac:dyDescent="0.25">
      <c r="A51" s="132">
        <v>50</v>
      </c>
      <c r="B51" s="214" t="s">
        <v>849</v>
      </c>
      <c r="C51" s="214" t="s">
        <v>893</v>
      </c>
      <c r="D51" s="214"/>
      <c r="E51" s="208">
        <v>149</v>
      </c>
      <c r="F51" s="208">
        <v>1450</v>
      </c>
      <c r="G51" s="208" t="s">
        <v>904</v>
      </c>
      <c r="H51" s="208">
        <v>113690</v>
      </c>
      <c r="I51" s="208" t="s">
        <v>905</v>
      </c>
      <c r="J51" s="208">
        <v>3280</v>
      </c>
      <c r="K51" s="209">
        <v>55</v>
      </c>
      <c r="L51" s="209" t="s">
        <v>906</v>
      </c>
      <c r="M51" s="209" t="s">
        <v>897</v>
      </c>
      <c r="N51" s="173"/>
      <c r="O51" s="174">
        <v>0.49608570000000002</v>
      </c>
      <c r="P51" s="173">
        <v>0.33229573185501998</v>
      </c>
      <c r="Q51" s="173">
        <v>1.7559231923802499</v>
      </c>
      <c r="R51" s="173">
        <v>2.0586090419193099E-3</v>
      </c>
      <c r="S51" s="211">
        <v>344</v>
      </c>
      <c r="T51" s="211">
        <v>1.0535217541428807</v>
      </c>
      <c r="U51" s="211">
        <v>3.7524752835802491E-2</v>
      </c>
      <c r="V51" s="211">
        <v>-3.5056204485109101</v>
      </c>
      <c r="W51" s="211">
        <v>-1.9488758048934962E-2</v>
      </c>
      <c r="X51" s="139">
        <v>2.92310201</v>
      </c>
      <c r="Y51" s="173">
        <v>4.0176899999999988E-2</v>
      </c>
      <c r="Z51" s="143">
        <v>0.42403440000000003</v>
      </c>
      <c r="AA51" s="143">
        <v>0.45033333333333331</v>
      </c>
    </row>
    <row r="52" spans="1:27" x14ac:dyDescent="0.25">
      <c r="A52" s="132">
        <v>51</v>
      </c>
      <c r="B52" s="213" t="s">
        <v>849</v>
      </c>
      <c r="C52" s="213" t="s">
        <v>893</v>
      </c>
      <c r="D52" s="213" t="s">
        <v>433</v>
      </c>
      <c r="E52" s="208">
        <v>153</v>
      </c>
      <c r="F52" s="208">
        <v>1437</v>
      </c>
      <c r="G52" s="208" t="s">
        <v>368</v>
      </c>
      <c r="H52" s="208">
        <v>138840</v>
      </c>
      <c r="I52" s="208" t="s">
        <v>907</v>
      </c>
      <c r="J52" s="208">
        <v>3278</v>
      </c>
      <c r="K52" s="209">
        <v>58</v>
      </c>
      <c r="L52" s="209" t="s">
        <v>908</v>
      </c>
      <c r="M52" s="209" t="s">
        <v>909</v>
      </c>
      <c r="N52" s="208">
        <v>257</v>
      </c>
      <c r="O52" s="210">
        <v>0.54135548699862301</v>
      </c>
      <c r="P52" s="208">
        <v>0.44257462564922395</v>
      </c>
      <c r="Q52" s="208">
        <v>1.7559231923802499</v>
      </c>
      <c r="R52" s="208">
        <v>-5.0918961644049994E-4</v>
      </c>
      <c r="S52" s="211">
        <v>8504</v>
      </c>
      <c r="T52" s="211">
        <v>0.81705585196930275</v>
      </c>
      <c r="U52" s="211">
        <v>6.0731765212269487E-2</v>
      </c>
      <c r="V52" s="211">
        <v>-3.17723720885339</v>
      </c>
      <c r="W52" s="211">
        <v>3.2211694530870902E-2</v>
      </c>
      <c r="X52" s="139">
        <v>2.92310201</v>
      </c>
      <c r="Y52" s="173">
        <v>4.0176899999999988E-2</v>
      </c>
      <c r="Z52" s="212">
        <v>0.41</v>
      </c>
      <c r="AA52" s="212">
        <v>0.44</v>
      </c>
    </row>
    <row r="53" spans="1:27" x14ac:dyDescent="0.25">
      <c r="A53" s="132">
        <v>52</v>
      </c>
      <c r="B53" s="213" t="s">
        <v>849</v>
      </c>
      <c r="C53" s="213" t="s">
        <v>893</v>
      </c>
      <c r="D53" s="213" t="s">
        <v>433</v>
      </c>
      <c r="E53" s="208">
        <v>155</v>
      </c>
      <c r="F53" s="208">
        <v>1448</v>
      </c>
      <c r="G53" s="208" t="s">
        <v>910</v>
      </c>
      <c r="H53" s="208">
        <v>113682</v>
      </c>
      <c r="I53" s="208" t="s">
        <v>911</v>
      </c>
      <c r="J53" s="208">
        <v>4893</v>
      </c>
      <c r="K53" s="209">
        <v>60</v>
      </c>
      <c r="L53" s="209" t="s">
        <v>912</v>
      </c>
      <c r="M53" s="209" t="s">
        <v>913</v>
      </c>
      <c r="N53" s="208">
        <v>3</v>
      </c>
      <c r="O53" s="210">
        <v>0.55033672792083399</v>
      </c>
      <c r="P53" s="208">
        <v>0.43241278023062996</v>
      </c>
      <c r="Q53" s="208">
        <v>1.7559231923802499</v>
      </c>
      <c r="R53" s="208">
        <v>1.15205770350111E-3</v>
      </c>
      <c r="S53" s="211">
        <v>7</v>
      </c>
      <c r="T53" s="211">
        <v>0.74484431086615577</v>
      </c>
      <c r="U53" s="211">
        <v>0.10878989325161649</v>
      </c>
      <c r="V53" s="211">
        <v>-3.6136610862837002</v>
      </c>
      <c r="W53" s="211">
        <v>6.7587036111609905E-2</v>
      </c>
      <c r="X53" s="139">
        <v>2.92310201</v>
      </c>
      <c r="Y53" s="173">
        <v>4.0176899999999988E-2</v>
      </c>
      <c r="Z53" s="143">
        <v>0.42403440000000003</v>
      </c>
      <c r="AA53" s="212">
        <v>0.42199999999999999</v>
      </c>
    </row>
    <row r="54" spans="1:27" x14ac:dyDescent="0.25">
      <c r="A54" s="132">
        <v>53</v>
      </c>
      <c r="B54" s="215" t="s">
        <v>849</v>
      </c>
      <c r="C54" s="215" t="s">
        <v>893</v>
      </c>
      <c r="D54" s="215"/>
      <c r="E54" s="208">
        <v>195</v>
      </c>
      <c r="F54" s="208">
        <v>1452</v>
      </c>
      <c r="G54" s="208" t="s">
        <v>914</v>
      </c>
      <c r="H54" s="208">
        <v>446381</v>
      </c>
      <c r="I54" s="208" t="s">
        <v>914</v>
      </c>
      <c r="J54" s="208">
        <v>4895</v>
      </c>
      <c r="K54" s="209">
        <v>77</v>
      </c>
      <c r="L54" s="209" t="s">
        <v>915</v>
      </c>
      <c r="M54" s="209" t="s">
        <v>916</v>
      </c>
      <c r="N54" s="173"/>
      <c r="O54" s="174">
        <v>0.49608570000000002</v>
      </c>
      <c r="P54" s="173">
        <v>0.35638887800000002</v>
      </c>
      <c r="Q54" s="173">
        <v>1.7559231923802501</v>
      </c>
      <c r="R54" s="173">
        <v>1.73453652052958E-3</v>
      </c>
      <c r="S54" s="141"/>
      <c r="T54" s="141">
        <v>0.83890902321327565</v>
      </c>
      <c r="U54" s="141">
        <v>8.3953784296990505E-2</v>
      </c>
      <c r="V54" s="141">
        <v>-3.624676</v>
      </c>
      <c r="W54" s="141">
        <v>4.90156131891029E-2</v>
      </c>
      <c r="X54" s="139">
        <v>2.92310201</v>
      </c>
      <c r="Y54" s="173">
        <v>4.0176899999999988E-2</v>
      </c>
      <c r="Z54" s="212">
        <v>0.42403440000000003</v>
      </c>
      <c r="AA54" s="212">
        <v>0.45033333333333331</v>
      </c>
    </row>
    <row r="55" spans="1:27" x14ac:dyDescent="0.25">
      <c r="A55" s="132">
        <v>54</v>
      </c>
      <c r="B55" s="215" t="s">
        <v>849</v>
      </c>
      <c r="C55" s="215" t="s">
        <v>893</v>
      </c>
      <c r="D55" s="215"/>
      <c r="E55" s="208">
        <v>145</v>
      </c>
      <c r="F55" s="208">
        <v>1445</v>
      </c>
      <c r="G55" s="208" t="s">
        <v>917</v>
      </c>
      <c r="H55" s="208">
        <v>613561</v>
      </c>
      <c r="I55" s="208" t="s">
        <v>918</v>
      </c>
      <c r="J55" s="208">
        <v>4794</v>
      </c>
      <c r="K55" s="209" t="s">
        <v>919</v>
      </c>
      <c r="L55" s="209" t="s">
        <v>920</v>
      </c>
      <c r="M55" s="209" t="s">
        <v>903</v>
      </c>
      <c r="N55" s="208">
        <v>338</v>
      </c>
      <c r="O55" s="210">
        <v>0.45529813506272998</v>
      </c>
      <c r="P55" s="208">
        <v>0.30566795674853303</v>
      </c>
      <c r="Q55" s="208">
        <v>1.7559231923802499</v>
      </c>
      <c r="R55" s="208">
        <v>2.7874758831679981E-3</v>
      </c>
      <c r="S55" s="211">
        <v>7541</v>
      </c>
      <c r="T55" s="211">
        <v>1.1098580553698456</v>
      </c>
      <c r="U55" s="211">
        <v>3.753540989026749E-2</v>
      </c>
      <c r="V55" s="211">
        <v>-3.7221348036349502</v>
      </c>
      <c r="W55" s="211">
        <v>-2.7694948448686713E-2</v>
      </c>
      <c r="X55" s="139">
        <v>2.92310201</v>
      </c>
      <c r="Y55" s="173">
        <v>4.0176899999999988E-2</v>
      </c>
      <c r="Z55" s="143">
        <v>0.42403440000000003</v>
      </c>
      <c r="AA55" s="143">
        <v>0.45033333333333331</v>
      </c>
    </row>
    <row r="56" spans="1:27" x14ac:dyDescent="0.25">
      <c r="A56" s="132">
        <v>55</v>
      </c>
      <c r="B56" s="216" t="s">
        <v>849</v>
      </c>
      <c r="C56" s="216" t="s">
        <v>893</v>
      </c>
      <c r="D56" s="216"/>
      <c r="E56" s="208">
        <v>146</v>
      </c>
      <c r="F56" s="208">
        <v>1446</v>
      </c>
      <c r="G56" s="208" t="s">
        <v>921</v>
      </c>
      <c r="H56" s="208">
        <v>613563</v>
      </c>
      <c r="I56" s="208" t="s">
        <v>922</v>
      </c>
      <c r="J56" s="208">
        <v>3277</v>
      </c>
      <c r="K56" s="209" t="s">
        <v>923</v>
      </c>
      <c r="L56" s="209" t="s">
        <v>924</v>
      </c>
      <c r="M56" s="209" t="s">
        <v>903</v>
      </c>
      <c r="N56" s="208">
        <v>338</v>
      </c>
      <c r="O56" s="210">
        <v>0.45529813506272998</v>
      </c>
      <c r="P56" s="208">
        <v>0.30566795674853303</v>
      </c>
      <c r="Q56" s="208">
        <v>1.7559231923802499</v>
      </c>
      <c r="R56" s="208">
        <v>2.7874758831679981E-3</v>
      </c>
      <c r="S56" s="211">
        <v>7541</v>
      </c>
      <c r="T56" s="211">
        <v>1.1098580553698456</v>
      </c>
      <c r="U56" s="211">
        <v>3.753540989026749E-2</v>
      </c>
      <c r="V56" s="211">
        <v>-3.7221348036349502</v>
      </c>
      <c r="W56" s="211">
        <v>-2.7694948448686713E-2</v>
      </c>
      <c r="X56" s="139">
        <v>2.92310201</v>
      </c>
      <c r="Y56" s="173">
        <v>4.0176899999999988E-2</v>
      </c>
      <c r="Z56" s="143">
        <v>0.42403440000000003</v>
      </c>
      <c r="AA56" s="143">
        <v>0.45033333333333331</v>
      </c>
    </row>
    <row r="57" spans="1:27" x14ac:dyDescent="0.25">
      <c r="A57" s="132">
        <v>56</v>
      </c>
      <c r="B57" s="215" t="s">
        <v>849</v>
      </c>
      <c r="C57" s="215" t="s">
        <v>893</v>
      </c>
      <c r="D57" s="215"/>
      <c r="E57" s="208">
        <v>147</v>
      </c>
      <c r="F57" s="208">
        <v>1443</v>
      </c>
      <c r="G57" s="208" t="s">
        <v>925</v>
      </c>
      <c r="H57" s="208">
        <v>138844</v>
      </c>
      <c r="I57" s="208" t="s">
        <v>926</v>
      </c>
      <c r="J57" s="208">
        <v>4795</v>
      </c>
      <c r="K57" s="209" t="s">
        <v>927</v>
      </c>
      <c r="L57" s="209" t="s">
        <v>928</v>
      </c>
      <c r="M57" s="209" t="s">
        <v>903</v>
      </c>
      <c r="N57" s="208">
        <v>240</v>
      </c>
      <c r="O57" s="210">
        <v>0.49804628685806501</v>
      </c>
      <c r="P57" s="208">
        <v>0.30480604226972702</v>
      </c>
      <c r="Q57" s="208">
        <v>1.7559231923802499</v>
      </c>
      <c r="R57" s="208">
        <v>3.4876967694971073E-3</v>
      </c>
      <c r="S57" s="211">
        <v>25289</v>
      </c>
      <c r="T57" s="211">
        <v>0.98486601438092269</v>
      </c>
      <c r="U57" s="211">
        <v>5.2745195930098493E-2</v>
      </c>
      <c r="V57" s="211">
        <v>-3.3896425814092099</v>
      </c>
      <c r="W57" s="211">
        <v>-3.6810146175364003E-3</v>
      </c>
      <c r="X57" s="139">
        <v>2.92310201</v>
      </c>
      <c r="Y57" s="173">
        <v>4.0176899999999988E-2</v>
      </c>
      <c r="Z57" s="212">
        <v>0.41414099999999998</v>
      </c>
      <c r="AA57" s="212">
        <v>0.49</v>
      </c>
    </row>
    <row r="58" spans="1:27" x14ac:dyDescent="0.25">
      <c r="A58" s="132">
        <v>57</v>
      </c>
      <c r="B58" s="207" t="s">
        <v>849</v>
      </c>
      <c r="C58" s="207" t="s">
        <v>893</v>
      </c>
      <c r="D58" s="207" t="s">
        <v>433</v>
      </c>
      <c r="E58" s="208">
        <v>151</v>
      </c>
      <c r="F58" s="208">
        <v>1440</v>
      </c>
      <c r="G58" s="208" t="s">
        <v>366</v>
      </c>
      <c r="H58" s="208">
        <v>113665</v>
      </c>
      <c r="I58" s="208" t="s">
        <v>929</v>
      </c>
      <c r="J58" s="208">
        <v>3276</v>
      </c>
      <c r="K58" s="209" t="s">
        <v>930</v>
      </c>
      <c r="L58" s="209" t="s">
        <v>931</v>
      </c>
      <c r="M58" s="209" t="s">
        <v>932</v>
      </c>
      <c r="N58" s="208">
        <v>134</v>
      </c>
      <c r="O58" s="210">
        <v>0.52219565313552097</v>
      </c>
      <c r="P58" s="208">
        <v>0.40322490860754495</v>
      </c>
      <c r="Q58" s="208">
        <v>1.7559231923802499</v>
      </c>
      <c r="R58" s="208">
        <v>7.0391404902464972E-4</v>
      </c>
      <c r="S58" s="208">
        <v>7800</v>
      </c>
      <c r="T58" s="211">
        <v>0.80533212214302075</v>
      </c>
      <c r="U58" s="211">
        <v>3.3226269981110501E-2</v>
      </c>
      <c r="V58" s="211">
        <v>-2.69769784408401</v>
      </c>
      <c r="W58" s="211">
        <v>1.0816264371206401E-2</v>
      </c>
      <c r="X58" s="139">
        <v>2.92310201</v>
      </c>
      <c r="Y58" s="173">
        <v>4.0176899999999988E-2</v>
      </c>
      <c r="Z58" s="212">
        <v>0.46</v>
      </c>
      <c r="AA58" s="212">
        <v>0.45</v>
      </c>
    </row>
    <row r="59" spans="1:27" x14ac:dyDescent="0.25">
      <c r="A59" s="132">
        <v>58</v>
      </c>
      <c r="B59" s="215" t="s">
        <v>849</v>
      </c>
      <c r="C59" s="215" t="s">
        <v>893</v>
      </c>
      <c r="D59" s="215"/>
      <c r="E59" s="208">
        <v>152</v>
      </c>
      <c r="F59" s="208">
        <v>1438</v>
      </c>
      <c r="G59" s="208" t="s">
        <v>933</v>
      </c>
      <c r="H59" s="208">
        <v>162291</v>
      </c>
      <c r="I59" s="208" t="s">
        <v>934</v>
      </c>
      <c r="J59" s="208">
        <v>4808</v>
      </c>
      <c r="K59" s="209" t="s">
        <v>935</v>
      </c>
      <c r="L59" s="209" t="s">
        <v>936</v>
      </c>
      <c r="M59" s="209" t="s">
        <v>937</v>
      </c>
      <c r="N59" s="208">
        <v>134</v>
      </c>
      <c r="O59" s="210">
        <v>0.52219565313552097</v>
      </c>
      <c r="P59" s="208">
        <v>0.40322490860754495</v>
      </c>
      <c r="Q59" s="208">
        <v>1.7559231923802499</v>
      </c>
      <c r="R59" s="208">
        <v>7.0391404902464972E-4</v>
      </c>
      <c r="S59" s="208">
        <v>7800</v>
      </c>
      <c r="T59" s="211">
        <v>0.80533212214302075</v>
      </c>
      <c r="U59" s="211">
        <v>3.3226269981110501E-2</v>
      </c>
      <c r="V59" s="211">
        <v>-2.69769784408401</v>
      </c>
      <c r="W59" s="211">
        <v>1.0816264371206401E-2</v>
      </c>
      <c r="X59" s="139">
        <v>2.92310201</v>
      </c>
      <c r="Y59" s="173">
        <v>4.0176899999999988E-2</v>
      </c>
      <c r="Z59" s="212">
        <v>0.46</v>
      </c>
      <c r="AA59" s="212">
        <v>0.45</v>
      </c>
    </row>
    <row r="60" spans="1:27" x14ac:dyDescent="0.25">
      <c r="A60" s="132">
        <v>59</v>
      </c>
      <c r="B60" s="215" t="s">
        <v>849</v>
      </c>
      <c r="C60" s="215" t="s">
        <v>893</v>
      </c>
      <c r="D60" s="215"/>
      <c r="E60" s="208">
        <v>172</v>
      </c>
      <c r="F60" s="208">
        <v>1442</v>
      </c>
      <c r="G60" s="208" t="s">
        <v>938</v>
      </c>
      <c r="H60" s="208">
        <v>458773</v>
      </c>
      <c r="I60" s="208" t="s">
        <v>939</v>
      </c>
      <c r="J60" s="208">
        <v>4814</v>
      </c>
      <c r="K60" s="209" t="s">
        <v>940</v>
      </c>
      <c r="L60" s="209" t="s">
        <v>941</v>
      </c>
      <c r="M60" s="209" t="s">
        <v>942</v>
      </c>
      <c r="N60" s="173"/>
      <c r="O60" s="174">
        <v>0.49608570000000002</v>
      </c>
      <c r="P60" s="173">
        <v>0.35638887800000002</v>
      </c>
      <c r="Q60" s="173">
        <v>1.7559231923802501</v>
      </c>
      <c r="R60" s="173">
        <v>1.73453652052958E-3</v>
      </c>
      <c r="S60" s="141"/>
      <c r="T60" s="141">
        <v>0.83890902321327565</v>
      </c>
      <c r="U60" s="141">
        <v>8.3953784296990505E-2</v>
      </c>
      <c r="V60" s="141">
        <v>-3.624676</v>
      </c>
      <c r="W60" s="141">
        <v>4.90156131891029E-2</v>
      </c>
      <c r="X60" s="139">
        <v>2.92310201</v>
      </c>
      <c r="Y60" s="173">
        <v>4.0176899999999988E-2</v>
      </c>
      <c r="Z60" s="212">
        <v>0.42403440000000003</v>
      </c>
      <c r="AA60" s="212">
        <v>0.45033333333333331</v>
      </c>
    </row>
    <row r="61" spans="1:27" x14ac:dyDescent="0.25">
      <c r="A61" s="132">
        <v>60</v>
      </c>
      <c r="B61" s="215" t="s">
        <v>849</v>
      </c>
      <c r="C61" s="215" t="s">
        <v>893</v>
      </c>
      <c r="D61" s="215"/>
      <c r="E61" s="208">
        <v>173</v>
      </c>
      <c r="F61" s="208">
        <v>1441</v>
      </c>
      <c r="G61" s="208" t="s">
        <v>943</v>
      </c>
      <c r="H61" s="208">
        <v>113696</v>
      </c>
      <c r="I61" s="208" t="s">
        <v>944</v>
      </c>
      <c r="J61" s="208">
        <v>4796</v>
      </c>
      <c r="K61" s="209" t="s">
        <v>945</v>
      </c>
      <c r="L61" s="209" t="s">
        <v>946</v>
      </c>
      <c r="M61" s="209" t="s">
        <v>947</v>
      </c>
      <c r="N61" s="173"/>
      <c r="O61" s="174">
        <v>0.49608570000000002</v>
      </c>
      <c r="P61" s="173">
        <v>0.35638887800000002</v>
      </c>
      <c r="Q61" s="173">
        <v>1.7559231923802501</v>
      </c>
      <c r="R61" s="173">
        <v>1.73453652052958E-3</v>
      </c>
      <c r="S61" s="141"/>
      <c r="T61" s="141">
        <v>0.83890902321327565</v>
      </c>
      <c r="U61" s="141">
        <v>8.3953784296990505E-2</v>
      </c>
      <c r="V61" s="141">
        <v>-3.624676</v>
      </c>
      <c r="W61" s="141">
        <v>4.90156131891029E-2</v>
      </c>
      <c r="X61" s="139">
        <v>2.92310201</v>
      </c>
      <c r="Y61" s="173">
        <v>4.0176899999999988E-2</v>
      </c>
      <c r="Z61" s="212">
        <v>0.42403440000000003</v>
      </c>
      <c r="AA61" s="212">
        <v>0.45033333333333331</v>
      </c>
    </row>
    <row r="62" spans="1:27" x14ac:dyDescent="0.25">
      <c r="A62" s="132">
        <v>61</v>
      </c>
      <c r="B62" s="216" t="s">
        <v>849</v>
      </c>
      <c r="C62" s="216" t="s">
        <v>893</v>
      </c>
      <c r="D62" s="216" t="s">
        <v>609</v>
      </c>
      <c r="E62" s="208"/>
      <c r="F62" s="208"/>
      <c r="G62" s="208" t="s">
        <v>948</v>
      </c>
      <c r="H62" s="208"/>
      <c r="I62" s="208" t="s">
        <v>949</v>
      </c>
      <c r="J62" s="208"/>
      <c r="K62" s="209"/>
      <c r="L62" s="209"/>
      <c r="M62" s="209"/>
      <c r="N62" s="173"/>
      <c r="O62" s="174">
        <v>0.49608570000000002</v>
      </c>
      <c r="P62" s="173">
        <v>0.35638887800000002</v>
      </c>
      <c r="Q62" s="173">
        <v>1.7559231923802501</v>
      </c>
      <c r="R62" s="173">
        <v>1.73453652052958E-3</v>
      </c>
      <c r="S62" s="141"/>
      <c r="T62" s="141">
        <v>0.83890902321327565</v>
      </c>
      <c r="U62" s="141">
        <v>8.3953784296990505E-2</v>
      </c>
      <c r="V62" s="141">
        <v>-3.624676</v>
      </c>
      <c r="W62" s="141">
        <v>4.90156131891029E-2</v>
      </c>
      <c r="X62" s="139">
        <v>2.92310201</v>
      </c>
      <c r="Y62" s="173">
        <v>4.0176899999999988E-2</v>
      </c>
      <c r="Z62" s="212">
        <v>0.42403440000000003</v>
      </c>
      <c r="AA62" s="212">
        <v>0.45033333333333331</v>
      </c>
    </row>
    <row r="63" spans="1:27" x14ac:dyDescent="0.25">
      <c r="A63" s="132">
        <v>62</v>
      </c>
      <c r="B63" s="216" t="s">
        <v>849</v>
      </c>
      <c r="C63" s="216" t="s">
        <v>893</v>
      </c>
      <c r="D63" s="216"/>
      <c r="E63" s="208"/>
      <c r="F63" s="208"/>
      <c r="G63" s="208" t="s">
        <v>950</v>
      </c>
      <c r="H63" s="208">
        <v>789303</v>
      </c>
      <c r="I63" s="208" t="s">
        <v>951</v>
      </c>
      <c r="J63" s="208"/>
      <c r="K63" s="209"/>
      <c r="L63" s="209" t="s">
        <v>952</v>
      </c>
      <c r="M63" s="209"/>
      <c r="N63" s="208">
        <v>7</v>
      </c>
      <c r="O63" s="210">
        <v>0.46775983942745297</v>
      </c>
      <c r="P63" s="208">
        <v>0.33212982406235203</v>
      </c>
      <c r="Q63" s="208">
        <v>1.7559231923802499</v>
      </c>
      <c r="R63" s="208">
        <v>1.9310167135428299E-3</v>
      </c>
      <c r="S63" s="141"/>
      <c r="T63" s="141">
        <v>0.83890902321327565</v>
      </c>
      <c r="U63" s="141">
        <v>8.3953784296990505E-2</v>
      </c>
      <c r="V63" s="141">
        <v>-3.624676</v>
      </c>
      <c r="W63" s="141">
        <v>4.90156131891029E-2</v>
      </c>
      <c r="X63" s="139">
        <v>2.92310201</v>
      </c>
      <c r="Y63" s="173">
        <v>4.0176899999999988E-2</v>
      </c>
      <c r="Z63" s="143">
        <v>0.42403440000000003</v>
      </c>
      <c r="AA63" s="143">
        <v>0.45033333333333331</v>
      </c>
    </row>
    <row r="64" spans="1:27" x14ac:dyDescent="0.25">
      <c r="A64" s="132">
        <v>63</v>
      </c>
      <c r="B64" s="216" t="s">
        <v>849</v>
      </c>
      <c r="C64" s="216" t="s">
        <v>893</v>
      </c>
      <c r="D64" s="216" t="s">
        <v>613</v>
      </c>
      <c r="E64" s="208"/>
      <c r="F64" s="208"/>
      <c r="G64" s="208" t="s">
        <v>953</v>
      </c>
      <c r="H64" s="208">
        <v>196293</v>
      </c>
      <c r="I64" s="208" t="s">
        <v>954</v>
      </c>
      <c r="J64" s="208"/>
      <c r="K64" s="209"/>
      <c r="L64" s="209" t="s">
        <v>955</v>
      </c>
      <c r="M64" s="209" t="s">
        <v>956</v>
      </c>
      <c r="N64" s="208">
        <v>2</v>
      </c>
      <c r="O64" s="210">
        <v>0.48359148314845302</v>
      </c>
      <c r="P64" s="208">
        <v>0.33229573185501998</v>
      </c>
      <c r="Q64" s="208">
        <v>1.7559231923802499</v>
      </c>
      <c r="R64" s="208">
        <v>2.0586090419193099E-3</v>
      </c>
      <c r="S64" s="141"/>
      <c r="T64" s="141">
        <v>0.83890902321327565</v>
      </c>
      <c r="U64" s="141">
        <v>8.3953784296990505E-2</v>
      </c>
      <c r="V64" s="141">
        <v>-3.624676</v>
      </c>
      <c r="W64" s="141">
        <v>4.90156131891029E-2</v>
      </c>
      <c r="X64" s="139">
        <v>2.92310201</v>
      </c>
      <c r="Y64" s="173">
        <v>4.0176899999999988E-2</v>
      </c>
      <c r="Z64" s="143">
        <v>0.42403440000000003</v>
      </c>
      <c r="AA64" s="143">
        <v>0.45033333333333331</v>
      </c>
    </row>
    <row r="65" spans="1:27" x14ac:dyDescent="0.25">
      <c r="A65" s="132">
        <v>64</v>
      </c>
      <c r="B65" s="217" t="s">
        <v>957</v>
      </c>
      <c r="C65" s="217" t="s">
        <v>958</v>
      </c>
      <c r="D65" s="217" t="s">
        <v>433</v>
      </c>
      <c r="E65" s="218">
        <v>99</v>
      </c>
      <c r="F65" s="218">
        <v>459</v>
      </c>
      <c r="G65" s="218" t="s">
        <v>959</v>
      </c>
      <c r="H65" s="218">
        <v>92497</v>
      </c>
      <c r="I65" s="218" t="s">
        <v>960</v>
      </c>
      <c r="J65" s="218">
        <v>1219</v>
      </c>
      <c r="K65" s="219">
        <v>39</v>
      </c>
      <c r="L65" s="219" t="s">
        <v>961</v>
      </c>
      <c r="M65" s="219" t="s">
        <v>962</v>
      </c>
      <c r="N65" s="136"/>
      <c r="O65" s="137">
        <v>0.49608570000000002</v>
      </c>
      <c r="P65" s="136">
        <v>0.52196460300000003</v>
      </c>
      <c r="Q65" s="136">
        <v>0.66106715155860996</v>
      </c>
      <c r="R65" s="136">
        <v>-1.6572449999999999E-3</v>
      </c>
      <c r="S65" s="220">
        <v>5</v>
      </c>
      <c r="T65" s="220">
        <v>0.74335115746939495</v>
      </c>
      <c r="U65" s="220">
        <v>0.11538688123697569</v>
      </c>
      <c r="V65" s="220">
        <v>-3.9010930798770902</v>
      </c>
      <c r="W65" s="220">
        <v>8.3474548617928676E-2</v>
      </c>
      <c r="X65" s="139">
        <v>2.5334992000000001</v>
      </c>
      <c r="Y65" s="136">
        <v>0.20005829999999999</v>
      </c>
      <c r="Z65" s="221">
        <v>0.68018999999999996</v>
      </c>
      <c r="AA65" s="221">
        <v>0.74</v>
      </c>
    </row>
    <row r="66" spans="1:27" x14ac:dyDescent="0.25">
      <c r="A66" s="132">
        <v>65</v>
      </c>
      <c r="B66" s="217" t="s">
        <v>957</v>
      </c>
      <c r="C66" s="217" t="s">
        <v>958</v>
      </c>
      <c r="D66" s="217" t="s">
        <v>433</v>
      </c>
      <c r="E66" s="218">
        <v>18</v>
      </c>
      <c r="F66" s="218">
        <v>631</v>
      </c>
      <c r="G66" s="218" t="s">
        <v>963</v>
      </c>
      <c r="H66" s="218">
        <v>79779</v>
      </c>
      <c r="I66" s="218" t="s">
        <v>964</v>
      </c>
      <c r="J66" s="218">
        <v>9</v>
      </c>
      <c r="K66" s="219" t="s">
        <v>965</v>
      </c>
      <c r="L66" s="219" t="s">
        <v>966</v>
      </c>
      <c r="M66" s="219" t="s">
        <v>967</v>
      </c>
      <c r="N66" s="136"/>
      <c r="O66" s="137">
        <v>0.49608570000000002</v>
      </c>
      <c r="P66" s="136">
        <v>0.52196460300000003</v>
      </c>
      <c r="Q66" s="136">
        <v>0.66106715155860996</v>
      </c>
      <c r="R66" s="136">
        <v>-1.6572449999999999E-3</v>
      </c>
      <c r="S66" s="141"/>
      <c r="T66" s="220">
        <v>0.79751119507667401</v>
      </c>
      <c r="U66" s="220">
        <v>9.3592357813797683E-2</v>
      </c>
      <c r="V66" s="220">
        <v>-3.7381957712661902</v>
      </c>
      <c r="W66" s="220">
        <v>5.9478399552348779E-2</v>
      </c>
      <c r="X66" s="139">
        <v>2.5334992000000001</v>
      </c>
      <c r="Y66" s="136">
        <v>0.20005829999999999</v>
      </c>
      <c r="Z66" s="221">
        <v>0.50800000000000001</v>
      </c>
      <c r="AA66" s="221">
        <v>0.55000000000000004</v>
      </c>
    </row>
    <row r="67" spans="1:27" x14ac:dyDescent="0.25">
      <c r="A67" s="132">
        <v>66</v>
      </c>
      <c r="B67" s="217" t="s">
        <v>957</v>
      </c>
      <c r="C67" s="217" t="s">
        <v>958</v>
      </c>
      <c r="D67" s="217" t="s">
        <v>433</v>
      </c>
      <c r="E67" s="218">
        <v>19</v>
      </c>
      <c r="F67" s="218">
        <v>632</v>
      </c>
      <c r="G67" s="218" t="s">
        <v>968</v>
      </c>
      <c r="H67" s="218">
        <v>79783</v>
      </c>
      <c r="I67" s="218" t="s">
        <v>969</v>
      </c>
      <c r="J67" s="218">
        <v>10</v>
      </c>
      <c r="K67" s="219" t="s">
        <v>970</v>
      </c>
      <c r="L67" s="219" t="s">
        <v>971</v>
      </c>
      <c r="M67" s="219" t="s">
        <v>972</v>
      </c>
      <c r="N67" s="218">
        <v>5</v>
      </c>
      <c r="O67" s="222">
        <v>0.486053761587938</v>
      </c>
      <c r="P67" s="218">
        <v>0.50203569212072596</v>
      </c>
      <c r="Q67" s="218">
        <v>0.66106715155860996</v>
      </c>
      <c r="R67" s="218">
        <v>-1.57520221886989E-3</v>
      </c>
      <c r="S67" s="141"/>
      <c r="T67" s="220">
        <v>0.79751119507667401</v>
      </c>
      <c r="U67" s="220">
        <v>9.3592357813797683E-2</v>
      </c>
      <c r="V67" s="220">
        <v>-3.7381957712661902</v>
      </c>
      <c r="W67" s="220">
        <v>5.9478399552348779E-2</v>
      </c>
      <c r="X67" s="218">
        <v>2.5334992000000001</v>
      </c>
      <c r="Y67" s="218">
        <v>0.20005829999999999</v>
      </c>
      <c r="Z67" s="221">
        <v>0.51</v>
      </c>
      <c r="AA67" s="221">
        <v>0.5</v>
      </c>
    </row>
    <row r="68" spans="1:27" x14ac:dyDescent="0.25">
      <c r="A68" s="132">
        <v>67</v>
      </c>
      <c r="B68" s="217" t="s">
        <v>957</v>
      </c>
      <c r="C68" s="217" t="s">
        <v>958</v>
      </c>
      <c r="D68" s="217" t="s">
        <v>433</v>
      </c>
      <c r="E68" s="218">
        <v>31</v>
      </c>
      <c r="F68" s="218">
        <v>627</v>
      </c>
      <c r="G68" s="218" t="s">
        <v>973</v>
      </c>
      <c r="H68" s="218">
        <v>79734</v>
      </c>
      <c r="I68" s="218" t="s">
        <v>974</v>
      </c>
      <c r="J68" s="218">
        <v>5</v>
      </c>
      <c r="K68" s="219" t="s">
        <v>975</v>
      </c>
      <c r="L68" s="219" t="s">
        <v>976</v>
      </c>
      <c r="M68" s="219" t="s">
        <v>977</v>
      </c>
      <c r="N68" s="218">
        <v>2</v>
      </c>
      <c r="O68" s="222">
        <v>0.50865833998370003</v>
      </c>
      <c r="P68" s="218">
        <v>0.53351841286952895</v>
      </c>
      <c r="Q68" s="218">
        <v>0.66106715155860996</v>
      </c>
      <c r="R68" s="218">
        <v>-1.6309232411533499E-3</v>
      </c>
      <c r="S68" s="141"/>
      <c r="T68" s="220">
        <v>0.79751119507667401</v>
      </c>
      <c r="U68" s="220">
        <v>9.3592357813797683E-2</v>
      </c>
      <c r="V68" s="220">
        <v>-3.7381957712661902</v>
      </c>
      <c r="W68" s="220">
        <v>5.9478399552348779E-2</v>
      </c>
      <c r="X68" s="218">
        <v>2.5334992000000001</v>
      </c>
      <c r="Y68" s="218">
        <v>0.20005829999999999</v>
      </c>
      <c r="Z68" s="223">
        <v>0.52520999999999995</v>
      </c>
      <c r="AA68" s="223">
        <v>0.54</v>
      </c>
    </row>
    <row r="69" spans="1:27" x14ac:dyDescent="0.25">
      <c r="A69" s="132">
        <v>68</v>
      </c>
      <c r="B69" s="224" t="s">
        <v>957</v>
      </c>
      <c r="C69" s="224" t="s">
        <v>958</v>
      </c>
      <c r="D69" s="224"/>
      <c r="E69" s="218">
        <v>32</v>
      </c>
      <c r="F69" s="218">
        <v>628</v>
      </c>
      <c r="G69" s="218" t="s">
        <v>978</v>
      </c>
      <c r="H69" s="218">
        <v>79763</v>
      </c>
      <c r="I69" s="218" t="s">
        <v>979</v>
      </c>
      <c r="J69" s="218">
        <v>6</v>
      </c>
      <c r="K69" s="219" t="s">
        <v>980</v>
      </c>
      <c r="L69" s="219" t="s">
        <v>981</v>
      </c>
      <c r="M69" s="219" t="s">
        <v>982</v>
      </c>
      <c r="N69" s="136"/>
      <c r="O69" s="137">
        <v>0.49608570000000002</v>
      </c>
      <c r="P69" s="136">
        <v>0.52196460300000003</v>
      </c>
      <c r="Q69" s="136">
        <v>0.66106715155860996</v>
      </c>
      <c r="R69" s="136">
        <v>-1.6572449999999999E-3</v>
      </c>
      <c r="S69" s="220">
        <v>18159</v>
      </c>
      <c r="T69" s="220">
        <v>0.79751119507667401</v>
      </c>
      <c r="U69" s="220">
        <v>9.3592357813797683E-2</v>
      </c>
      <c r="V69" s="220">
        <v>-3.7381957712661902</v>
      </c>
      <c r="W69" s="220">
        <v>5.9478399552348779E-2</v>
      </c>
      <c r="X69" s="139">
        <v>2.5334992000000001</v>
      </c>
      <c r="Y69" s="136">
        <v>0.20005829999999999</v>
      </c>
      <c r="Z69" s="143">
        <v>0.55584999999999996</v>
      </c>
      <c r="AA69" s="143">
        <v>0.58250000000000002</v>
      </c>
    </row>
    <row r="70" spans="1:27" x14ac:dyDescent="0.25">
      <c r="A70" s="132">
        <v>69</v>
      </c>
      <c r="B70" s="224" t="s">
        <v>957</v>
      </c>
      <c r="C70" s="224" t="s">
        <v>958</v>
      </c>
      <c r="D70" s="224"/>
      <c r="E70" s="218">
        <v>33</v>
      </c>
      <c r="F70" s="218">
        <v>626</v>
      </c>
      <c r="G70" s="218" t="s">
        <v>983</v>
      </c>
      <c r="H70" s="218">
        <v>130715</v>
      </c>
      <c r="I70" s="218" t="s">
        <v>984</v>
      </c>
      <c r="J70" s="218">
        <v>8</v>
      </c>
      <c r="K70" s="219" t="s">
        <v>985</v>
      </c>
      <c r="L70" s="219" t="s">
        <v>986</v>
      </c>
      <c r="M70" s="219" t="s">
        <v>987</v>
      </c>
      <c r="N70" s="136"/>
      <c r="O70" s="137">
        <v>0.49608570000000002</v>
      </c>
      <c r="P70" s="136">
        <v>0.52196460300000003</v>
      </c>
      <c r="Q70" s="136">
        <v>0.66106715155860996</v>
      </c>
      <c r="R70" s="136">
        <v>-1.6572449999999999E-3</v>
      </c>
      <c r="S70" s="220">
        <v>18159</v>
      </c>
      <c r="T70" s="220">
        <v>0.79751119507667401</v>
      </c>
      <c r="U70" s="220">
        <v>9.3592357813797683E-2</v>
      </c>
      <c r="V70" s="220">
        <v>-3.7381957712661902</v>
      </c>
      <c r="W70" s="220">
        <v>5.9478399552348779E-2</v>
      </c>
      <c r="X70" s="139">
        <v>2.5334992000000001</v>
      </c>
      <c r="Y70" s="136">
        <v>0.20005829999999999</v>
      </c>
      <c r="Z70" s="143">
        <v>0.55584999999999996</v>
      </c>
      <c r="AA70" s="143">
        <v>0.58250000000000002</v>
      </c>
    </row>
    <row r="71" spans="1:27" x14ac:dyDescent="0.25">
      <c r="A71" s="132">
        <v>70</v>
      </c>
      <c r="B71" s="224" t="s">
        <v>957</v>
      </c>
      <c r="C71" s="224" t="s">
        <v>958</v>
      </c>
      <c r="D71" s="224"/>
      <c r="E71" s="218">
        <v>77</v>
      </c>
      <c r="F71" s="218">
        <v>630</v>
      </c>
      <c r="G71" s="218" t="s">
        <v>988</v>
      </c>
      <c r="H71" s="218">
        <v>79766</v>
      </c>
      <c r="I71" s="218" t="s">
        <v>989</v>
      </c>
      <c r="J71" s="218">
        <v>7</v>
      </c>
      <c r="K71" s="219" t="s">
        <v>990</v>
      </c>
      <c r="L71" s="219" t="s">
        <v>991</v>
      </c>
      <c r="M71" s="219" t="s">
        <v>992</v>
      </c>
      <c r="N71" s="136"/>
      <c r="O71" s="137">
        <v>0.49608570000000002</v>
      </c>
      <c r="P71" s="136">
        <v>0.52196460300000003</v>
      </c>
      <c r="Q71" s="136">
        <v>0.66106715155860996</v>
      </c>
      <c r="R71" s="136">
        <v>-1.6572449999999999E-3</v>
      </c>
      <c r="S71" s="220">
        <v>18159</v>
      </c>
      <c r="T71" s="220">
        <v>0.79751119507667401</v>
      </c>
      <c r="U71" s="220">
        <v>9.3592357813797683E-2</v>
      </c>
      <c r="V71" s="220">
        <v>-3.7381957712661902</v>
      </c>
      <c r="W71" s="220">
        <v>5.9478399552348779E-2</v>
      </c>
      <c r="X71" s="139">
        <v>2.5334992000000001</v>
      </c>
      <c r="Y71" s="136">
        <v>0.20005829999999999</v>
      </c>
      <c r="Z71" s="143">
        <v>0.55584999999999996</v>
      </c>
      <c r="AA71" s="143">
        <v>0.58250000000000002</v>
      </c>
    </row>
    <row r="72" spans="1:27" x14ac:dyDescent="0.25">
      <c r="A72" s="132">
        <v>71</v>
      </c>
      <c r="B72" s="224" t="s">
        <v>957</v>
      </c>
      <c r="C72" s="224" t="s">
        <v>958</v>
      </c>
      <c r="D72" s="224"/>
      <c r="E72" s="218">
        <v>114</v>
      </c>
      <c r="F72" s="218">
        <v>749</v>
      </c>
      <c r="G72" s="218" t="s">
        <v>993</v>
      </c>
      <c r="H72" s="218">
        <v>609982</v>
      </c>
      <c r="I72" s="218" t="s">
        <v>994</v>
      </c>
      <c r="J72" s="218">
        <v>1738</v>
      </c>
      <c r="K72" s="219" t="s">
        <v>995</v>
      </c>
      <c r="L72" s="219" t="s">
        <v>996</v>
      </c>
      <c r="M72" s="219" t="s">
        <v>997</v>
      </c>
      <c r="N72" s="136"/>
      <c r="O72" s="137">
        <v>0.49608570000000002</v>
      </c>
      <c r="P72" s="136">
        <v>0.52196460300000003</v>
      </c>
      <c r="Q72" s="136">
        <v>0.66106715155860996</v>
      </c>
      <c r="R72" s="136">
        <v>-1.6572449999999999E-3</v>
      </c>
      <c r="S72" s="141"/>
      <c r="T72" s="141">
        <v>0.757382</v>
      </c>
      <c r="U72" s="141">
        <v>0.1024863525000487</v>
      </c>
      <c r="V72" s="141">
        <v>-3.624676</v>
      </c>
      <c r="W72" s="141">
        <v>6.7228474802671079E-2</v>
      </c>
      <c r="X72" s="139">
        <v>2.5334992000000001</v>
      </c>
      <c r="Y72" s="136">
        <v>0.20005829999999999</v>
      </c>
      <c r="Z72" s="221">
        <v>0.55584999999999996</v>
      </c>
      <c r="AA72" s="221">
        <v>0.58250000000000002</v>
      </c>
    </row>
    <row r="73" spans="1:27" x14ac:dyDescent="0.25">
      <c r="A73" s="132">
        <v>72</v>
      </c>
      <c r="B73" s="224" t="s">
        <v>957</v>
      </c>
      <c r="C73" s="224" t="s">
        <v>958</v>
      </c>
      <c r="D73" s="224"/>
      <c r="E73" s="218">
        <v>117</v>
      </c>
      <c r="F73" s="218">
        <v>890</v>
      </c>
      <c r="G73" s="218" t="s">
        <v>998</v>
      </c>
      <c r="H73" s="218">
        <v>103514</v>
      </c>
      <c r="I73" s="218" t="s">
        <v>999</v>
      </c>
      <c r="J73" s="218">
        <v>2214</v>
      </c>
      <c r="K73" s="219" t="s">
        <v>1000</v>
      </c>
      <c r="L73" s="219" t="s">
        <v>1001</v>
      </c>
      <c r="M73" s="219" t="s">
        <v>1002</v>
      </c>
      <c r="N73" s="136"/>
      <c r="O73" s="137">
        <v>0.49608570000000002</v>
      </c>
      <c r="P73" s="136">
        <v>0.52196460300000003</v>
      </c>
      <c r="Q73" s="136">
        <v>0.66106715155860996</v>
      </c>
      <c r="R73" s="136">
        <v>-1.6572449999999999E-3</v>
      </c>
      <c r="S73" s="141"/>
      <c r="T73" s="141">
        <v>0.757382</v>
      </c>
      <c r="U73" s="141">
        <v>0.1024863525000487</v>
      </c>
      <c r="V73" s="141">
        <v>-3.624676</v>
      </c>
      <c r="W73" s="141">
        <v>6.7228474802671079E-2</v>
      </c>
      <c r="X73" s="139">
        <v>2.5334992000000001</v>
      </c>
      <c r="Y73" s="136">
        <v>0.20005829999999999</v>
      </c>
      <c r="Z73" s="221">
        <v>0.55584999999999996</v>
      </c>
      <c r="AA73" s="221">
        <v>0.58250000000000002</v>
      </c>
    </row>
    <row r="74" spans="1:27" x14ac:dyDescent="0.25">
      <c r="A74" s="132">
        <v>73</v>
      </c>
      <c r="B74" s="225" t="s">
        <v>957</v>
      </c>
      <c r="C74" s="225" t="s">
        <v>958</v>
      </c>
      <c r="D74" s="225" t="s">
        <v>613</v>
      </c>
      <c r="E74" s="218"/>
      <c r="F74" s="218"/>
      <c r="G74" s="218" t="s">
        <v>1003</v>
      </c>
      <c r="H74" s="218">
        <v>188731</v>
      </c>
      <c r="I74" s="218" t="s">
        <v>1004</v>
      </c>
      <c r="J74" s="218"/>
      <c r="K74" s="219"/>
      <c r="L74" s="219"/>
      <c r="M74" s="219"/>
      <c r="N74" s="136"/>
      <c r="O74" s="137">
        <v>0.49608570000000002</v>
      </c>
      <c r="P74" s="136">
        <v>0.52196460300000003</v>
      </c>
      <c r="Q74" s="136">
        <v>0.66106715155860996</v>
      </c>
      <c r="R74" s="136">
        <v>-1.6572449999999999E-3</v>
      </c>
      <c r="S74" s="220">
        <v>18159</v>
      </c>
      <c r="T74" s="220">
        <v>0.79751119507667401</v>
      </c>
      <c r="U74" s="220">
        <v>9.3592357813797683E-2</v>
      </c>
      <c r="V74" s="220">
        <v>-3.7381957712661902</v>
      </c>
      <c r="W74" s="220">
        <v>5.9478399552348779E-2</v>
      </c>
      <c r="X74" s="139">
        <v>2.5334992000000001</v>
      </c>
      <c r="Y74" s="136">
        <v>0.20005829999999999</v>
      </c>
      <c r="Z74" s="143">
        <v>0.55584999999999996</v>
      </c>
      <c r="AA74" s="143">
        <v>0.58250000000000002</v>
      </c>
    </row>
    <row r="75" spans="1:27" x14ac:dyDescent="0.25">
      <c r="A75" s="132">
        <v>74</v>
      </c>
      <c r="B75" s="225" t="s">
        <v>957</v>
      </c>
      <c r="C75" s="225" t="s">
        <v>958</v>
      </c>
      <c r="D75" s="225" t="s">
        <v>609</v>
      </c>
      <c r="E75" s="218"/>
      <c r="F75" s="218"/>
      <c r="G75" s="218" t="s">
        <v>1005</v>
      </c>
      <c r="H75" s="218"/>
      <c r="I75" s="218" t="s">
        <v>1006</v>
      </c>
      <c r="J75" s="218"/>
      <c r="K75" s="219"/>
      <c r="L75" s="219"/>
      <c r="M75" s="219"/>
      <c r="N75" s="136"/>
      <c r="O75" s="137">
        <v>0.49608570000000002</v>
      </c>
      <c r="P75" s="136">
        <v>0.52196460300000003</v>
      </c>
      <c r="Q75" s="136">
        <v>0.66106715155860996</v>
      </c>
      <c r="R75" s="136">
        <v>-1.6572449999999999E-3</v>
      </c>
      <c r="S75" s="141"/>
      <c r="T75" s="141">
        <v>0.757382</v>
      </c>
      <c r="U75" s="141">
        <v>0.1024863525000487</v>
      </c>
      <c r="V75" s="141">
        <v>-3.624676</v>
      </c>
      <c r="W75" s="141">
        <v>6.7228474802671079E-2</v>
      </c>
      <c r="X75" s="139">
        <v>2.5334992000000001</v>
      </c>
      <c r="Y75" s="136">
        <v>0.20005829999999999</v>
      </c>
      <c r="Z75" s="221">
        <v>0.55584999999999996</v>
      </c>
      <c r="AA75" s="221">
        <v>0.58250000000000002</v>
      </c>
    </row>
    <row r="76" spans="1:27" x14ac:dyDescent="0.25">
      <c r="A76" s="132">
        <v>75</v>
      </c>
      <c r="B76" s="226" t="s">
        <v>957</v>
      </c>
      <c r="C76" s="226" t="s">
        <v>1007</v>
      </c>
      <c r="D76" s="226"/>
      <c r="E76" s="123">
        <v>70</v>
      </c>
      <c r="F76" s="123">
        <v>1284</v>
      </c>
      <c r="G76" s="123" t="s">
        <v>1008</v>
      </c>
      <c r="H76" s="123">
        <v>154447</v>
      </c>
      <c r="I76" s="123" t="s">
        <v>1009</v>
      </c>
      <c r="J76" s="123">
        <v>2947</v>
      </c>
      <c r="K76" s="227">
        <v>28</v>
      </c>
      <c r="L76" s="227" t="s">
        <v>1010</v>
      </c>
      <c r="M76" s="227" t="s">
        <v>1011</v>
      </c>
      <c r="N76" s="136"/>
      <c r="O76" s="137">
        <v>0.49608570000000002</v>
      </c>
      <c r="P76" s="136">
        <v>0.52196460300000003</v>
      </c>
      <c r="Q76" s="136">
        <v>0.66106715155860996</v>
      </c>
      <c r="R76" s="136">
        <v>-1.6572449999999999E-3</v>
      </c>
      <c r="S76" s="228">
        <v>33</v>
      </c>
      <c r="T76" s="228">
        <v>0.781651768639403</v>
      </c>
      <c r="U76" s="228">
        <v>7.0657264274980397E-2</v>
      </c>
      <c r="V76" s="228">
        <v>-2.4671448990927898</v>
      </c>
      <c r="W76" s="228">
        <v>2.5348496314184385E-2</v>
      </c>
      <c r="X76" s="139">
        <v>2.5334992000000001</v>
      </c>
      <c r="Y76" s="136">
        <v>0.20005829999999999</v>
      </c>
      <c r="Z76" s="143">
        <v>0.54067799999999999</v>
      </c>
      <c r="AA76" s="143">
        <v>0.54600000000000004</v>
      </c>
    </row>
    <row r="77" spans="1:27" x14ac:dyDescent="0.25">
      <c r="A77" s="132">
        <v>76</v>
      </c>
      <c r="B77" s="229" t="s">
        <v>957</v>
      </c>
      <c r="C77" s="229" t="s">
        <v>1007</v>
      </c>
      <c r="D77" s="229" t="s">
        <v>433</v>
      </c>
      <c r="E77" s="123">
        <v>101</v>
      </c>
      <c r="F77" s="123">
        <v>59</v>
      </c>
      <c r="G77" s="123" t="s">
        <v>1012</v>
      </c>
      <c r="H77" s="123">
        <v>124346</v>
      </c>
      <c r="I77" s="123" t="s">
        <v>1013</v>
      </c>
      <c r="J77" s="123">
        <v>4222</v>
      </c>
      <c r="K77" s="227">
        <v>41</v>
      </c>
      <c r="L77" s="227" t="s">
        <v>1014</v>
      </c>
      <c r="M77" s="227" t="s">
        <v>1015</v>
      </c>
      <c r="N77" s="136"/>
      <c r="O77" s="137">
        <v>0.49608570000000002</v>
      </c>
      <c r="P77" s="136">
        <v>0.52196460300000003</v>
      </c>
      <c r="Q77" s="136">
        <v>0.66106715155860996</v>
      </c>
      <c r="R77" s="136">
        <v>-1.6572449999999999E-3</v>
      </c>
      <c r="S77" s="141"/>
      <c r="T77" s="141">
        <v>0.757382</v>
      </c>
      <c r="U77" s="141">
        <v>0.1090653688389214</v>
      </c>
      <c r="V77" s="141">
        <v>-3.624676</v>
      </c>
      <c r="W77" s="141">
        <v>6.7228474802671079E-2</v>
      </c>
      <c r="X77" s="139">
        <v>2.5334992000000001</v>
      </c>
      <c r="Y77" s="136">
        <v>0.20005829999999999</v>
      </c>
      <c r="Z77" s="230">
        <v>0.61131000000000002</v>
      </c>
      <c r="AA77" s="230">
        <v>0.62</v>
      </c>
    </row>
    <row r="78" spans="1:27" x14ac:dyDescent="0.25">
      <c r="A78" s="132">
        <v>77</v>
      </c>
      <c r="B78" s="231" t="s">
        <v>957</v>
      </c>
      <c r="C78" s="231" t="s">
        <v>1007</v>
      </c>
      <c r="D78" s="231"/>
      <c r="E78" s="123">
        <v>102</v>
      </c>
      <c r="F78" s="123">
        <v>1975</v>
      </c>
      <c r="G78" s="123" t="s">
        <v>1016</v>
      </c>
      <c r="H78" s="123">
        <v>106365</v>
      </c>
      <c r="I78" s="123" t="s">
        <v>1017</v>
      </c>
      <c r="J78" s="123">
        <v>2558</v>
      </c>
      <c r="K78" s="227">
        <v>42</v>
      </c>
      <c r="L78" s="227" t="s">
        <v>1018</v>
      </c>
      <c r="M78" s="227" t="s">
        <v>1019</v>
      </c>
      <c r="N78" s="136"/>
      <c r="O78" s="137">
        <v>0.49608570000000002</v>
      </c>
      <c r="P78" s="136">
        <v>0.52196460300000003</v>
      </c>
      <c r="Q78" s="136">
        <v>0.66106715155860996</v>
      </c>
      <c r="R78" s="136">
        <v>-1.6572449999999999E-3</v>
      </c>
      <c r="S78" s="141"/>
      <c r="T78" s="141">
        <v>0.757382</v>
      </c>
      <c r="U78" s="141">
        <v>0.1090653688389214</v>
      </c>
      <c r="V78" s="141">
        <v>-3.624676</v>
      </c>
      <c r="W78" s="141">
        <v>6.7228474802671079E-2</v>
      </c>
      <c r="X78" s="139">
        <v>2.5334992000000001</v>
      </c>
      <c r="Y78" s="136">
        <v>0.20005829999999999</v>
      </c>
      <c r="Z78" s="143">
        <v>0.54067799999999999</v>
      </c>
      <c r="AA78" s="143">
        <v>0.54600000000000004</v>
      </c>
    </row>
    <row r="79" spans="1:27" x14ac:dyDescent="0.25">
      <c r="A79" s="132">
        <v>78</v>
      </c>
      <c r="B79" s="232" t="s">
        <v>957</v>
      </c>
      <c r="C79" s="232" t="s">
        <v>1007</v>
      </c>
      <c r="D79" s="232"/>
      <c r="E79" s="123">
        <v>34</v>
      </c>
      <c r="F79" s="123">
        <v>374</v>
      </c>
      <c r="G79" s="123" t="s">
        <v>1020</v>
      </c>
      <c r="H79" s="123">
        <v>116054</v>
      </c>
      <c r="I79" s="123" t="s">
        <v>1021</v>
      </c>
      <c r="J79" s="123">
        <v>3502</v>
      </c>
      <c r="K79" s="227" t="s">
        <v>1022</v>
      </c>
      <c r="L79" s="227" t="s">
        <v>1023</v>
      </c>
      <c r="M79" s="227" t="s">
        <v>1024</v>
      </c>
      <c r="N79" s="136"/>
      <c r="O79" s="137">
        <v>0.49608570000000002</v>
      </c>
      <c r="P79" s="136">
        <v>0.52196460300000003</v>
      </c>
      <c r="Q79" s="136">
        <v>0.66106715155860996</v>
      </c>
      <c r="R79" s="136">
        <v>-1.6572449999999999E-3</v>
      </c>
      <c r="S79" s="141"/>
      <c r="T79" s="141">
        <v>0.757382</v>
      </c>
      <c r="U79" s="141">
        <v>0.1090653688389214</v>
      </c>
      <c r="V79" s="141">
        <v>-3.624676</v>
      </c>
      <c r="W79" s="141">
        <v>6.7228474802671079E-2</v>
      </c>
      <c r="X79" s="139">
        <v>2.5334992000000001</v>
      </c>
      <c r="Y79" s="136">
        <v>0.20005829999999999</v>
      </c>
      <c r="Z79" s="230">
        <v>0.47355000000000003</v>
      </c>
      <c r="AA79" s="230">
        <v>0.56999999999999995</v>
      </c>
    </row>
    <row r="80" spans="1:27" x14ac:dyDescent="0.25">
      <c r="A80" s="132">
        <v>79</v>
      </c>
      <c r="B80" s="232" t="s">
        <v>957</v>
      </c>
      <c r="C80" s="232" t="s">
        <v>1007</v>
      </c>
      <c r="D80" s="232"/>
      <c r="E80" s="123">
        <v>35</v>
      </c>
      <c r="F80" s="123">
        <v>375</v>
      </c>
      <c r="G80" s="123" t="s">
        <v>1025</v>
      </c>
      <c r="H80" s="123">
        <v>116109</v>
      </c>
      <c r="I80" s="123" t="s">
        <v>1026</v>
      </c>
      <c r="J80" s="123">
        <v>3508</v>
      </c>
      <c r="K80" s="227" t="s">
        <v>1027</v>
      </c>
      <c r="L80" s="227" t="s">
        <v>1028</v>
      </c>
      <c r="M80" s="227" t="s">
        <v>1029</v>
      </c>
      <c r="N80" s="136"/>
      <c r="O80" s="137">
        <v>0.49608570000000002</v>
      </c>
      <c r="P80" s="136">
        <v>0.52196460300000003</v>
      </c>
      <c r="Q80" s="136">
        <v>0.66106715155860996</v>
      </c>
      <c r="R80" s="136">
        <v>-1.6572449999999999E-3</v>
      </c>
      <c r="S80" s="141"/>
      <c r="T80" s="141">
        <v>0.757382</v>
      </c>
      <c r="U80" s="141">
        <v>0.1090653688389214</v>
      </c>
      <c r="V80" s="141">
        <v>-3.624676</v>
      </c>
      <c r="W80" s="141">
        <v>6.7228474802671079E-2</v>
      </c>
      <c r="X80" s="139">
        <v>2.5334992000000001</v>
      </c>
      <c r="Y80" s="136">
        <v>0.20005829999999999</v>
      </c>
      <c r="Z80" s="230">
        <v>0.47355000000000003</v>
      </c>
      <c r="AA80" s="230">
        <v>0.56999999999999995</v>
      </c>
    </row>
    <row r="81" spans="1:27" x14ac:dyDescent="0.25">
      <c r="A81" s="132">
        <v>80</v>
      </c>
      <c r="B81" s="229" t="s">
        <v>957</v>
      </c>
      <c r="C81" s="229" t="s">
        <v>1007</v>
      </c>
      <c r="D81" s="229" t="s">
        <v>433</v>
      </c>
      <c r="E81" s="123">
        <v>36</v>
      </c>
      <c r="F81" s="123">
        <v>1196</v>
      </c>
      <c r="G81" s="123" t="s">
        <v>1030</v>
      </c>
      <c r="H81" s="123">
        <v>116043</v>
      </c>
      <c r="I81" s="123" t="s">
        <v>1031</v>
      </c>
      <c r="J81" s="123">
        <v>3499</v>
      </c>
      <c r="K81" s="227" t="s">
        <v>1032</v>
      </c>
      <c r="L81" s="227" t="s">
        <v>1033</v>
      </c>
      <c r="M81" s="227" t="s">
        <v>1034</v>
      </c>
      <c r="N81" s="123">
        <v>1</v>
      </c>
      <c r="O81" s="233">
        <v>0.49667710592460301</v>
      </c>
      <c r="P81" s="123">
        <v>0.52140632510686802</v>
      </c>
      <c r="Q81" s="123">
        <v>0.66106715155860996</v>
      </c>
      <c r="R81" s="123">
        <v>-1.6669234071863301E-3</v>
      </c>
      <c r="S81" s="228">
        <v>7398</v>
      </c>
      <c r="T81" s="228">
        <v>0.88283511326750796</v>
      </c>
      <c r="U81" s="228">
        <v>7.2724284753124396E-2</v>
      </c>
      <c r="V81" s="228">
        <v>-3.9465447312733302</v>
      </c>
      <c r="W81" s="228">
        <v>4.3135937660938484E-2</v>
      </c>
      <c r="X81" s="123">
        <v>2.5334992000000001</v>
      </c>
      <c r="Y81" s="123">
        <v>0.20005829999999999</v>
      </c>
      <c r="Z81" s="143">
        <v>0.54067799999999999</v>
      </c>
      <c r="AA81" s="143">
        <v>0.54600000000000004</v>
      </c>
    </row>
    <row r="82" spans="1:27" x14ac:dyDescent="0.25">
      <c r="A82" s="132">
        <v>81</v>
      </c>
      <c r="B82" s="232" t="s">
        <v>957</v>
      </c>
      <c r="C82" s="232" t="s">
        <v>1007</v>
      </c>
      <c r="D82" s="232"/>
      <c r="E82" s="123">
        <v>37</v>
      </c>
      <c r="F82" s="123">
        <v>378</v>
      </c>
      <c r="G82" s="123" t="s">
        <v>1035</v>
      </c>
      <c r="H82" s="123">
        <v>116137</v>
      </c>
      <c r="I82" s="123" t="s">
        <v>1036</v>
      </c>
      <c r="J82" s="123">
        <v>3511</v>
      </c>
      <c r="K82" s="227" t="s">
        <v>1037</v>
      </c>
      <c r="L82" s="227" t="s">
        <v>1038</v>
      </c>
      <c r="M82" s="227" t="s">
        <v>1039</v>
      </c>
      <c r="N82" s="136"/>
      <c r="O82" s="137">
        <v>0.49608570000000002</v>
      </c>
      <c r="P82" s="136">
        <v>0.52196460300000003</v>
      </c>
      <c r="Q82" s="136">
        <v>0.66106715155860996</v>
      </c>
      <c r="R82" s="136">
        <v>-1.6572449999999999E-3</v>
      </c>
      <c r="S82" s="141"/>
      <c r="T82" s="141">
        <v>0.757382</v>
      </c>
      <c r="U82" s="141">
        <v>0.1090653688389214</v>
      </c>
      <c r="V82" s="141">
        <v>-3.624676</v>
      </c>
      <c r="W82" s="141">
        <v>6.7228474802671079E-2</v>
      </c>
      <c r="X82" s="139">
        <v>2.5334992000000001</v>
      </c>
      <c r="Y82" s="136">
        <v>0.20005829999999999</v>
      </c>
      <c r="Z82" s="230">
        <v>0.47355000000000003</v>
      </c>
      <c r="AA82" s="230">
        <v>0.56999999999999995</v>
      </c>
    </row>
    <row r="83" spans="1:27" x14ac:dyDescent="0.25">
      <c r="A83" s="132">
        <v>82</v>
      </c>
      <c r="B83" s="232" t="s">
        <v>957</v>
      </c>
      <c r="C83" s="232" t="s">
        <v>1007</v>
      </c>
      <c r="D83" s="232"/>
      <c r="E83" s="123">
        <v>38</v>
      </c>
      <c r="F83" s="123">
        <v>61</v>
      </c>
      <c r="G83" s="123" t="s">
        <v>1040</v>
      </c>
      <c r="H83" s="123">
        <v>116068</v>
      </c>
      <c r="I83" s="123" t="s">
        <v>1041</v>
      </c>
      <c r="J83" s="123">
        <v>3497</v>
      </c>
      <c r="K83" s="227" t="s">
        <v>1042</v>
      </c>
      <c r="L83" s="227" t="s">
        <v>1043</v>
      </c>
      <c r="M83" s="227" t="s">
        <v>1044</v>
      </c>
      <c r="N83" s="136"/>
      <c r="O83" s="137">
        <v>0.49608570000000002</v>
      </c>
      <c r="P83" s="136">
        <v>0.52196460300000003</v>
      </c>
      <c r="Q83" s="136">
        <v>0.66106715155860996</v>
      </c>
      <c r="R83" s="136">
        <v>-1.6572449999999999E-3</v>
      </c>
      <c r="S83" s="141"/>
      <c r="T83" s="141">
        <v>0.757382</v>
      </c>
      <c r="U83" s="141">
        <v>0.1090653688389214</v>
      </c>
      <c r="V83" s="141">
        <v>-3.624676</v>
      </c>
      <c r="W83" s="141">
        <v>6.7228474802671079E-2</v>
      </c>
      <c r="X83" s="139">
        <v>2.5334992000000001</v>
      </c>
      <c r="Y83" s="136">
        <v>0.20005829999999999</v>
      </c>
      <c r="Z83" s="230">
        <v>0.47355000000000003</v>
      </c>
      <c r="AA83" s="230">
        <v>0.56999999999999995</v>
      </c>
    </row>
    <row r="84" spans="1:27" x14ac:dyDescent="0.25">
      <c r="A84" s="132">
        <v>83</v>
      </c>
      <c r="B84" s="232" t="s">
        <v>957</v>
      </c>
      <c r="C84" s="232" t="s">
        <v>1007</v>
      </c>
      <c r="D84" s="232"/>
      <c r="E84" s="123">
        <v>39</v>
      </c>
      <c r="F84" s="123">
        <v>55</v>
      </c>
      <c r="G84" s="123" t="s">
        <v>1045</v>
      </c>
      <c r="H84" s="123">
        <v>124306</v>
      </c>
      <c r="I84" s="123" t="s">
        <v>1046</v>
      </c>
      <c r="J84" s="123">
        <v>4214</v>
      </c>
      <c r="K84" s="227" t="s">
        <v>1047</v>
      </c>
      <c r="L84" s="227" t="s">
        <v>1048</v>
      </c>
      <c r="M84" s="227" t="s">
        <v>1049</v>
      </c>
      <c r="N84" s="136"/>
      <c r="O84" s="137">
        <v>0.49608570000000002</v>
      </c>
      <c r="P84" s="136">
        <v>0.52196460300000003</v>
      </c>
      <c r="Q84" s="136">
        <v>0.66106715155860996</v>
      </c>
      <c r="R84" s="136">
        <v>-1.6572449999999999E-3</v>
      </c>
      <c r="S84" s="141"/>
      <c r="T84" s="141">
        <v>0.757382</v>
      </c>
      <c r="U84" s="141">
        <v>0.1090653688389214</v>
      </c>
      <c r="V84" s="141">
        <v>-3.624676</v>
      </c>
      <c r="W84" s="141">
        <v>6.7228474802671079E-2</v>
      </c>
      <c r="X84" s="139">
        <v>2.5334992000000001</v>
      </c>
      <c r="Y84" s="136">
        <v>0.20005829999999999</v>
      </c>
      <c r="Z84" s="230">
        <v>0.61131000000000002</v>
      </c>
      <c r="AA84" s="230">
        <v>0.62</v>
      </c>
    </row>
    <row r="85" spans="1:27" x14ac:dyDescent="0.25">
      <c r="A85" s="132">
        <v>84</v>
      </c>
      <c r="B85" s="232" t="s">
        <v>957</v>
      </c>
      <c r="C85" s="232" t="s">
        <v>1007</v>
      </c>
      <c r="D85" s="232"/>
      <c r="E85" s="123">
        <v>40</v>
      </c>
      <c r="F85" s="123">
        <v>56</v>
      </c>
      <c r="G85" s="123" t="s">
        <v>1050</v>
      </c>
      <c r="H85" s="123">
        <v>124325</v>
      </c>
      <c r="I85" s="123" t="s">
        <v>1051</v>
      </c>
      <c r="J85" s="123">
        <v>4219</v>
      </c>
      <c r="K85" s="227" t="s">
        <v>1052</v>
      </c>
      <c r="L85" s="227" t="s">
        <v>1053</v>
      </c>
      <c r="M85" s="227" t="s">
        <v>1054</v>
      </c>
      <c r="N85" s="136"/>
      <c r="O85" s="137">
        <v>0.49608570000000002</v>
      </c>
      <c r="P85" s="136">
        <v>0.52196460300000003</v>
      </c>
      <c r="Q85" s="136">
        <v>0.66106715155860996</v>
      </c>
      <c r="R85" s="136">
        <v>-1.6572449999999999E-3</v>
      </c>
      <c r="S85" s="141"/>
      <c r="T85" s="141">
        <v>0.757382</v>
      </c>
      <c r="U85" s="141">
        <v>0.1090653688389214</v>
      </c>
      <c r="V85" s="141">
        <v>-3.624676</v>
      </c>
      <c r="W85" s="141">
        <v>6.7228474802671079E-2</v>
      </c>
      <c r="X85" s="139">
        <v>2.5334992000000001</v>
      </c>
      <c r="Y85" s="136">
        <v>0.20005829999999999</v>
      </c>
      <c r="Z85" s="230">
        <v>0.61131000000000002</v>
      </c>
      <c r="AA85" s="230">
        <v>0.62</v>
      </c>
    </row>
    <row r="86" spans="1:27" x14ac:dyDescent="0.25">
      <c r="A86" s="132">
        <v>85</v>
      </c>
      <c r="B86" s="232" t="s">
        <v>957</v>
      </c>
      <c r="C86" s="232" t="s">
        <v>1007</v>
      </c>
      <c r="D86" s="232"/>
      <c r="E86" s="123">
        <v>41</v>
      </c>
      <c r="F86" s="123">
        <v>57</v>
      </c>
      <c r="G86" s="123" t="s">
        <v>1055</v>
      </c>
      <c r="H86" s="123">
        <v>124329</v>
      </c>
      <c r="I86" s="123" t="s">
        <v>1056</v>
      </c>
      <c r="J86" s="123">
        <v>4220</v>
      </c>
      <c r="K86" s="227" t="s">
        <v>1057</v>
      </c>
      <c r="L86" s="227" t="s">
        <v>1058</v>
      </c>
      <c r="M86" s="227" t="s">
        <v>1059</v>
      </c>
      <c r="N86" s="136"/>
      <c r="O86" s="137">
        <v>0.49608570000000002</v>
      </c>
      <c r="P86" s="136">
        <v>0.52196460300000003</v>
      </c>
      <c r="Q86" s="136">
        <v>0.66106715155860996</v>
      </c>
      <c r="R86" s="136">
        <v>-1.6572449999999999E-3</v>
      </c>
      <c r="S86" s="141"/>
      <c r="T86" s="141">
        <v>0.757382</v>
      </c>
      <c r="U86" s="141">
        <v>0.1090653688389214</v>
      </c>
      <c r="V86" s="141">
        <v>-3.624676</v>
      </c>
      <c r="W86" s="141">
        <v>6.7228474802671079E-2</v>
      </c>
      <c r="X86" s="139">
        <v>2.5334992000000001</v>
      </c>
      <c r="Y86" s="136">
        <v>0.20005829999999999</v>
      </c>
      <c r="Z86" s="230">
        <v>0.61131000000000002</v>
      </c>
      <c r="AA86" s="230">
        <v>0.62</v>
      </c>
    </row>
    <row r="87" spans="1:27" x14ac:dyDescent="0.25">
      <c r="A87" s="132">
        <v>86</v>
      </c>
      <c r="B87" s="232" t="s">
        <v>957</v>
      </c>
      <c r="C87" s="232" t="s">
        <v>1007</v>
      </c>
      <c r="D87" s="232"/>
      <c r="E87" s="123">
        <v>42</v>
      </c>
      <c r="F87" s="123">
        <v>456</v>
      </c>
      <c r="G87" s="123" t="s">
        <v>1060</v>
      </c>
      <c r="H87" s="123">
        <v>124319</v>
      </c>
      <c r="I87" s="123" t="s">
        <v>1061</v>
      </c>
      <c r="J87" s="123">
        <v>4217</v>
      </c>
      <c r="K87" s="227" t="s">
        <v>1062</v>
      </c>
      <c r="L87" s="227" t="s">
        <v>1063</v>
      </c>
      <c r="M87" s="227" t="s">
        <v>1064</v>
      </c>
      <c r="N87" s="136"/>
      <c r="O87" s="137">
        <v>0.49608570000000002</v>
      </c>
      <c r="P87" s="136">
        <v>0.52196460300000003</v>
      </c>
      <c r="Q87" s="136">
        <v>0.66106715155860996</v>
      </c>
      <c r="R87" s="136">
        <v>-1.6572449999999999E-3</v>
      </c>
      <c r="S87" s="141"/>
      <c r="T87" s="141">
        <v>0.757382</v>
      </c>
      <c r="U87" s="141">
        <v>0.1090653688389214</v>
      </c>
      <c r="V87" s="141">
        <v>-3.624676</v>
      </c>
      <c r="W87" s="141">
        <v>6.7228474802671079E-2</v>
      </c>
      <c r="X87" s="139">
        <v>2.5334992000000001</v>
      </c>
      <c r="Y87" s="136">
        <v>0.20005829999999999</v>
      </c>
      <c r="Z87" s="230">
        <v>0.61131000000000002</v>
      </c>
      <c r="AA87" s="230">
        <v>0.62</v>
      </c>
    </row>
    <row r="88" spans="1:27" x14ac:dyDescent="0.25">
      <c r="A88" s="132">
        <v>87</v>
      </c>
      <c r="B88" s="232" t="s">
        <v>957</v>
      </c>
      <c r="C88" s="232" t="s">
        <v>1007</v>
      </c>
      <c r="D88" s="232"/>
      <c r="E88" s="123">
        <v>44</v>
      </c>
      <c r="F88" s="123">
        <v>1481</v>
      </c>
      <c r="G88" s="123" t="s">
        <v>1065</v>
      </c>
      <c r="H88" s="123">
        <v>116610</v>
      </c>
      <c r="I88" s="123" t="s">
        <v>1066</v>
      </c>
      <c r="J88" s="123">
        <v>3289</v>
      </c>
      <c r="K88" s="227" t="s">
        <v>1067</v>
      </c>
      <c r="L88" s="227" t="s">
        <v>1068</v>
      </c>
      <c r="M88" s="227" t="s">
        <v>1069</v>
      </c>
      <c r="N88" s="136"/>
      <c r="O88" s="137">
        <v>0.49608570000000002</v>
      </c>
      <c r="P88" s="136">
        <v>0.52196460300000003</v>
      </c>
      <c r="Q88" s="136">
        <v>0.66106715155860996</v>
      </c>
      <c r="R88" s="136">
        <v>-1.6572449999999999E-3</v>
      </c>
      <c r="S88" s="228">
        <v>7544</v>
      </c>
      <c r="T88" s="228">
        <v>0.76722830665911801</v>
      </c>
      <c r="U88" s="228">
        <v>0.10074191441951269</v>
      </c>
      <c r="V88" s="228">
        <v>-3.3651101905376901</v>
      </c>
      <c r="W88" s="228">
        <v>6.1350030702654282E-2</v>
      </c>
      <c r="X88" s="139">
        <v>2.5334992000000001</v>
      </c>
      <c r="Y88" s="136">
        <v>0.20005829999999999</v>
      </c>
      <c r="Z88" s="143">
        <v>0.54067799999999999</v>
      </c>
      <c r="AA88" s="143">
        <v>0.54600000000000004</v>
      </c>
    </row>
    <row r="89" spans="1:27" x14ac:dyDescent="0.25">
      <c r="A89" s="132">
        <v>88</v>
      </c>
      <c r="B89" s="232" t="s">
        <v>957</v>
      </c>
      <c r="C89" s="232" t="s">
        <v>1007</v>
      </c>
      <c r="D89" s="232"/>
      <c r="E89" s="123">
        <v>45</v>
      </c>
      <c r="F89" s="123">
        <v>1483</v>
      </c>
      <c r="G89" s="123" t="s">
        <v>1070</v>
      </c>
      <c r="H89" s="123">
        <v>116600</v>
      </c>
      <c r="I89" s="123" t="s">
        <v>1071</v>
      </c>
      <c r="J89" s="123">
        <v>3290</v>
      </c>
      <c r="K89" s="227" t="s">
        <v>1072</v>
      </c>
      <c r="L89" s="227" t="s">
        <v>1073</v>
      </c>
      <c r="M89" s="227" t="s">
        <v>1074</v>
      </c>
      <c r="N89" s="136"/>
      <c r="O89" s="137">
        <v>0.49608570000000002</v>
      </c>
      <c r="P89" s="136">
        <v>0.52196460300000003</v>
      </c>
      <c r="Q89" s="136">
        <v>0.66106715155860996</v>
      </c>
      <c r="R89" s="136">
        <v>-1.6572449999999999E-3</v>
      </c>
      <c r="S89" s="228">
        <v>7544</v>
      </c>
      <c r="T89" s="228">
        <v>0.76722830665911801</v>
      </c>
      <c r="U89" s="228">
        <v>0.10074191441951269</v>
      </c>
      <c r="V89" s="228">
        <v>-3.3651101905376901</v>
      </c>
      <c r="W89" s="228">
        <v>6.1350030702654282E-2</v>
      </c>
      <c r="X89" s="139">
        <v>2.5334992000000001</v>
      </c>
      <c r="Y89" s="136">
        <v>0.20005829999999999</v>
      </c>
      <c r="Z89" s="143">
        <v>0.54067799999999999</v>
      </c>
      <c r="AA89" s="143">
        <v>0.54600000000000004</v>
      </c>
    </row>
    <row r="90" spans="1:27" x14ac:dyDescent="0.25">
      <c r="A90" s="132">
        <v>89</v>
      </c>
      <c r="B90" s="232" t="s">
        <v>957</v>
      </c>
      <c r="C90" s="232" t="s">
        <v>1007</v>
      </c>
      <c r="D90" s="232"/>
      <c r="E90" s="123">
        <v>46</v>
      </c>
      <c r="F90" s="123">
        <v>1577</v>
      </c>
      <c r="G90" s="123" t="s">
        <v>1075</v>
      </c>
      <c r="H90" s="123">
        <v>116067</v>
      </c>
      <c r="I90" s="123" t="s">
        <v>1076</v>
      </c>
      <c r="J90" s="123">
        <v>3503</v>
      </c>
      <c r="K90" s="227" t="s">
        <v>1077</v>
      </c>
      <c r="L90" s="227" t="s">
        <v>1078</v>
      </c>
      <c r="M90" s="227" t="s">
        <v>1079</v>
      </c>
      <c r="N90" s="136"/>
      <c r="O90" s="137">
        <v>0.49608570000000002</v>
      </c>
      <c r="P90" s="136">
        <v>0.52196460300000003</v>
      </c>
      <c r="Q90" s="136">
        <v>0.66106715155860996</v>
      </c>
      <c r="R90" s="136">
        <v>-1.6572449999999999E-3</v>
      </c>
      <c r="S90" s="141"/>
      <c r="T90" s="141">
        <v>0.757382</v>
      </c>
      <c r="U90" s="141">
        <v>0.1090653688389214</v>
      </c>
      <c r="V90" s="141">
        <v>-3.624676</v>
      </c>
      <c r="W90" s="141">
        <v>6.7228474802671079E-2</v>
      </c>
      <c r="X90" s="139">
        <v>2.5334992000000001</v>
      </c>
      <c r="Y90" s="136">
        <v>0.20005829999999999</v>
      </c>
      <c r="Z90" s="230">
        <v>0.47355000000000003</v>
      </c>
      <c r="AA90" s="230">
        <v>0.56999999999999995</v>
      </c>
    </row>
    <row r="91" spans="1:27" x14ac:dyDescent="0.25">
      <c r="A91" s="132">
        <v>90</v>
      </c>
      <c r="B91" s="232" t="s">
        <v>957</v>
      </c>
      <c r="C91" s="232" t="s">
        <v>1007</v>
      </c>
      <c r="D91" s="232"/>
      <c r="E91" s="123">
        <v>47</v>
      </c>
      <c r="F91" s="123">
        <v>1482</v>
      </c>
      <c r="G91" s="123" t="s">
        <v>1080</v>
      </c>
      <c r="H91" s="123">
        <v>116576</v>
      </c>
      <c r="I91" s="123" t="s">
        <v>1081</v>
      </c>
      <c r="J91" s="123">
        <v>4832</v>
      </c>
      <c r="K91" s="227" t="s">
        <v>1082</v>
      </c>
      <c r="L91" s="227"/>
      <c r="M91" s="227"/>
      <c r="N91" s="136"/>
      <c r="O91" s="137">
        <v>0.49608570000000002</v>
      </c>
      <c r="P91" s="136">
        <v>0.52196460300000003</v>
      </c>
      <c r="Q91" s="136">
        <v>0.66106715155860996</v>
      </c>
      <c r="R91" s="136">
        <v>-1.6572449999999999E-3</v>
      </c>
      <c r="S91" s="228">
        <v>7544</v>
      </c>
      <c r="T91" s="228">
        <v>0.76722830665911801</v>
      </c>
      <c r="U91" s="228">
        <v>0.10074191441951269</v>
      </c>
      <c r="V91" s="228">
        <v>-3.3651101905376901</v>
      </c>
      <c r="W91" s="228">
        <v>6.1350030702654282E-2</v>
      </c>
      <c r="X91" s="139">
        <v>2.5334992000000001</v>
      </c>
      <c r="Y91" s="136">
        <v>0.20005829999999999</v>
      </c>
      <c r="Z91" s="143">
        <v>0.54067799999999999</v>
      </c>
      <c r="AA91" s="143">
        <v>0.54600000000000004</v>
      </c>
    </row>
    <row r="92" spans="1:27" x14ac:dyDescent="0.25">
      <c r="A92" s="132">
        <v>91</v>
      </c>
      <c r="B92" s="232" t="s">
        <v>957</v>
      </c>
      <c r="C92" s="232" t="s">
        <v>1007</v>
      </c>
      <c r="D92" s="232"/>
      <c r="E92" s="123">
        <v>48</v>
      </c>
      <c r="F92" s="123">
        <v>1518</v>
      </c>
      <c r="G92" s="123" t="s">
        <v>1083</v>
      </c>
      <c r="H92" s="123">
        <v>107217</v>
      </c>
      <c r="I92" s="123" t="s">
        <v>1084</v>
      </c>
      <c r="J92" s="123">
        <v>3291</v>
      </c>
      <c r="K92" s="227" t="s">
        <v>1085</v>
      </c>
      <c r="L92" s="227" t="s">
        <v>1086</v>
      </c>
      <c r="M92" s="227" t="s">
        <v>1087</v>
      </c>
      <c r="N92" s="136"/>
      <c r="O92" s="137">
        <v>0.49608570000000002</v>
      </c>
      <c r="P92" s="136">
        <v>0.52196460300000003</v>
      </c>
      <c r="Q92" s="136">
        <v>0.66106715155860996</v>
      </c>
      <c r="R92" s="136">
        <v>-1.6572449999999999E-3</v>
      </c>
      <c r="S92" s="228">
        <v>7544</v>
      </c>
      <c r="T92" s="228">
        <v>0.76722830665911801</v>
      </c>
      <c r="U92" s="228">
        <v>0.10074191441951269</v>
      </c>
      <c r="V92" s="228">
        <v>-3.3651101905376901</v>
      </c>
      <c r="W92" s="228">
        <v>6.1350030702654282E-2</v>
      </c>
      <c r="X92" s="139">
        <v>2.5334992000000001</v>
      </c>
      <c r="Y92" s="136">
        <v>0.20005829999999999</v>
      </c>
      <c r="Z92" s="143">
        <v>0.54067799999999999</v>
      </c>
      <c r="AA92" s="143">
        <v>0.54600000000000004</v>
      </c>
    </row>
    <row r="93" spans="1:27" x14ac:dyDescent="0.25">
      <c r="A93" s="132">
        <v>92</v>
      </c>
      <c r="B93" s="232" t="s">
        <v>957</v>
      </c>
      <c r="C93" s="232" t="s">
        <v>1007</v>
      </c>
      <c r="D93" s="232"/>
      <c r="E93" s="123">
        <v>49</v>
      </c>
      <c r="F93" s="123">
        <v>1878</v>
      </c>
      <c r="G93" s="123" t="s">
        <v>1088</v>
      </c>
      <c r="H93" s="123">
        <v>611482</v>
      </c>
      <c r="I93" s="123" t="s">
        <v>1089</v>
      </c>
      <c r="J93" s="123">
        <v>4218</v>
      </c>
      <c r="K93" s="227" t="s">
        <v>1090</v>
      </c>
      <c r="L93" s="227"/>
      <c r="M93" s="227"/>
      <c r="N93" s="136"/>
      <c r="O93" s="137">
        <v>0.49608570000000002</v>
      </c>
      <c r="P93" s="136">
        <v>0.52196460300000003</v>
      </c>
      <c r="Q93" s="136">
        <v>0.66106715155860996</v>
      </c>
      <c r="R93" s="136">
        <v>-1.6572449999999999E-3</v>
      </c>
      <c r="S93" s="141"/>
      <c r="T93" s="141">
        <v>0.757382</v>
      </c>
      <c r="U93" s="141">
        <v>0.1090653688389214</v>
      </c>
      <c r="V93" s="141">
        <v>-3.624676</v>
      </c>
      <c r="W93" s="141">
        <v>6.7228474802671079E-2</v>
      </c>
      <c r="X93" s="139">
        <v>2.5334992000000001</v>
      </c>
      <c r="Y93" s="136">
        <v>0.20005829999999999</v>
      </c>
      <c r="Z93" s="230">
        <v>0.61131000000000002</v>
      </c>
      <c r="AA93" s="230">
        <v>0.62</v>
      </c>
    </row>
    <row r="94" spans="1:27" x14ac:dyDescent="0.25">
      <c r="A94" s="132">
        <v>93</v>
      </c>
      <c r="B94" s="229" t="s">
        <v>957</v>
      </c>
      <c r="C94" s="229" t="s">
        <v>1007</v>
      </c>
      <c r="D94" s="229" t="s">
        <v>433</v>
      </c>
      <c r="E94" s="123">
        <v>50</v>
      </c>
      <c r="F94" s="123">
        <v>1879</v>
      </c>
      <c r="G94" s="123" t="s">
        <v>1091</v>
      </c>
      <c r="H94" s="123">
        <v>141317</v>
      </c>
      <c r="I94" s="123" t="s">
        <v>1092</v>
      </c>
      <c r="J94" s="123">
        <v>4215</v>
      </c>
      <c r="K94" s="227" t="s">
        <v>1093</v>
      </c>
      <c r="L94" s="227" t="s">
        <v>1094</v>
      </c>
      <c r="M94" s="227" t="s">
        <v>1095</v>
      </c>
      <c r="N94" s="136"/>
      <c r="O94" s="137">
        <v>0.49608570000000002</v>
      </c>
      <c r="P94" s="136">
        <v>0.52196460300000003</v>
      </c>
      <c r="Q94" s="136">
        <v>0.66106715155860996</v>
      </c>
      <c r="R94" s="136">
        <v>-1.6572449999999999E-3</v>
      </c>
      <c r="S94" s="141"/>
      <c r="T94" s="141">
        <v>0.757382</v>
      </c>
      <c r="U94" s="141">
        <v>0.1090653688389214</v>
      </c>
      <c r="V94" s="141">
        <v>-3.624676</v>
      </c>
      <c r="W94" s="141">
        <v>6.7228474802671079E-2</v>
      </c>
      <c r="X94" s="139">
        <v>2.5334992000000001</v>
      </c>
      <c r="Y94" s="136">
        <v>0.20005829999999999</v>
      </c>
      <c r="Z94" s="230">
        <v>0.62853000000000003</v>
      </c>
      <c r="AA94" s="230">
        <v>0.56999999999999995</v>
      </c>
    </row>
    <row r="95" spans="1:27" x14ac:dyDescent="0.25">
      <c r="A95" s="132">
        <v>94</v>
      </c>
      <c r="B95" s="232" t="s">
        <v>957</v>
      </c>
      <c r="C95" s="232" t="s">
        <v>1007</v>
      </c>
      <c r="D95" s="232"/>
      <c r="E95" s="123">
        <v>51</v>
      </c>
      <c r="F95" s="123">
        <v>1880</v>
      </c>
      <c r="G95" s="123" t="s">
        <v>1096</v>
      </c>
      <c r="H95" s="123">
        <v>124362</v>
      </c>
      <c r="I95" s="123" t="s">
        <v>1097</v>
      </c>
      <c r="J95" s="123">
        <v>4221</v>
      </c>
      <c r="K95" s="227" t="s">
        <v>1098</v>
      </c>
      <c r="L95" s="227"/>
      <c r="M95" s="227"/>
      <c r="N95" s="136"/>
      <c r="O95" s="137">
        <v>0.49608570000000002</v>
      </c>
      <c r="P95" s="136">
        <v>0.52196460300000003</v>
      </c>
      <c r="Q95" s="136">
        <v>0.66106715155860996</v>
      </c>
      <c r="R95" s="136">
        <v>-1.6572449999999999E-3</v>
      </c>
      <c r="S95" s="141"/>
      <c r="T95" s="141">
        <v>0.757382</v>
      </c>
      <c r="U95" s="141">
        <v>0.1090653688389214</v>
      </c>
      <c r="V95" s="141">
        <v>-3.624676</v>
      </c>
      <c r="W95" s="141">
        <v>6.7228474802671079E-2</v>
      </c>
      <c r="X95" s="139">
        <v>2.5334992000000001</v>
      </c>
      <c r="Y95" s="136">
        <v>0.20005829999999999</v>
      </c>
      <c r="Z95" s="230">
        <v>0.61131000000000002</v>
      </c>
      <c r="AA95" s="230">
        <v>0.62</v>
      </c>
    </row>
    <row r="96" spans="1:27" x14ac:dyDescent="0.25">
      <c r="A96" s="132">
        <v>95</v>
      </c>
      <c r="B96" s="232" t="s">
        <v>957</v>
      </c>
      <c r="C96" s="232" t="s">
        <v>1007</v>
      </c>
      <c r="D96" s="232"/>
      <c r="E96" s="123">
        <v>65</v>
      </c>
      <c r="F96" s="123">
        <v>1472</v>
      </c>
      <c r="G96" s="123" t="s">
        <v>1099</v>
      </c>
      <c r="H96" s="123">
        <v>114024</v>
      </c>
      <c r="I96" s="123" t="s">
        <v>1100</v>
      </c>
      <c r="J96" s="123">
        <v>3323</v>
      </c>
      <c r="K96" s="227" t="s">
        <v>1101</v>
      </c>
      <c r="L96" s="227" t="s">
        <v>1102</v>
      </c>
      <c r="M96" s="227" t="s">
        <v>1103</v>
      </c>
      <c r="N96" s="136"/>
      <c r="O96" s="137">
        <v>0.49608570000000002</v>
      </c>
      <c r="P96" s="136">
        <v>0.52196460300000003</v>
      </c>
      <c r="Q96" s="136">
        <v>0.66106715155860996</v>
      </c>
      <c r="R96" s="136">
        <v>-1.6572449999999999E-3</v>
      </c>
      <c r="S96" s="228">
        <v>45</v>
      </c>
      <c r="T96" s="228">
        <v>0.82409148159783097</v>
      </c>
      <c r="U96" s="228">
        <v>6.00595302746934E-2</v>
      </c>
      <c r="V96" s="228">
        <v>-3.0446943701773099</v>
      </c>
      <c r="W96" s="228">
        <v>2.1095635856132978E-2</v>
      </c>
      <c r="X96" s="139">
        <v>2.5334992000000001</v>
      </c>
      <c r="Y96" s="136">
        <v>0.20005829999999999</v>
      </c>
      <c r="Z96" s="143">
        <v>0.54067799999999999</v>
      </c>
      <c r="AA96" s="143">
        <v>0.54600000000000004</v>
      </c>
    </row>
    <row r="97" spans="1:27" x14ac:dyDescent="0.25">
      <c r="A97" s="132">
        <v>96</v>
      </c>
      <c r="B97" s="232" t="s">
        <v>957</v>
      </c>
      <c r="C97" s="232" t="s">
        <v>1007</v>
      </c>
      <c r="D97" s="232"/>
      <c r="E97" s="123">
        <v>66</v>
      </c>
      <c r="F97" s="123">
        <v>1473</v>
      </c>
      <c r="G97" s="123" t="s">
        <v>1104</v>
      </c>
      <c r="H97" s="123">
        <v>114024</v>
      </c>
      <c r="I97" s="123" t="s">
        <v>1100</v>
      </c>
      <c r="J97" s="123">
        <v>3324</v>
      </c>
      <c r="K97" s="227" t="s">
        <v>1105</v>
      </c>
      <c r="L97" s="227" t="s">
        <v>1106</v>
      </c>
      <c r="M97" s="227" t="s">
        <v>1107</v>
      </c>
      <c r="N97" s="136"/>
      <c r="O97" s="137">
        <v>0.49608570000000002</v>
      </c>
      <c r="P97" s="136">
        <v>0.52196460300000003</v>
      </c>
      <c r="Q97" s="136">
        <v>0.66106715155860996</v>
      </c>
      <c r="R97" s="136">
        <v>-1.6572449999999999E-3</v>
      </c>
      <c r="S97" s="141"/>
      <c r="T97" s="141">
        <v>0.757382</v>
      </c>
      <c r="U97" s="141">
        <v>0.1090653688389214</v>
      </c>
      <c r="V97" s="141">
        <v>-3.624676</v>
      </c>
      <c r="W97" s="141">
        <v>6.7228474802671079E-2</v>
      </c>
      <c r="X97" s="139">
        <v>2.5334992000000001</v>
      </c>
      <c r="Y97" s="136">
        <v>0.20005829999999999</v>
      </c>
      <c r="Z97" s="230">
        <v>0.48</v>
      </c>
      <c r="AA97" s="230">
        <v>0.44</v>
      </c>
    </row>
    <row r="98" spans="1:27" x14ac:dyDescent="0.25">
      <c r="A98" s="132">
        <v>97</v>
      </c>
      <c r="B98" s="232" t="s">
        <v>957</v>
      </c>
      <c r="C98" s="232" t="s">
        <v>1007</v>
      </c>
      <c r="D98" s="232"/>
      <c r="E98" s="123">
        <v>67</v>
      </c>
      <c r="F98" s="123">
        <v>1474</v>
      </c>
      <c r="G98" s="123" t="s">
        <v>1108</v>
      </c>
      <c r="H98" s="123">
        <v>114028</v>
      </c>
      <c r="I98" s="123" t="s">
        <v>1109</v>
      </c>
      <c r="J98" s="123">
        <v>3325</v>
      </c>
      <c r="K98" s="227" t="s">
        <v>1110</v>
      </c>
      <c r="L98" s="227" t="s">
        <v>1111</v>
      </c>
      <c r="M98" s="227" t="s">
        <v>1112</v>
      </c>
      <c r="N98" s="136"/>
      <c r="O98" s="137">
        <v>0.49608570000000002</v>
      </c>
      <c r="P98" s="136">
        <v>0.52196460300000003</v>
      </c>
      <c r="Q98" s="136">
        <v>0.66106715155860996</v>
      </c>
      <c r="R98" s="136">
        <v>-1.6572449999999999E-3</v>
      </c>
      <c r="S98" s="141"/>
      <c r="T98" s="141">
        <v>0.757382</v>
      </c>
      <c r="U98" s="141">
        <v>0.1090653688389214</v>
      </c>
      <c r="V98" s="141">
        <v>-3.624676</v>
      </c>
      <c r="W98" s="141">
        <v>6.7228474802671079E-2</v>
      </c>
      <c r="X98" s="139">
        <v>2.5334992000000001</v>
      </c>
      <c r="Y98" s="136">
        <v>0.20005829999999999</v>
      </c>
      <c r="Z98" s="230">
        <v>0.48</v>
      </c>
      <c r="AA98" s="230">
        <v>0.44</v>
      </c>
    </row>
    <row r="99" spans="1:27" x14ac:dyDescent="0.25">
      <c r="A99" s="132">
        <v>98</v>
      </c>
      <c r="B99" s="234" t="s">
        <v>957</v>
      </c>
      <c r="C99" s="234" t="s">
        <v>1007</v>
      </c>
      <c r="D99" s="234" t="s">
        <v>433</v>
      </c>
      <c r="E99" s="123">
        <v>68</v>
      </c>
      <c r="F99" s="123">
        <v>1273</v>
      </c>
      <c r="G99" s="123" t="s">
        <v>1113</v>
      </c>
      <c r="H99" s="123">
        <v>104076</v>
      </c>
      <c r="I99" s="123" t="s">
        <v>1114</v>
      </c>
      <c r="J99" s="123">
        <v>2278</v>
      </c>
      <c r="K99" s="227" t="s">
        <v>1115</v>
      </c>
      <c r="L99" s="227" t="s">
        <v>1116</v>
      </c>
      <c r="M99" s="227" t="s">
        <v>1117</v>
      </c>
      <c r="N99" s="136"/>
      <c r="O99" s="137">
        <v>0.49608570000000002</v>
      </c>
      <c r="P99" s="136">
        <v>0.52140632510686802</v>
      </c>
      <c r="Q99" s="136">
        <v>0.66106715155860996</v>
      </c>
      <c r="R99" s="136">
        <v>-1.6669234071863301E-3</v>
      </c>
      <c r="S99" s="228">
        <v>26</v>
      </c>
      <c r="T99" s="228">
        <v>0.73483829363943898</v>
      </c>
      <c r="U99" s="228">
        <v>0.10792782218000438</v>
      </c>
      <c r="V99" s="228">
        <v>-3.1111368076055399</v>
      </c>
      <c r="W99" s="228">
        <v>5.2994992454764078E-2</v>
      </c>
      <c r="X99" s="139">
        <v>2.5334992000000001</v>
      </c>
      <c r="Y99" s="136">
        <v>0.20005829999999999</v>
      </c>
      <c r="Z99" s="230">
        <v>0.51</v>
      </c>
      <c r="AA99" s="230">
        <v>0.53</v>
      </c>
    </row>
    <row r="100" spans="1:27" x14ac:dyDescent="0.25">
      <c r="A100" s="132">
        <v>99</v>
      </c>
      <c r="B100" s="234" t="s">
        <v>957</v>
      </c>
      <c r="C100" s="234" t="s">
        <v>1007</v>
      </c>
      <c r="D100" s="234" t="s">
        <v>433</v>
      </c>
      <c r="E100" s="123">
        <v>69</v>
      </c>
      <c r="F100" s="123">
        <v>1275</v>
      </c>
      <c r="G100" s="123" t="s">
        <v>1118</v>
      </c>
      <c r="H100" s="123">
        <v>104074</v>
      </c>
      <c r="I100" s="123" t="s">
        <v>1119</v>
      </c>
      <c r="J100" s="123">
        <v>4812</v>
      </c>
      <c r="K100" s="227" t="s">
        <v>1120</v>
      </c>
      <c r="L100" s="227" t="s">
        <v>1121</v>
      </c>
      <c r="M100" s="227" t="s">
        <v>1122</v>
      </c>
      <c r="N100" s="136"/>
      <c r="O100" s="137">
        <v>0.49608570000000002</v>
      </c>
      <c r="P100" s="136">
        <v>0.52140632510686802</v>
      </c>
      <c r="Q100" s="136">
        <v>0.66106715155860996</v>
      </c>
      <c r="R100" s="136">
        <v>-1.6669234071863301E-3</v>
      </c>
      <c r="S100" s="228">
        <v>26</v>
      </c>
      <c r="T100" s="228">
        <v>0.73483829363943898</v>
      </c>
      <c r="U100" s="228">
        <v>0.10792782218000438</v>
      </c>
      <c r="V100" s="228">
        <v>-3.1111368076055399</v>
      </c>
      <c r="W100" s="228">
        <v>5.2994992454764078E-2</v>
      </c>
      <c r="X100" s="139">
        <v>2.5334992000000001</v>
      </c>
      <c r="Y100" s="136">
        <v>0.20005829999999999</v>
      </c>
      <c r="Z100" s="230">
        <v>0.51</v>
      </c>
      <c r="AA100" s="230">
        <v>0.53</v>
      </c>
    </row>
    <row r="101" spans="1:27" x14ac:dyDescent="0.25">
      <c r="A101" s="132">
        <v>100</v>
      </c>
      <c r="B101" s="232" t="s">
        <v>957</v>
      </c>
      <c r="C101" s="232" t="s">
        <v>1007</v>
      </c>
      <c r="D101" s="232"/>
      <c r="E101" s="123">
        <v>84</v>
      </c>
      <c r="F101" s="123">
        <v>1364</v>
      </c>
      <c r="G101" s="123" t="s">
        <v>1123</v>
      </c>
      <c r="H101" s="123">
        <v>112560</v>
      </c>
      <c r="I101" s="123" t="s">
        <v>1124</v>
      </c>
      <c r="J101" s="123">
        <v>3142</v>
      </c>
      <c r="K101" s="227" t="s">
        <v>1125</v>
      </c>
      <c r="L101" s="227"/>
      <c r="M101" s="227"/>
      <c r="N101" s="136"/>
      <c r="O101" s="137">
        <v>0.49608570000000002</v>
      </c>
      <c r="P101" s="136">
        <v>0.52196460300000003</v>
      </c>
      <c r="Q101" s="136">
        <v>0.66106715155860996</v>
      </c>
      <c r="R101" s="136">
        <v>-1.6572449999999999E-3</v>
      </c>
      <c r="S101" s="141"/>
      <c r="T101" s="141">
        <v>0.757382</v>
      </c>
      <c r="U101" s="141">
        <v>0.1090653688389214</v>
      </c>
      <c r="V101" s="141">
        <v>-3.624676</v>
      </c>
      <c r="W101" s="141">
        <v>6.7228474802671079E-2</v>
      </c>
      <c r="X101" s="139">
        <v>2.5334992000000001</v>
      </c>
      <c r="Y101" s="136">
        <v>0.20005829999999999</v>
      </c>
      <c r="Z101" s="230">
        <v>0.54067799999999999</v>
      </c>
      <c r="AA101" s="230">
        <v>0.54600000000000004</v>
      </c>
    </row>
    <row r="102" spans="1:27" x14ac:dyDescent="0.25">
      <c r="A102" s="132">
        <v>101</v>
      </c>
      <c r="B102" s="232" t="s">
        <v>957</v>
      </c>
      <c r="C102" s="232" t="s">
        <v>1007</v>
      </c>
      <c r="D102" s="232"/>
      <c r="E102" s="123">
        <v>106</v>
      </c>
      <c r="F102" s="123">
        <v>203</v>
      </c>
      <c r="G102" s="123" t="s">
        <v>1126</v>
      </c>
      <c r="H102" s="123">
        <v>134702</v>
      </c>
      <c r="I102" s="123" t="s">
        <v>1127</v>
      </c>
      <c r="J102" s="123">
        <v>3613</v>
      </c>
      <c r="K102" s="227" t="s">
        <v>1128</v>
      </c>
      <c r="L102" s="227" t="s">
        <v>1129</v>
      </c>
      <c r="M102" s="227" t="s">
        <v>1130</v>
      </c>
      <c r="N102" s="136"/>
      <c r="O102" s="137">
        <v>0.49608570000000002</v>
      </c>
      <c r="P102" s="136">
        <v>0.52196460300000003</v>
      </c>
      <c r="Q102" s="136">
        <v>0.66106715155860996</v>
      </c>
      <c r="R102" s="136">
        <v>-1.6572449999999999E-3</v>
      </c>
      <c r="S102" s="141"/>
      <c r="T102" s="141">
        <v>0.757382</v>
      </c>
      <c r="U102" s="141">
        <v>0.1090653688389214</v>
      </c>
      <c r="V102" s="141">
        <v>-3.624676</v>
      </c>
      <c r="W102" s="141">
        <v>6.7228474802671079E-2</v>
      </c>
      <c r="X102" s="139">
        <v>2.5334992000000001</v>
      </c>
      <c r="Y102" s="136">
        <v>0.20005829999999999</v>
      </c>
      <c r="Z102" s="230">
        <v>0.54067799999999999</v>
      </c>
      <c r="AA102" s="230">
        <v>0.54600000000000004</v>
      </c>
    </row>
    <row r="103" spans="1:27" x14ac:dyDescent="0.25">
      <c r="A103" s="132">
        <v>102</v>
      </c>
      <c r="B103" s="232" t="s">
        <v>957</v>
      </c>
      <c r="C103" s="232" t="s">
        <v>1007</v>
      </c>
      <c r="D103" s="232"/>
      <c r="E103" s="123">
        <v>108</v>
      </c>
      <c r="F103" s="123">
        <v>446</v>
      </c>
      <c r="G103" s="123" t="s">
        <v>1131</v>
      </c>
      <c r="H103" s="123">
        <v>93734</v>
      </c>
      <c r="I103" s="123" t="s">
        <v>1132</v>
      </c>
      <c r="J103" s="123">
        <v>1332</v>
      </c>
      <c r="K103" s="227" t="s">
        <v>1133</v>
      </c>
      <c r="L103" s="227"/>
      <c r="M103" s="227"/>
      <c r="N103" s="136"/>
      <c r="O103" s="137">
        <v>0.49608570000000002</v>
      </c>
      <c r="P103" s="136">
        <v>0.52196460300000003</v>
      </c>
      <c r="Q103" s="136">
        <v>0.66106715155860996</v>
      </c>
      <c r="R103" s="136">
        <v>-1.6572449999999999E-3</v>
      </c>
      <c r="S103" s="141"/>
      <c r="T103" s="141">
        <v>0.757382</v>
      </c>
      <c r="U103" s="141">
        <v>0.1090653688389214</v>
      </c>
      <c r="V103" s="141">
        <v>-3.624676</v>
      </c>
      <c r="W103" s="141">
        <v>6.7228474802671079E-2</v>
      </c>
      <c r="X103" s="139">
        <v>2.5334992000000001</v>
      </c>
      <c r="Y103" s="136">
        <v>0.20005829999999999</v>
      </c>
      <c r="Z103" s="230">
        <v>0.54067799999999999</v>
      </c>
      <c r="AA103" s="230">
        <v>0.54600000000000004</v>
      </c>
    </row>
    <row r="104" spans="1:27" x14ac:dyDescent="0.25">
      <c r="A104" s="132">
        <v>103</v>
      </c>
      <c r="B104" s="232" t="s">
        <v>957</v>
      </c>
      <c r="C104" s="232" t="s">
        <v>1007</v>
      </c>
      <c r="D104" s="232"/>
      <c r="E104" s="123">
        <v>109</v>
      </c>
      <c r="F104" s="123">
        <v>1298</v>
      </c>
      <c r="G104" s="123" t="s">
        <v>1134</v>
      </c>
      <c r="H104" s="123">
        <v>91803</v>
      </c>
      <c r="I104" s="123" t="s">
        <v>1135</v>
      </c>
      <c r="J104" s="123">
        <v>1157</v>
      </c>
      <c r="K104" s="227" t="s">
        <v>1136</v>
      </c>
      <c r="L104" s="227"/>
      <c r="M104" s="227"/>
      <c r="N104" s="136"/>
      <c r="O104" s="137">
        <v>0.49608570000000002</v>
      </c>
      <c r="P104" s="136">
        <v>0.52196460300000003</v>
      </c>
      <c r="Q104" s="136">
        <v>0.66106715155860996</v>
      </c>
      <c r="R104" s="136">
        <v>-1.6572449999999999E-3</v>
      </c>
      <c r="S104" s="141"/>
      <c r="T104" s="141">
        <v>0.757382</v>
      </c>
      <c r="U104" s="141">
        <v>0.1090653688389214</v>
      </c>
      <c r="V104" s="141">
        <v>-3.624676</v>
      </c>
      <c r="W104" s="141">
        <v>6.7228474802671079E-2</v>
      </c>
      <c r="X104" s="139">
        <v>2.5334992000000001</v>
      </c>
      <c r="Y104" s="136">
        <v>0.20005829999999999</v>
      </c>
      <c r="Z104" s="230">
        <v>0.54067799999999999</v>
      </c>
      <c r="AA104" s="230">
        <v>0.54600000000000004</v>
      </c>
    </row>
    <row r="105" spans="1:27" x14ac:dyDescent="0.25">
      <c r="A105" s="132">
        <v>104</v>
      </c>
      <c r="B105" s="232" t="s">
        <v>957</v>
      </c>
      <c r="C105" s="232" t="s">
        <v>1007</v>
      </c>
      <c r="D105" s="232"/>
      <c r="E105" s="123">
        <v>110</v>
      </c>
      <c r="F105" s="123">
        <v>2034</v>
      </c>
      <c r="G105" s="123" t="s">
        <v>1137</v>
      </c>
      <c r="H105" s="123">
        <v>91811</v>
      </c>
      <c r="I105" s="123" t="s">
        <v>1138</v>
      </c>
      <c r="J105" s="123">
        <v>1158</v>
      </c>
      <c r="K105" s="227" t="s">
        <v>1139</v>
      </c>
      <c r="L105" s="227"/>
      <c r="M105" s="227"/>
      <c r="N105" s="136"/>
      <c r="O105" s="137">
        <v>0.49608570000000002</v>
      </c>
      <c r="P105" s="136">
        <v>0.52196460300000003</v>
      </c>
      <c r="Q105" s="136">
        <v>0.66106715155860996</v>
      </c>
      <c r="R105" s="136">
        <v>-1.6572449999999999E-3</v>
      </c>
      <c r="S105" s="141"/>
      <c r="T105" s="141">
        <v>0.757382</v>
      </c>
      <c r="U105" s="141">
        <v>0.1090653688389214</v>
      </c>
      <c r="V105" s="141">
        <v>-3.624676</v>
      </c>
      <c r="W105" s="141">
        <v>6.7228474802671079E-2</v>
      </c>
      <c r="X105" s="139">
        <v>2.5334992000000001</v>
      </c>
      <c r="Y105" s="136">
        <v>0.20005829999999999</v>
      </c>
      <c r="Z105" s="230">
        <v>0.54067799999999999</v>
      </c>
      <c r="AA105" s="230">
        <v>0.54600000000000004</v>
      </c>
    </row>
    <row r="106" spans="1:27" x14ac:dyDescent="0.25">
      <c r="A106" s="132">
        <v>105</v>
      </c>
      <c r="B106" s="232" t="s">
        <v>957</v>
      </c>
      <c r="C106" s="232" t="s">
        <v>1007</v>
      </c>
      <c r="D106" s="232"/>
      <c r="E106" s="123">
        <v>111</v>
      </c>
      <c r="F106" s="123">
        <v>2035</v>
      </c>
      <c r="G106" s="123" t="s">
        <v>1140</v>
      </c>
      <c r="H106" s="123">
        <v>91812</v>
      </c>
      <c r="I106" s="123" t="s">
        <v>1141</v>
      </c>
      <c r="J106" s="123">
        <v>1159</v>
      </c>
      <c r="K106" s="227" t="s">
        <v>1142</v>
      </c>
      <c r="L106" s="227"/>
      <c r="M106" s="227"/>
      <c r="N106" s="136"/>
      <c r="O106" s="137">
        <v>0.49608570000000002</v>
      </c>
      <c r="P106" s="136">
        <v>0.52196460300000003</v>
      </c>
      <c r="Q106" s="136">
        <v>0.66106715155860996</v>
      </c>
      <c r="R106" s="136">
        <v>-1.6572449999999999E-3</v>
      </c>
      <c r="S106" s="141"/>
      <c r="T106" s="141">
        <v>0.757382</v>
      </c>
      <c r="U106" s="141">
        <v>0.1090653688389214</v>
      </c>
      <c r="V106" s="141">
        <v>-3.624676</v>
      </c>
      <c r="W106" s="141">
        <v>6.7228474802671079E-2</v>
      </c>
      <c r="X106" s="139">
        <v>2.5334992000000001</v>
      </c>
      <c r="Y106" s="136">
        <v>0.20005829999999999</v>
      </c>
      <c r="Z106" s="230">
        <v>0.54067799999999999</v>
      </c>
      <c r="AA106" s="230">
        <v>0.54600000000000004</v>
      </c>
    </row>
    <row r="107" spans="1:27" x14ac:dyDescent="0.25">
      <c r="A107" s="132">
        <v>106</v>
      </c>
      <c r="B107" s="232" t="s">
        <v>957</v>
      </c>
      <c r="C107" s="232" t="s">
        <v>1007</v>
      </c>
      <c r="D107" s="232"/>
      <c r="E107" s="123">
        <v>112</v>
      </c>
      <c r="F107" s="123">
        <v>2036</v>
      </c>
      <c r="G107" s="123" t="s">
        <v>1143</v>
      </c>
      <c r="H107" s="123">
        <v>90234</v>
      </c>
      <c r="I107" s="123" t="s">
        <v>1144</v>
      </c>
      <c r="J107" s="123">
        <v>1039</v>
      </c>
      <c r="K107" s="227" t="s">
        <v>1145</v>
      </c>
      <c r="L107" s="227" t="s">
        <v>1146</v>
      </c>
      <c r="M107" s="227" t="s">
        <v>504</v>
      </c>
      <c r="N107" s="136"/>
      <c r="O107" s="137">
        <v>0.49608570000000002</v>
      </c>
      <c r="P107" s="136">
        <v>0.52196460300000003</v>
      </c>
      <c r="Q107" s="136">
        <v>0.66106715155860996</v>
      </c>
      <c r="R107" s="136">
        <v>-1.6572449999999999E-3</v>
      </c>
      <c r="S107" s="141"/>
      <c r="T107" s="141">
        <v>0.757382</v>
      </c>
      <c r="U107" s="141">
        <v>0.1090653688389214</v>
      </c>
      <c r="V107" s="141">
        <v>-3.624676</v>
      </c>
      <c r="W107" s="141">
        <v>6.7228474802671079E-2</v>
      </c>
      <c r="X107" s="139">
        <v>2.5334992000000001</v>
      </c>
      <c r="Y107" s="136">
        <v>0.20005829999999999</v>
      </c>
      <c r="Z107" s="230">
        <v>0.54067799999999999</v>
      </c>
      <c r="AA107" s="230">
        <v>0.54600000000000004</v>
      </c>
    </row>
    <row r="108" spans="1:27" x14ac:dyDescent="0.25">
      <c r="A108" s="132">
        <v>107</v>
      </c>
      <c r="B108" s="232" t="s">
        <v>957</v>
      </c>
      <c r="C108" s="232" t="s">
        <v>1007</v>
      </c>
      <c r="D108" s="232"/>
      <c r="E108" s="123">
        <v>115</v>
      </c>
      <c r="F108" s="123">
        <v>714</v>
      </c>
      <c r="G108" s="123" t="s">
        <v>1147</v>
      </c>
      <c r="H108" s="123">
        <v>113142</v>
      </c>
      <c r="I108" s="123" t="s">
        <v>1148</v>
      </c>
      <c r="J108" s="123">
        <v>3217</v>
      </c>
      <c r="K108" s="227" t="s">
        <v>1149</v>
      </c>
      <c r="L108" s="227" t="s">
        <v>1150</v>
      </c>
      <c r="M108" s="227" t="s">
        <v>1151</v>
      </c>
      <c r="N108" s="136"/>
      <c r="O108" s="137">
        <v>0.49608570000000002</v>
      </c>
      <c r="P108" s="136">
        <v>0.52196460300000003</v>
      </c>
      <c r="Q108" s="136">
        <v>0.66106715155860996</v>
      </c>
      <c r="R108" s="136">
        <v>-1.6572449999999999E-3</v>
      </c>
      <c r="S108" s="141"/>
      <c r="T108" s="141">
        <v>0.757382</v>
      </c>
      <c r="U108" s="141">
        <v>0.1090653688389214</v>
      </c>
      <c r="V108" s="141">
        <v>-3.624676</v>
      </c>
      <c r="W108" s="141">
        <v>6.7228474802671079E-2</v>
      </c>
      <c r="X108" s="139">
        <v>2.5334992000000001</v>
      </c>
      <c r="Y108" s="136">
        <v>0.20005829999999999</v>
      </c>
      <c r="Z108" s="230">
        <v>0.54067799999999999</v>
      </c>
      <c r="AA108" s="230">
        <v>0.54600000000000004</v>
      </c>
    </row>
    <row r="109" spans="1:27" x14ac:dyDescent="0.25">
      <c r="A109" s="132">
        <v>108</v>
      </c>
      <c r="B109" s="232" t="s">
        <v>957</v>
      </c>
      <c r="C109" s="232" t="s">
        <v>1007</v>
      </c>
      <c r="D109" s="232"/>
      <c r="E109" s="123">
        <v>116</v>
      </c>
      <c r="F109" s="123">
        <v>715</v>
      </c>
      <c r="G109" s="123" t="s">
        <v>1152</v>
      </c>
      <c r="H109" s="123">
        <v>113148</v>
      </c>
      <c r="I109" s="123" t="s">
        <v>1153</v>
      </c>
      <c r="J109" s="123">
        <v>3218</v>
      </c>
      <c r="K109" s="227" t="s">
        <v>1154</v>
      </c>
      <c r="L109" s="227" t="s">
        <v>1155</v>
      </c>
      <c r="M109" s="227" t="s">
        <v>1156</v>
      </c>
      <c r="N109" s="136"/>
      <c r="O109" s="137">
        <v>0.49608570000000002</v>
      </c>
      <c r="P109" s="136">
        <v>0.52196460300000003</v>
      </c>
      <c r="Q109" s="136">
        <v>0.66106715155860996</v>
      </c>
      <c r="R109" s="136">
        <v>-1.6572449999999999E-3</v>
      </c>
      <c r="S109" s="141"/>
      <c r="T109" s="141">
        <v>0.757382</v>
      </c>
      <c r="U109" s="141">
        <v>0.1090653688389214</v>
      </c>
      <c r="V109" s="141">
        <v>-3.624676</v>
      </c>
      <c r="W109" s="141">
        <v>6.7228474802671079E-2</v>
      </c>
      <c r="X109" s="139">
        <v>2.5334992000000001</v>
      </c>
      <c r="Y109" s="136">
        <v>0.20005829999999999</v>
      </c>
      <c r="Z109" s="230">
        <v>0.54067799999999999</v>
      </c>
      <c r="AA109" s="230">
        <v>0.54600000000000004</v>
      </c>
    </row>
    <row r="110" spans="1:27" x14ac:dyDescent="0.25">
      <c r="A110" s="132">
        <v>109</v>
      </c>
      <c r="B110" s="232" t="s">
        <v>957</v>
      </c>
      <c r="C110" s="232" t="s">
        <v>1007</v>
      </c>
      <c r="D110" s="232"/>
      <c r="E110" s="123">
        <v>118</v>
      </c>
      <c r="F110" s="123">
        <v>976</v>
      </c>
      <c r="G110" s="123" t="s">
        <v>1157</v>
      </c>
      <c r="H110" s="123">
        <v>95047</v>
      </c>
      <c r="I110" s="123" t="s">
        <v>1158</v>
      </c>
      <c r="J110" s="123">
        <v>1455</v>
      </c>
      <c r="K110" s="227" t="s">
        <v>1159</v>
      </c>
      <c r="L110" s="227"/>
      <c r="M110" s="227"/>
      <c r="N110" s="136"/>
      <c r="O110" s="137">
        <v>0.49608570000000002</v>
      </c>
      <c r="P110" s="136">
        <v>0.52196460300000003</v>
      </c>
      <c r="Q110" s="136">
        <v>0.66106715155860996</v>
      </c>
      <c r="R110" s="136">
        <v>-1.6572449999999999E-3</v>
      </c>
      <c r="S110" s="141"/>
      <c r="T110" s="141">
        <v>0.757382</v>
      </c>
      <c r="U110" s="141">
        <v>0.1090653688389214</v>
      </c>
      <c r="V110" s="141">
        <v>-3.624676</v>
      </c>
      <c r="W110" s="141">
        <v>6.7228474802671079E-2</v>
      </c>
      <c r="X110" s="139">
        <v>2.5334992000000001</v>
      </c>
      <c r="Y110" s="136">
        <v>0.20005829999999999</v>
      </c>
      <c r="Z110" s="230">
        <v>0.54067799999999999</v>
      </c>
      <c r="AA110" s="230">
        <v>0.54600000000000004</v>
      </c>
    </row>
    <row r="111" spans="1:27" x14ac:dyDescent="0.25">
      <c r="A111" s="132">
        <v>110</v>
      </c>
      <c r="B111" s="232" t="s">
        <v>957</v>
      </c>
      <c r="C111" s="232" t="s">
        <v>1007</v>
      </c>
      <c r="D111" s="232"/>
      <c r="E111" s="123">
        <v>119</v>
      </c>
      <c r="F111" s="123">
        <v>1045</v>
      </c>
      <c r="G111" s="123" t="s">
        <v>1160</v>
      </c>
      <c r="H111" s="123">
        <v>105295</v>
      </c>
      <c r="I111" s="123" t="s">
        <v>1161</v>
      </c>
      <c r="J111" s="123">
        <v>2425</v>
      </c>
      <c r="K111" s="227" t="s">
        <v>1162</v>
      </c>
      <c r="L111" s="227"/>
      <c r="M111" s="227"/>
      <c r="N111" s="136"/>
      <c r="O111" s="137">
        <v>0.49608570000000002</v>
      </c>
      <c r="P111" s="136">
        <v>0.52196460300000003</v>
      </c>
      <c r="Q111" s="136">
        <v>0.66106715155860996</v>
      </c>
      <c r="R111" s="136">
        <v>-1.6572449999999999E-3</v>
      </c>
      <c r="S111" s="141"/>
      <c r="T111" s="141">
        <v>0.757382</v>
      </c>
      <c r="U111" s="141">
        <v>0.1090653688389214</v>
      </c>
      <c r="V111" s="141">
        <v>-3.624676</v>
      </c>
      <c r="W111" s="141">
        <v>6.7228474802671079E-2</v>
      </c>
      <c r="X111" s="139">
        <v>2.5334992000000001</v>
      </c>
      <c r="Y111" s="136">
        <v>0.20005829999999999</v>
      </c>
      <c r="Z111" s="230">
        <v>0.54067799999999999</v>
      </c>
      <c r="AA111" s="230">
        <v>0.54600000000000004</v>
      </c>
    </row>
    <row r="112" spans="1:27" x14ac:dyDescent="0.25">
      <c r="A112" s="132">
        <v>111</v>
      </c>
      <c r="B112" s="226" t="s">
        <v>957</v>
      </c>
      <c r="C112" s="226" t="s">
        <v>1007</v>
      </c>
      <c r="D112" s="226"/>
      <c r="E112" s="123">
        <v>123</v>
      </c>
      <c r="F112" s="123">
        <v>1283</v>
      </c>
      <c r="G112" s="123" t="s">
        <v>1163</v>
      </c>
      <c r="H112" s="123">
        <v>95831</v>
      </c>
      <c r="I112" s="123" t="s">
        <v>1164</v>
      </c>
      <c r="J112" s="123">
        <v>1520</v>
      </c>
      <c r="K112" s="227" t="s">
        <v>1165</v>
      </c>
      <c r="L112" s="227"/>
      <c r="M112" s="227"/>
      <c r="N112" s="136"/>
      <c r="O112" s="137">
        <v>0.49608570000000002</v>
      </c>
      <c r="P112" s="136">
        <v>0.52196460300000003</v>
      </c>
      <c r="Q112" s="136">
        <v>0.66106715155860996</v>
      </c>
      <c r="R112" s="136">
        <v>-1.6572449999999999E-3</v>
      </c>
      <c r="S112" s="141"/>
      <c r="T112" s="141">
        <v>0.757382</v>
      </c>
      <c r="U112" s="141">
        <v>0.1090653688389214</v>
      </c>
      <c r="V112" s="141">
        <v>-3.624676</v>
      </c>
      <c r="W112" s="141">
        <v>6.7228474802671079E-2</v>
      </c>
      <c r="X112" s="139">
        <v>2.5334992000000001</v>
      </c>
      <c r="Y112" s="136">
        <v>0.20005829999999999</v>
      </c>
      <c r="Z112" s="230">
        <v>0.54067799999999999</v>
      </c>
      <c r="AA112" s="230">
        <v>0.54600000000000004</v>
      </c>
    </row>
    <row r="113" spans="1:27" x14ac:dyDescent="0.25">
      <c r="A113" s="132">
        <v>112</v>
      </c>
      <c r="B113" s="226" t="s">
        <v>957</v>
      </c>
      <c r="C113" s="226" t="s">
        <v>1007</v>
      </c>
      <c r="D113" s="226"/>
      <c r="E113" s="123">
        <v>124</v>
      </c>
      <c r="F113" s="123">
        <v>1299</v>
      </c>
      <c r="G113" s="123" t="s">
        <v>1166</v>
      </c>
      <c r="H113" s="123">
        <v>107130</v>
      </c>
      <c r="I113" s="123" t="s">
        <v>1167</v>
      </c>
      <c r="J113" s="123">
        <v>4432</v>
      </c>
      <c r="K113" s="227" t="s">
        <v>1168</v>
      </c>
      <c r="L113" s="227"/>
      <c r="M113" s="227"/>
      <c r="N113" s="136"/>
      <c r="O113" s="137">
        <v>0.49608570000000002</v>
      </c>
      <c r="P113" s="136">
        <v>0.52196460300000003</v>
      </c>
      <c r="Q113" s="136">
        <v>0.66106715155860996</v>
      </c>
      <c r="R113" s="136">
        <v>-1.6572449999999999E-3</v>
      </c>
      <c r="S113" s="141"/>
      <c r="T113" s="141">
        <v>0.757382</v>
      </c>
      <c r="U113" s="141">
        <v>0.1090653688389214</v>
      </c>
      <c r="V113" s="141">
        <v>-3.624676</v>
      </c>
      <c r="W113" s="141">
        <v>6.7228474802671079E-2</v>
      </c>
      <c r="X113" s="139">
        <v>2.5334992000000001</v>
      </c>
      <c r="Y113" s="136">
        <v>0.20005829999999999</v>
      </c>
      <c r="Z113" s="230">
        <v>0.54067799999999999</v>
      </c>
      <c r="AA113" s="230">
        <v>0.54600000000000004</v>
      </c>
    </row>
    <row r="114" spans="1:27" x14ac:dyDescent="0.25">
      <c r="A114" s="132">
        <v>113</v>
      </c>
      <c r="B114" s="226" t="s">
        <v>957</v>
      </c>
      <c r="C114" s="226" t="s">
        <v>1007</v>
      </c>
      <c r="D114" s="226"/>
      <c r="E114" s="123">
        <v>125</v>
      </c>
      <c r="F114" s="123">
        <v>2</v>
      </c>
      <c r="G114" s="123" t="s">
        <v>1169</v>
      </c>
      <c r="H114" s="123">
        <v>116041</v>
      </c>
      <c r="I114" s="123" t="s">
        <v>1170</v>
      </c>
      <c r="J114" s="123">
        <v>3498</v>
      </c>
      <c r="K114" s="227" t="s">
        <v>1171</v>
      </c>
      <c r="L114" s="227"/>
      <c r="M114" s="227"/>
      <c r="N114" s="136"/>
      <c r="O114" s="137">
        <v>0.49608570000000002</v>
      </c>
      <c r="P114" s="136">
        <v>0.52196460300000003</v>
      </c>
      <c r="Q114" s="136">
        <v>0.66106715155860996</v>
      </c>
      <c r="R114" s="136">
        <v>-1.6572449999999999E-3</v>
      </c>
      <c r="S114" s="141"/>
      <c r="T114" s="141">
        <v>0.757382</v>
      </c>
      <c r="U114" s="141">
        <v>0.1090653688389214</v>
      </c>
      <c r="V114" s="141">
        <v>-3.624676</v>
      </c>
      <c r="W114" s="141">
        <v>6.7228474802671079E-2</v>
      </c>
      <c r="X114" s="139">
        <v>2.5334992000000001</v>
      </c>
      <c r="Y114" s="136">
        <v>0.20005829999999999</v>
      </c>
      <c r="Z114" s="230">
        <v>0.47355000000000003</v>
      </c>
      <c r="AA114" s="230">
        <v>0.56999999999999995</v>
      </c>
    </row>
    <row r="115" spans="1:27" x14ac:dyDescent="0.25">
      <c r="A115" s="132">
        <v>114</v>
      </c>
      <c r="B115" s="226" t="s">
        <v>957</v>
      </c>
      <c r="C115" s="226" t="s">
        <v>1007</v>
      </c>
      <c r="D115" s="226"/>
      <c r="E115" s="123">
        <v>126</v>
      </c>
      <c r="F115" s="123">
        <v>1576</v>
      </c>
      <c r="G115" s="123" t="s">
        <v>1172</v>
      </c>
      <c r="H115" s="123">
        <v>116050</v>
      </c>
      <c r="I115" s="123" t="s">
        <v>1173</v>
      </c>
      <c r="J115" s="123">
        <v>3500</v>
      </c>
      <c r="K115" s="227" t="s">
        <v>1174</v>
      </c>
      <c r="L115" s="227"/>
      <c r="M115" s="227"/>
      <c r="N115" s="136"/>
      <c r="O115" s="137">
        <v>0.49608570000000002</v>
      </c>
      <c r="P115" s="136">
        <v>0.52196460300000003</v>
      </c>
      <c r="Q115" s="136">
        <v>0.66106715155860996</v>
      </c>
      <c r="R115" s="136">
        <v>-1.6572449999999999E-3</v>
      </c>
      <c r="S115" s="141"/>
      <c r="T115" s="141">
        <v>0.757382</v>
      </c>
      <c r="U115" s="141">
        <v>0.1090653688389214</v>
      </c>
      <c r="V115" s="141">
        <v>-3.624676</v>
      </c>
      <c r="W115" s="141">
        <v>6.7228474802671079E-2</v>
      </c>
      <c r="X115" s="139">
        <v>2.5334992000000001</v>
      </c>
      <c r="Y115" s="136">
        <v>0.20005829999999999</v>
      </c>
      <c r="Z115" s="230">
        <v>0.47355000000000003</v>
      </c>
      <c r="AA115" s="230">
        <v>0.56999999999999995</v>
      </c>
    </row>
    <row r="116" spans="1:27" x14ac:dyDescent="0.25">
      <c r="A116" s="132">
        <v>115</v>
      </c>
      <c r="B116" s="226" t="s">
        <v>957</v>
      </c>
      <c r="C116" s="226" t="s">
        <v>1007</v>
      </c>
      <c r="D116" s="226"/>
      <c r="E116" s="123">
        <v>127</v>
      </c>
      <c r="F116" s="123">
        <v>1574</v>
      </c>
      <c r="G116" s="123" t="s">
        <v>1175</v>
      </c>
      <c r="H116" s="123">
        <v>116053</v>
      </c>
      <c r="I116" s="123" t="s">
        <v>1176</v>
      </c>
      <c r="J116" s="123">
        <v>3501</v>
      </c>
      <c r="K116" s="227" t="s">
        <v>1177</v>
      </c>
      <c r="L116" s="227" t="s">
        <v>1023</v>
      </c>
      <c r="M116" s="227" t="s">
        <v>1024</v>
      </c>
      <c r="N116" s="136"/>
      <c r="O116" s="137">
        <v>0.49608570000000002</v>
      </c>
      <c r="P116" s="136">
        <v>0.52196460300000003</v>
      </c>
      <c r="Q116" s="136">
        <v>0.66106715155860996</v>
      </c>
      <c r="R116" s="136">
        <v>-1.6572449999999999E-3</v>
      </c>
      <c r="S116" s="141"/>
      <c r="T116" s="141">
        <v>0.757382</v>
      </c>
      <c r="U116" s="141">
        <v>0.1090653688389214</v>
      </c>
      <c r="V116" s="141">
        <v>-3.624676</v>
      </c>
      <c r="W116" s="141">
        <v>6.7228474802671079E-2</v>
      </c>
      <c r="X116" s="139">
        <v>2.5334992000000001</v>
      </c>
      <c r="Y116" s="136">
        <v>0.20005829999999999</v>
      </c>
      <c r="Z116" s="230">
        <v>0.47355000000000003</v>
      </c>
      <c r="AA116" s="230">
        <v>0.56999999999999995</v>
      </c>
    </row>
    <row r="117" spans="1:27" x14ac:dyDescent="0.25">
      <c r="A117" s="132">
        <v>116</v>
      </c>
      <c r="B117" s="226" t="s">
        <v>957</v>
      </c>
      <c r="C117" s="226" t="s">
        <v>1007</v>
      </c>
      <c r="D117" s="226"/>
      <c r="E117" s="123">
        <v>128</v>
      </c>
      <c r="F117" s="123">
        <v>1457</v>
      </c>
      <c r="G117" s="123" t="s">
        <v>1178</v>
      </c>
      <c r="H117" s="123">
        <v>113744</v>
      </c>
      <c r="I117" s="123" t="s">
        <v>1179</v>
      </c>
      <c r="J117" s="123">
        <v>3293</v>
      </c>
      <c r="K117" s="227" t="s">
        <v>1180</v>
      </c>
      <c r="L117" s="227" t="s">
        <v>1181</v>
      </c>
      <c r="M117" s="227" t="s">
        <v>1182</v>
      </c>
      <c r="N117" s="136"/>
      <c r="O117" s="137">
        <v>0.49608570000000002</v>
      </c>
      <c r="P117" s="136">
        <v>0.52196460300000003</v>
      </c>
      <c r="Q117" s="136">
        <v>0.66106715155860996</v>
      </c>
      <c r="R117" s="136">
        <v>-1.6572449999999999E-3</v>
      </c>
      <c r="S117" s="141"/>
      <c r="T117" s="141">
        <v>0.757382</v>
      </c>
      <c r="U117" s="141">
        <v>0.1090653688389214</v>
      </c>
      <c r="V117" s="141">
        <v>-3.624676</v>
      </c>
      <c r="W117" s="141">
        <v>6.7228474802671079E-2</v>
      </c>
      <c r="X117" s="139">
        <v>2.5334992000000001</v>
      </c>
      <c r="Y117" s="136">
        <v>0.20005829999999999</v>
      </c>
      <c r="Z117" s="230">
        <v>0.54067799999999999</v>
      </c>
      <c r="AA117" s="230">
        <v>0.54600000000000004</v>
      </c>
    </row>
    <row r="118" spans="1:27" x14ac:dyDescent="0.25">
      <c r="A118" s="132">
        <v>117</v>
      </c>
      <c r="B118" s="226" t="s">
        <v>957</v>
      </c>
      <c r="C118" s="226" t="s">
        <v>1007</v>
      </c>
      <c r="D118" s="226"/>
      <c r="E118" s="123">
        <v>129</v>
      </c>
      <c r="F118" s="123">
        <v>376</v>
      </c>
      <c r="G118" s="123" t="s">
        <v>1183</v>
      </c>
      <c r="H118" s="123">
        <v>116096</v>
      </c>
      <c r="I118" s="123" t="s">
        <v>1184</v>
      </c>
      <c r="J118" s="123">
        <v>3506</v>
      </c>
      <c r="K118" s="227" t="s">
        <v>1185</v>
      </c>
      <c r="L118" s="227" t="s">
        <v>1186</v>
      </c>
      <c r="M118" s="227" t="s">
        <v>1187</v>
      </c>
      <c r="N118" s="136"/>
      <c r="O118" s="137">
        <v>0.49608570000000002</v>
      </c>
      <c r="P118" s="136">
        <v>0.52196460300000003</v>
      </c>
      <c r="Q118" s="136">
        <v>0.66106715155860996</v>
      </c>
      <c r="R118" s="136">
        <v>-1.6572449999999999E-3</v>
      </c>
      <c r="S118" s="141"/>
      <c r="T118" s="141">
        <v>0.757382</v>
      </c>
      <c r="U118" s="141">
        <v>0.1090653688389214</v>
      </c>
      <c r="V118" s="141">
        <v>-3.624676</v>
      </c>
      <c r="W118" s="141">
        <v>6.7228474802671079E-2</v>
      </c>
      <c r="X118" s="139">
        <v>2.5334992000000001</v>
      </c>
      <c r="Y118" s="136">
        <v>0.20005829999999999</v>
      </c>
      <c r="Z118" s="230">
        <v>0.47355000000000003</v>
      </c>
      <c r="AA118" s="230">
        <v>0.56999999999999995</v>
      </c>
    </row>
    <row r="119" spans="1:27" x14ac:dyDescent="0.25">
      <c r="A119" s="132">
        <v>118</v>
      </c>
      <c r="B119" s="226" t="s">
        <v>957</v>
      </c>
      <c r="C119" s="226" t="s">
        <v>1007</v>
      </c>
      <c r="D119" s="226"/>
      <c r="E119" s="123">
        <v>130</v>
      </c>
      <c r="F119" s="123">
        <v>1485</v>
      </c>
      <c r="G119" s="123" t="s">
        <v>1188</v>
      </c>
      <c r="H119" s="123">
        <v>116594</v>
      </c>
      <c r="I119" s="123" t="s">
        <v>1189</v>
      </c>
      <c r="J119" s="123">
        <v>3292</v>
      </c>
      <c r="K119" s="227" t="s">
        <v>1190</v>
      </c>
      <c r="L119" s="227"/>
      <c r="M119" s="227"/>
      <c r="N119" s="136"/>
      <c r="O119" s="137">
        <v>0.49608570000000002</v>
      </c>
      <c r="P119" s="136">
        <v>0.52196460300000003</v>
      </c>
      <c r="Q119" s="136">
        <v>0.66106715155860996</v>
      </c>
      <c r="R119" s="136">
        <v>-1.6572449999999999E-3</v>
      </c>
      <c r="S119" s="228">
        <v>7544</v>
      </c>
      <c r="T119" s="228">
        <v>0.76722830665911801</v>
      </c>
      <c r="U119" s="228">
        <v>0.10074191441951269</v>
      </c>
      <c r="V119" s="228">
        <v>-3.3651101905376901</v>
      </c>
      <c r="W119" s="228">
        <v>6.1350030702654282E-2</v>
      </c>
      <c r="X119" s="139">
        <v>2.5334992000000001</v>
      </c>
      <c r="Y119" s="136">
        <v>0.20005829999999999</v>
      </c>
      <c r="Z119" s="143">
        <v>0.54067799999999999</v>
      </c>
      <c r="AA119" s="143">
        <v>0.54600000000000004</v>
      </c>
    </row>
    <row r="120" spans="1:27" x14ac:dyDescent="0.25">
      <c r="A120" s="132">
        <v>119</v>
      </c>
      <c r="B120" s="226" t="s">
        <v>957</v>
      </c>
      <c r="C120" s="226" t="s">
        <v>1007</v>
      </c>
      <c r="D120" s="226"/>
      <c r="E120" s="123">
        <v>131</v>
      </c>
      <c r="F120" s="123">
        <v>1575</v>
      </c>
      <c r="G120" s="123" t="s">
        <v>1191</v>
      </c>
      <c r="H120" s="123">
        <v>116142</v>
      </c>
      <c r="I120" s="123" t="s">
        <v>1192</v>
      </c>
      <c r="J120" s="123">
        <v>3512</v>
      </c>
      <c r="K120" s="227" t="s">
        <v>1193</v>
      </c>
      <c r="L120" s="227" t="s">
        <v>1194</v>
      </c>
      <c r="M120" s="227" t="s">
        <v>1195</v>
      </c>
      <c r="N120" s="136"/>
      <c r="O120" s="137">
        <v>0.49608570000000002</v>
      </c>
      <c r="P120" s="136">
        <v>0.52196460300000003</v>
      </c>
      <c r="Q120" s="136">
        <v>0.66106715155860996</v>
      </c>
      <c r="R120" s="136">
        <v>-1.6572449999999999E-3</v>
      </c>
      <c r="S120" s="141"/>
      <c r="T120" s="141">
        <v>0.757382</v>
      </c>
      <c r="U120" s="141">
        <v>0.1090653688389214</v>
      </c>
      <c r="V120" s="141">
        <v>-3.624676</v>
      </c>
      <c r="W120" s="141">
        <v>6.7228474802671079E-2</v>
      </c>
      <c r="X120" s="139">
        <v>2.5334992000000001</v>
      </c>
      <c r="Y120" s="136">
        <v>0.20005829999999999</v>
      </c>
      <c r="Z120" s="230">
        <v>0.47355000000000003</v>
      </c>
      <c r="AA120" s="230">
        <v>0.56999999999999995</v>
      </c>
    </row>
    <row r="121" spans="1:27" x14ac:dyDescent="0.25">
      <c r="A121" s="132">
        <v>120</v>
      </c>
      <c r="B121" s="226" t="s">
        <v>957</v>
      </c>
      <c r="C121" s="226" t="s">
        <v>1007</v>
      </c>
      <c r="D121" s="226"/>
      <c r="E121" s="123">
        <v>132</v>
      </c>
      <c r="F121" s="123">
        <v>1458</v>
      </c>
      <c r="G121" s="123" t="s">
        <v>1196</v>
      </c>
      <c r="H121" s="123">
        <v>113748</v>
      </c>
      <c r="I121" s="123" t="s">
        <v>1197</v>
      </c>
      <c r="J121" s="123">
        <v>3294</v>
      </c>
      <c r="K121" s="227" t="s">
        <v>1198</v>
      </c>
      <c r="L121" s="227" t="s">
        <v>1199</v>
      </c>
      <c r="M121" s="227" t="s">
        <v>1200</v>
      </c>
      <c r="N121" s="136"/>
      <c r="O121" s="137">
        <v>0.49608570000000002</v>
      </c>
      <c r="P121" s="136">
        <v>0.52196460300000003</v>
      </c>
      <c r="Q121" s="136">
        <v>0.66106715155860996</v>
      </c>
      <c r="R121" s="136">
        <v>-1.6572449999999999E-3</v>
      </c>
      <c r="S121" s="141"/>
      <c r="T121" s="141">
        <v>0.757382</v>
      </c>
      <c r="U121" s="141">
        <v>0.1090653688389214</v>
      </c>
      <c r="V121" s="141">
        <v>-3.624676</v>
      </c>
      <c r="W121" s="141">
        <v>6.7228474802671079E-2</v>
      </c>
      <c r="X121" s="139">
        <v>2.5334992000000001</v>
      </c>
      <c r="Y121" s="136">
        <v>0.20005829999999999</v>
      </c>
      <c r="Z121" s="230">
        <v>0.54067799999999999</v>
      </c>
      <c r="AA121" s="230">
        <v>0.54600000000000004</v>
      </c>
    </row>
    <row r="122" spans="1:27" x14ac:dyDescent="0.25">
      <c r="A122" s="132">
        <v>121</v>
      </c>
      <c r="B122" s="226" t="s">
        <v>957</v>
      </c>
      <c r="C122" s="226" t="s">
        <v>1007</v>
      </c>
      <c r="D122" s="226"/>
      <c r="E122" s="123">
        <v>133</v>
      </c>
      <c r="F122" s="123">
        <v>1266</v>
      </c>
      <c r="G122" s="123" t="s">
        <v>1201</v>
      </c>
      <c r="H122" s="123">
        <v>117526</v>
      </c>
      <c r="I122" s="123" t="s">
        <v>1202</v>
      </c>
      <c r="J122" s="123">
        <v>3610</v>
      </c>
      <c r="K122" s="227" t="s">
        <v>1203</v>
      </c>
      <c r="L122" s="227" t="s">
        <v>1204</v>
      </c>
      <c r="M122" s="227" t="s">
        <v>1205</v>
      </c>
      <c r="N122" s="136"/>
      <c r="O122" s="137">
        <v>0.49608570000000002</v>
      </c>
      <c r="P122" s="136">
        <v>0.52196460300000003</v>
      </c>
      <c r="Q122" s="136">
        <v>0.66106715155860996</v>
      </c>
      <c r="R122" s="136">
        <v>-1.6572449999999999E-3</v>
      </c>
      <c r="S122" s="141"/>
      <c r="T122" s="141">
        <v>0.757382</v>
      </c>
      <c r="U122" s="141">
        <v>0.1090653688389214</v>
      </c>
      <c r="V122" s="141">
        <v>-3.624676</v>
      </c>
      <c r="W122" s="141">
        <v>6.7228474802671079E-2</v>
      </c>
      <c r="X122" s="139">
        <v>2.5334992000000001</v>
      </c>
      <c r="Y122" s="136">
        <v>0.20005829999999999</v>
      </c>
      <c r="Z122" s="230">
        <v>0.54067799999999999</v>
      </c>
      <c r="AA122" s="230">
        <v>0.54600000000000004</v>
      </c>
    </row>
    <row r="123" spans="1:27" x14ac:dyDescent="0.25">
      <c r="A123" s="132">
        <v>122</v>
      </c>
      <c r="B123" s="226" t="s">
        <v>957</v>
      </c>
      <c r="C123" s="226" t="s">
        <v>1007</v>
      </c>
      <c r="D123" s="226"/>
      <c r="E123" s="123">
        <v>134</v>
      </c>
      <c r="F123" s="123">
        <v>1269</v>
      </c>
      <c r="G123" s="123" t="s">
        <v>1206</v>
      </c>
      <c r="H123" s="123">
        <v>117530</v>
      </c>
      <c r="I123" s="123" t="s">
        <v>1207</v>
      </c>
      <c r="J123" s="123">
        <v>3612</v>
      </c>
      <c r="K123" s="227" t="s">
        <v>1208</v>
      </c>
      <c r="L123" s="227" t="s">
        <v>1209</v>
      </c>
      <c r="M123" s="227" t="s">
        <v>1210</v>
      </c>
      <c r="N123" s="136"/>
      <c r="O123" s="137">
        <v>0.49608570000000002</v>
      </c>
      <c r="P123" s="136">
        <v>0.52196460300000003</v>
      </c>
      <c r="Q123" s="136">
        <v>0.66106715155860996</v>
      </c>
      <c r="R123" s="136">
        <v>-1.6572449999999999E-3</v>
      </c>
      <c r="S123" s="141"/>
      <c r="T123" s="141">
        <v>0.757382</v>
      </c>
      <c r="U123" s="141">
        <v>0.1090653688389214</v>
      </c>
      <c r="V123" s="141">
        <v>-3.624676</v>
      </c>
      <c r="W123" s="141">
        <v>6.7228474802671079E-2</v>
      </c>
      <c r="X123" s="139">
        <v>2.5334992000000001</v>
      </c>
      <c r="Y123" s="136">
        <v>0.20005829999999999</v>
      </c>
      <c r="Z123" s="230">
        <v>0.54067799999999999</v>
      </c>
      <c r="AA123" s="230">
        <v>0.54600000000000004</v>
      </c>
    </row>
    <row r="124" spans="1:27" x14ac:dyDescent="0.25">
      <c r="A124" s="132">
        <v>123</v>
      </c>
      <c r="B124" s="226" t="s">
        <v>957</v>
      </c>
      <c r="C124" s="226" t="s">
        <v>1007</v>
      </c>
      <c r="D124" s="226"/>
      <c r="E124" s="123">
        <v>135</v>
      </c>
      <c r="F124" s="123">
        <v>1267</v>
      </c>
      <c r="G124" s="123" t="s">
        <v>1211</v>
      </c>
      <c r="H124" s="123">
        <v>117528</v>
      </c>
      <c r="I124" s="123" t="s">
        <v>1212</v>
      </c>
      <c r="J124" s="123">
        <v>3611</v>
      </c>
      <c r="K124" s="227" t="s">
        <v>1213</v>
      </c>
      <c r="L124" s="227" t="s">
        <v>1214</v>
      </c>
      <c r="M124" s="227" t="s">
        <v>1215</v>
      </c>
      <c r="N124" s="136"/>
      <c r="O124" s="137">
        <v>0.49608570000000002</v>
      </c>
      <c r="P124" s="136">
        <v>0.52196460300000003</v>
      </c>
      <c r="Q124" s="136">
        <v>0.66106715155860996</v>
      </c>
      <c r="R124" s="136">
        <v>-1.6572449999999999E-3</v>
      </c>
      <c r="S124" s="141"/>
      <c r="T124" s="141">
        <v>0.757382</v>
      </c>
      <c r="U124" s="141">
        <v>0.1090653688389214</v>
      </c>
      <c r="V124" s="141">
        <v>-3.624676</v>
      </c>
      <c r="W124" s="141">
        <v>6.7228474802671079E-2</v>
      </c>
      <c r="X124" s="139">
        <v>2.5334992000000001</v>
      </c>
      <c r="Y124" s="136">
        <v>0.20005829999999999</v>
      </c>
      <c r="Z124" s="230">
        <v>0.54067799999999999</v>
      </c>
      <c r="AA124" s="230">
        <v>0.54600000000000004</v>
      </c>
    </row>
    <row r="125" spans="1:27" x14ac:dyDescent="0.25">
      <c r="A125" s="132">
        <v>124</v>
      </c>
      <c r="B125" s="226" t="s">
        <v>957</v>
      </c>
      <c r="C125" s="226" t="s">
        <v>1007</v>
      </c>
      <c r="D125" s="226" t="s">
        <v>609</v>
      </c>
      <c r="E125" s="123"/>
      <c r="F125" s="123"/>
      <c r="G125" s="123" t="s">
        <v>1216</v>
      </c>
      <c r="H125" s="123"/>
      <c r="I125" s="123" t="s">
        <v>1217</v>
      </c>
      <c r="J125" s="123"/>
      <c r="K125" s="227"/>
      <c r="L125" s="227"/>
      <c r="M125" s="227"/>
      <c r="N125" s="136"/>
      <c r="O125" s="137">
        <v>0.49608570000000002</v>
      </c>
      <c r="P125" s="136">
        <v>0.52196460300000003</v>
      </c>
      <c r="Q125" s="136">
        <v>0.66106715155860996</v>
      </c>
      <c r="R125" s="136">
        <v>-1.6572449999999999E-3</v>
      </c>
      <c r="S125" s="141"/>
      <c r="T125" s="141">
        <v>0.757382</v>
      </c>
      <c r="U125" s="141">
        <v>0.1090653688389214</v>
      </c>
      <c r="V125" s="141">
        <v>-3.624676</v>
      </c>
      <c r="W125" s="141">
        <v>6.7228474802671079E-2</v>
      </c>
      <c r="X125" s="139">
        <v>2.5334992000000001</v>
      </c>
      <c r="Y125" s="136">
        <v>0.20005829999999999</v>
      </c>
      <c r="Z125" s="230">
        <v>0.54067799999999999</v>
      </c>
      <c r="AA125" s="230">
        <v>0.54600000000000004</v>
      </c>
    </row>
    <row r="126" spans="1:27" x14ac:dyDescent="0.25">
      <c r="A126" s="132">
        <v>125</v>
      </c>
      <c r="B126" s="226" t="s">
        <v>957</v>
      </c>
      <c r="C126" s="226" t="s">
        <v>1007</v>
      </c>
      <c r="D126" s="226"/>
      <c r="E126" s="123"/>
      <c r="F126" s="123"/>
      <c r="G126" s="123" t="s">
        <v>1218</v>
      </c>
      <c r="H126" s="123"/>
      <c r="I126" s="123" t="s">
        <v>1218</v>
      </c>
      <c r="J126" s="123"/>
      <c r="K126" s="227"/>
      <c r="L126" s="227" t="s">
        <v>1219</v>
      </c>
      <c r="M126" s="227"/>
      <c r="N126" s="136"/>
      <c r="O126" s="137">
        <v>0.49608570000000002</v>
      </c>
      <c r="P126" s="136">
        <v>0.52196460300000003</v>
      </c>
      <c r="Q126" s="136">
        <v>0.66106715155860996</v>
      </c>
      <c r="R126" s="136">
        <v>-1.6572449999999999E-3</v>
      </c>
      <c r="S126" s="228">
        <v>7544</v>
      </c>
      <c r="T126" s="228">
        <v>0.76722830665911801</v>
      </c>
      <c r="U126" s="228">
        <v>0.10074191441951269</v>
      </c>
      <c r="V126" s="228">
        <v>-3.3651101905376901</v>
      </c>
      <c r="W126" s="228">
        <v>6.1350030702654282E-2</v>
      </c>
      <c r="X126" s="139">
        <v>2.5334992000000001</v>
      </c>
      <c r="Y126" s="136">
        <v>0.20005829999999999</v>
      </c>
      <c r="Z126" s="143">
        <v>0.54067799999999999</v>
      </c>
      <c r="AA126" s="143">
        <v>0.54600000000000004</v>
      </c>
    </row>
    <row r="127" spans="1:27" x14ac:dyDescent="0.25">
      <c r="A127" s="132">
        <v>126</v>
      </c>
      <c r="B127" s="226" t="s">
        <v>957</v>
      </c>
      <c r="C127" s="226" t="s">
        <v>1007</v>
      </c>
      <c r="D127" s="226" t="s">
        <v>613</v>
      </c>
      <c r="E127" s="123"/>
      <c r="F127" s="123"/>
      <c r="G127" s="123" t="s">
        <v>1220</v>
      </c>
      <c r="H127" s="123">
        <v>196366</v>
      </c>
      <c r="I127" s="123" t="s">
        <v>1221</v>
      </c>
      <c r="J127" s="123"/>
      <c r="K127" s="227"/>
      <c r="L127" s="227"/>
      <c r="M127" s="227"/>
      <c r="N127" s="136"/>
      <c r="O127" s="137">
        <v>0.49608570000000002</v>
      </c>
      <c r="P127" s="136">
        <v>0.52196460300000003</v>
      </c>
      <c r="Q127" s="136">
        <v>0.66106715155860996</v>
      </c>
      <c r="R127" s="136">
        <v>-1.6572449999999999E-3</v>
      </c>
      <c r="S127" s="141"/>
      <c r="T127" s="141">
        <v>0.757382</v>
      </c>
      <c r="U127" s="141">
        <v>0.1090653688389214</v>
      </c>
      <c r="V127" s="141">
        <v>-3.624676</v>
      </c>
      <c r="W127" s="141">
        <v>6.7228474802671079E-2</v>
      </c>
      <c r="X127" s="139">
        <v>2.5334992000000001</v>
      </c>
      <c r="Y127" s="136">
        <v>0.20005829999999999</v>
      </c>
      <c r="Z127" s="230">
        <v>0.48</v>
      </c>
      <c r="AA127" s="230">
        <v>0.44</v>
      </c>
    </row>
    <row r="128" spans="1:27" x14ac:dyDescent="0.25">
      <c r="A128" s="132">
        <v>127</v>
      </c>
      <c r="B128" s="226" t="s">
        <v>957</v>
      </c>
      <c r="C128" s="226" t="s">
        <v>1007</v>
      </c>
      <c r="D128" s="226" t="s">
        <v>613</v>
      </c>
      <c r="E128" s="123"/>
      <c r="F128" s="123"/>
      <c r="G128" s="123" t="s">
        <v>1222</v>
      </c>
      <c r="H128" s="123">
        <v>196709</v>
      </c>
      <c r="I128" s="123" t="s">
        <v>1223</v>
      </c>
      <c r="J128" s="123"/>
      <c r="K128" s="227"/>
      <c r="L128" s="227"/>
      <c r="M128" s="227"/>
      <c r="N128" s="136"/>
      <c r="O128" s="137">
        <v>0.49608570000000002</v>
      </c>
      <c r="P128" s="136">
        <v>0.52196460300000003</v>
      </c>
      <c r="Q128" s="136">
        <v>0.66106715155860996</v>
      </c>
      <c r="R128" s="136">
        <v>-1.6572449999999999E-3</v>
      </c>
      <c r="S128" s="141"/>
      <c r="T128" s="141">
        <v>0.757382</v>
      </c>
      <c r="U128" s="141">
        <v>0.1090653688389214</v>
      </c>
      <c r="V128" s="141">
        <v>-3.624676</v>
      </c>
      <c r="W128" s="141">
        <v>6.7228474802671079E-2</v>
      </c>
      <c r="X128" s="139">
        <v>2.5334992000000001</v>
      </c>
      <c r="Y128" s="136">
        <v>0.20005829999999999</v>
      </c>
      <c r="Z128" s="230">
        <v>0.47355000000000003</v>
      </c>
      <c r="AA128" s="230">
        <v>0.56999999999999995</v>
      </c>
    </row>
    <row r="129" spans="1:27" x14ac:dyDescent="0.25">
      <c r="A129" s="132">
        <v>128</v>
      </c>
      <c r="B129" s="235" t="s">
        <v>957</v>
      </c>
      <c r="C129" s="235" t="s">
        <v>1224</v>
      </c>
      <c r="D129" s="235" t="s">
        <v>433</v>
      </c>
      <c r="E129" s="236">
        <v>9</v>
      </c>
      <c r="F129" s="236">
        <v>883</v>
      </c>
      <c r="G129" s="236" t="s">
        <v>1225</v>
      </c>
      <c r="H129" s="236">
        <v>97947</v>
      </c>
      <c r="I129" s="236" t="s">
        <v>1226</v>
      </c>
      <c r="J129" s="236">
        <v>1742</v>
      </c>
      <c r="K129" s="237" t="s">
        <v>1227</v>
      </c>
      <c r="L129" s="237" t="s">
        <v>425</v>
      </c>
      <c r="M129" s="237" t="s">
        <v>1228</v>
      </c>
      <c r="N129" s="236">
        <v>2302</v>
      </c>
      <c r="O129" s="238">
        <v>0.51549119123982401</v>
      </c>
      <c r="P129" s="236">
        <v>0.541865065300283</v>
      </c>
      <c r="Q129" s="236">
        <v>0.66106715155860996</v>
      </c>
      <c r="R129" s="236">
        <v>-1.50112793605189E-3</v>
      </c>
      <c r="S129" s="239">
        <v>114986</v>
      </c>
      <c r="T129" s="239">
        <v>0.87721488928806501</v>
      </c>
      <c r="U129" s="239">
        <v>6.4878910576182197E-2</v>
      </c>
      <c r="V129" s="239">
        <v>-4.11764226261164</v>
      </c>
      <c r="W129" s="239">
        <v>2.2980889363960581E-2</v>
      </c>
      <c r="X129" s="236">
        <v>2.5334992000000001</v>
      </c>
      <c r="Y129" s="236">
        <v>0.20005829999999999</v>
      </c>
      <c r="Z129" s="240">
        <v>0.58548</v>
      </c>
      <c r="AA129" s="240">
        <v>0.55000000000000004</v>
      </c>
    </row>
    <row r="130" spans="1:27" x14ac:dyDescent="0.25">
      <c r="A130" s="132">
        <v>129</v>
      </c>
      <c r="B130" s="235" t="s">
        <v>957</v>
      </c>
      <c r="C130" s="235" t="s">
        <v>1224</v>
      </c>
      <c r="D130" s="235" t="s">
        <v>433</v>
      </c>
      <c r="E130" s="236">
        <v>11</v>
      </c>
      <c r="F130" s="236">
        <v>381</v>
      </c>
      <c r="G130" s="236" t="s">
        <v>1229</v>
      </c>
      <c r="H130" s="236">
        <v>89200</v>
      </c>
      <c r="I130" s="236" t="s">
        <v>1230</v>
      </c>
      <c r="J130" s="236">
        <v>946</v>
      </c>
      <c r="K130" s="237">
        <v>11</v>
      </c>
      <c r="L130" s="237" t="s">
        <v>1231</v>
      </c>
      <c r="M130" s="237" t="s">
        <v>1232</v>
      </c>
      <c r="N130" s="236">
        <v>79</v>
      </c>
      <c r="O130" s="238">
        <v>0.50291801729855001</v>
      </c>
      <c r="P130" s="236">
        <v>0.53321079428884999</v>
      </c>
      <c r="Q130" s="236">
        <v>0.66106715155860996</v>
      </c>
      <c r="R130" s="236">
        <v>-1.4979620205753199E-3</v>
      </c>
      <c r="S130" s="239">
        <v>64906</v>
      </c>
      <c r="T130" s="239">
        <v>0.72118900316333701</v>
      </c>
      <c r="U130" s="239">
        <v>0.13226680001412919</v>
      </c>
      <c r="V130" s="239">
        <v>-3.9389980242995999</v>
      </c>
      <c r="W130" s="239">
        <v>8.057531077574738E-2</v>
      </c>
      <c r="X130" s="236">
        <v>2.5334992000000001</v>
      </c>
      <c r="Y130" s="236">
        <v>0.20005829999999999</v>
      </c>
      <c r="Z130" s="241">
        <v>0.68018999999999996</v>
      </c>
      <c r="AA130" s="241">
        <v>0.61</v>
      </c>
    </row>
    <row r="131" spans="1:27" x14ac:dyDescent="0.25">
      <c r="A131" s="132">
        <v>130</v>
      </c>
      <c r="B131" s="242" t="s">
        <v>957</v>
      </c>
      <c r="C131" s="242" t="s">
        <v>1224</v>
      </c>
      <c r="D131" s="242"/>
      <c r="E131" s="236">
        <v>90</v>
      </c>
      <c r="F131" s="236">
        <v>382</v>
      </c>
      <c r="G131" s="236" t="s">
        <v>1233</v>
      </c>
      <c r="H131" s="236">
        <v>111837</v>
      </c>
      <c r="I131" s="236" t="s">
        <v>1234</v>
      </c>
      <c r="J131" s="236">
        <v>3081</v>
      </c>
      <c r="K131" s="237">
        <v>32</v>
      </c>
      <c r="L131" s="237" t="s">
        <v>1235</v>
      </c>
      <c r="M131" s="237" t="s">
        <v>1236</v>
      </c>
      <c r="N131" s="136"/>
      <c r="O131" s="137">
        <v>0.49608570000000002</v>
      </c>
      <c r="P131" s="136">
        <v>0.52196460300000003</v>
      </c>
      <c r="Q131" s="136">
        <v>0.66106715155860996</v>
      </c>
      <c r="R131" s="136">
        <v>-1.6572449999999999E-3</v>
      </c>
      <c r="S131" s="239">
        <v>220</v>
      </c>
      <c r="T131" s="239">
        <v>0.56752061470749104</v>
      </c>
      <c r="U131" s="239">
        <v>0.17124731562390619</v>
      </c>
      <c r="V131" s="239">
        <v>-4.4359994724847898</v>
      </c>
      <c r="W131" s="239">
        <v>0.15626715095234509</v>
      </c>
      <c r="X131" s="139">
        <v>2.5334992000000001</v>
      </c>
      <c r="Y131" s="136">
        <v>0.20005829999999999</v>
      </c>
      <c r="Z131" s="143">
        <v>0.59409000000000001</v>
      </c>
      <c r="AA131" s="143">
        <v>0.57500000000000007</v>
      </c>
    </row>
    <row r="132" spans="1:27" x14ac:dyDescent="0.25">
      <c r="A132" s="132">
        <v>131</v>
      </c>
      <c r="B132" s="235" t="s">
        <v>957</v>
      </c>
      <c r="C132" s="235" t="s">
        <v>1224</v>
      </c>
      <c r="D132" s="235" t="s">
        <v>433</v>
      </c>
      <c r="E132" s="236">
        <v>162</v>
      </c>
      <c r="F132" s="236">
        <v>908</v>
      </c>
      <c r="G132" s="236" t="s">
        <v>1237</v>
      </c>
      <c r="H132" s="236">
        <v>125816</v>
      </c>
      <c r="I132" s="236" t="s">
        <v>1238</v>
      </c>
      <c r="J132" s="236">
        <v>4345</v>
      </c>
      <c r="K132" s="237">
        <v>67</v>
      </c>
      <c r="L132" s="237" t="s">
        <v>1239</v>
      </c>
      <c r="M132" s="237" t="s">
        <v>1240</v>
      </c>
      <c r="N132" s="173"/>
      <c r="O132" s="174"/>
      <c r="P132" s="173">
        <v>0.35638887800000002</v>
      </c>
      <c r="Q132" s="173">
        <v>1.7559231923802501</v>
      </c>
      <c r="R132" s="173">
        <v>1.73453652052958E-3</v>
      </c>
      <c r="S132" s="239">
        <v>102</v>
      </c>
      <c r="T132" s="239">
        <v>0.86177164728894873</v>
      </c>
      <c r="U132" s="239">
        <v>8.1727860783047196E-2</v>
      </c>
      <c r="V132" s="239">
        <v>-3.8704808315833499</v>
      </c>
      <c r="W132" s="239">
        <v>6.9500682088916285E-2</v>
      </c>
      <c r="X132" s="139">
        <v>2.5334992000000001</v>
      </c>
      <c r="Y132" s="173">
        <v>4.0176899999999988E-2</v>
      </c>
      <c r="Z132" s="240">
        <v>0.55103999999999997</v>
      </c>
      <c r="AA132" s="240">
        <v>0.57999999999999996</v>
      </c>
    </row>
    <row r="133" spans="1:27" x14ac:dyDescent="0.25">
      <c r="A133" s="132">
        <v>132</v>
      </c>
      <c r="B133" s="235" t="s">
        <v>957</v>
      </c>
      <c r="C133" s="235" t="s">
        <v>1224</v>
      </c>
      <c r="D133" s="235" t="s">
        <v>433</v>
      </c>
      <c r="E133" s="236">
        <v>21</v>
      </c>
      <c r="F133" s="236">
        <v>734</v>
      </c>
      <c r="G133" s="236" t="s">
        <v>1241</v>
      </c>
      <c r="H133" s="236">
        <v>98921</v>
      </c>
      <c r="I133" s="236" t="s">
        <v>1242</v>
      </c>
      <c r="J133" s="236">
        <v>1803</v>
      </c>
      <c r="K133" s="237" t="s">
        <v>1243</v>
      </c>
      <c r="L133" s="237" t="s">
        <v>1244</v>
      </c>
      <c r="M133" s="237" t="s">
        <v>1245</v>
      </c>
      <c r="N133" s="236">
        <v>161</v>
      </c>
      <c r="O133" s="238">
        <v>0.49691250464666997</v>
      </c>
      <c r="P133" s="236">
        <v>0.50863698855877704</v>
      </c>
      <c r="Q133" s="236">
        <v>0.66106715155860996</v>
      </c>
      <c r="R133" s="236">
        <v>-9.6578744392821598E-4</v>
      </c>
      <c r="S133" s="239">
        <v>23175</v>
      </c>
      <c r="T133" s="239">
        <v>0.85750835964271699</v>
      </c>
      <c r="U133" s="239">
        <v>6.8994509273813204E-2</v>
      </c>
      <c r="V133" s="239">
        <v>-3.3892984424306198</v>
      </c>
      <c r="W133" s="239">
        <v>3.0031075239210579E-2</v>
      </c>
      <c r="X133" s="236">
        <v>2.5334992000000001</v>
      </c>
      <c r="Y133" s="236">
        <v>0.20005829999999999</v>
      </c>
      <c r="Z133" s="240">
        <v>0.55964999999999998</v>
      </c>
      <c r="AA133" s="240">
        <v>0.56000000000000005</v>
      </c>
    </row>
    <row r="134" spans="1:27" x14ac:dyDescent="0.25">
      <c r="A134" s="132">
        <v>133</v>
      </c>
      <c r="B134" s="242" t="s">
        <v>957</v>
      </c>
      <c r="C134" s="242" t="s">
        <v>1224</v>
      </c>
      <c r="D134" s="242"/>
      <c r="E134" s="236">
        <v>22</v>
      </c>
      <c r="F134" s="236">
        <v>733</v>
      </c>
      <c r="G134" s="236" t="s">
        <v>1246</v>
      </c>
      <c r="H134" s="236">
        <v>134718</v>
      </c>
      <c r="I134" s="236" t="s">
        <v>1247</v>
      </c>
      <c r="J134" s="236">
        <v>1804</v>
      </c>
      <c r="K134" s="237" t="s">
        <v>1248</v>
      </c>
      <c r="L134" s="237" t="s">
        <v>1249</v>
      </c>
      <c r="M134" s="237" t="s">
        <v>1250</v>
      </c>
      <c r="N134" s="136"/>
      <c r="O134" s="137">
        <v>0.49608570000000002</v>
      </c>
      <c r="P134" s="136">
        <v>0.52196460300000003</v>
      </c>
      <c r="Q134" s="136">
        <v>0.66106715155860996</v>
      </c>
      <c r="R134" s="136">
        <v>-1.6572449999999999E-3</v>
      </c>
      <c r="S134" s="141"/>
      <c r="T134" s="141">
        <v>0.757382</v>
      </c>
      <c r="U134" s="141">
        <v>9.78063268893552E-2</v>
      </c>
      <c r="V134" s="141">
        <v>-3.624676</v>
      </c>
      <c r="W134" s="141">
        <v>6.7228474802671079E-2</v>
      </c>
      <c r="X134" s="139">
        <v>2.7994634</v>
      </c>
      <c r="Y134" s="136">
        <v>0.20005829999999999</v>
      </c>
      <c r="Z134" s="240">
        <v>0.59409000000000001</v>
      </c>
      <c r="AA134" s="240">
        <v>0.57500000000000007</v>
      </c>
    </row>
    <row r="135" spans="1:27" x14ac:dyDescent="0.25">
      <c r="A135" s="132">
        <v>134</v>
      </c>
      <c r="B135" s="242" t="s">
        <v>957</v>
      </c>
      <c r="C135" s="242" t="s">
        <v>1224</v>
      </c>
      <c r="D135" s="242"/>
      <c r="E135" s="236">
        <v>23</v>
      </c>
      <c r="F135" s="236">
        <v>736</v>
      </c>
      <c r="G135" s="236" t="s">
        <v>1251</v>
      </c>
      <c r="H135" s="236">
        <v>134708</v>
      </c>
      <c r="I135" s="236" t="s">
        <v>1252</v>
      </c>
      <c r="J135" s="236">
        <v>1805</v>
      </c>
      <c r="K135" s="237" t="s">
        <v>1253</v>
      </c>
      <c r="L135" s="237" t="s">
        <v>1254</v>
      </c>
      <c r="M135" s="237" t="s">
        <v>1255</v>
      </c>
      <c r="N135" s="136"/>
      <c r="O135" s="137">
        <v>0.49608570000000002</v>
      </c>
      <c r="P135" s="136">
        <v>0.52196460300000003</v>
      </c>
      <c r="Q135" s="136">
        <v>0.66106715155860996</v>
      </c>
      <c r="R135" s="136">
        <v>-1.6572449999999999E-3</v>
      </c>
      <c r="S135" s="141"/>
      <c r="T135" s="141">
        <v>0.757382</v>
      </c>
      <c r="U135" s="141">
        <v>9.78063268893552E-2</v>
      </c>
      <c r="V135" s="141">
        <v>-3.624676</v>
      </c>
      <c r="W135" s="141">
        <v>6.7228474802671079E-2</v>
      </c>
      <c r="X135" s="139">
        <v>2.7994634</v>
      </c>
      <c r="Y135" s="136">
        <v>0.20005829999999999</v>
      </c>
      <c r="Z135" s="240">
        <v>0.59409000000000001</v>
      </c>
      <c r="AA135" s="240">
        <v>0.57500000000000007</v>
      </c>
    </row>
    <row r="136" spans="1:27" x14ac:dyDescent="0.25">
      <c r="A136" s="132">
        <v>135</v>
      </c>
      <c r="B136" s="242" t="s">
        <v>957</v>
      </c>
      <c r="C136" s="242" t="s">
        <v>1224</v>
      </c>
      <c r="D136" s="242"/>
      <c r="E136" s="236">
        <v>78</v>
      </c>
      <c r="F136" s="236">
        <v>735</v>
      </c>
      <c r="G136" s="236" t="s">
        <v>1256</v>
      </c>
      <c r="H136" s="236">
        <v>98909</v>
      </c>
      <c r="I136" s="236" t="s">
        <v>1257</v>
      </c>
      <c r="J136" s="236">
        <v>1802</v>
      </c>
      <c r="K136" s="237" t="s">
        <v>1258</v>
      </c>
      <c r="L136" s="237"/>
      <c r="M136" s="237"/>
      <c r="N136" s="136"/>
      <c r="O136" s="137">
        <v>0.49608570000000002</v>
      </c>
      <c r="P136" s="136">
        <v>0.52196460300000003</v>
      </c>
      <c r="Q136" s="136">
        <v>0.66106715155860996</v>
      </c>
      <c r="R136" s="136">
        <v>-1.6572449999999999E-3</v>
      </c>
      <c r="S136" s="141"/>
      <c r="T136" s="141">
        <v>0.757382</v>
      </c>
      <c r="U136" s="141">
        <v>9.78063268893552E-2</v>
      </c>
      <c r="V136" s="141">
        <v>-3.624676</v>
      </c>
      <c r="W136" s="141">
        <v>6.7228474802671079E-2</v>
      </c>
      <c r="X136" s="139">
        <v>2.7994634</v>
      </c>
      <c r="Y136" s="136">
        <v>0.20005829999999999</v>
      </c>
      <c r="Z136" s="240">
        <v>0.59409000000000001</v>
      </c>
      <c r="AA136" s="240">
        <v>0.57500000000000007</v>
      </c>
    </row>
    <row r="137" spans="1:27" x14ac:dyDescent="0.25">
      <c r="A137" s="132">
        <v>136</v>
      </c>
      <c r="B137" s="243" t="s">
        <v>957</v>
      </c>
      <c r="C137" s="243" t="s">
        <v>1224</v>
      </c>
      <c r="D137" s="243" t="s">
        <v>609</v>
      </c>
      <c r="E137" s="236"/>
      <c r="F137" s="236"/>
      <c r="G137" s="236" t="s">
        <v>1259</v>
      </c>
      <c r="H137" s="236"/>
      <c r="I137" s="236" t="s">
        <v>1260</v>
      </c>
      <c r="J137" s="236"/>
      <c r="K137" s="237"/>
      <c r="L137" s="237"/>
      <c r="M137" s="237"/>
      <c r="N137" s="136"/>
      <c r="O137" s="137">
        <v>0.49608570000000002</v>
      </c>
      <c r="P137" s="136">
        <v>0.52196460300000003</v>
      </c>
      <c r="Q137" s="136">
        <v>0.66106715155860996</v>
      </c>
      <c r="R137" s="136">
        <v>-1.6572449999999999E-3</v>
      </c>
      <c r="S137" s="141"/>
      <c r="T137" s="141">
        <v>0.757382</v>
      </c>
      <c r="U137" s="141">
        <v>9.78063268893552E-2</v>
      </c>
      <c r="V137" s="141">
        <v>-3.624676</v>
      </c>
      <c r="W137" s="141">
        <v>6.7228474802671079E-2</v>
      </c>
      <c r="X137" s="139">
        <v>2.7994634</v>
      </c>
      <c r="Y137" s="136">
        <v>0.20005829999999999</v>
      </c>
      <c r="Z137" s="240">
        <v>0.59409000000000001</v>
      </c>
      <c r="AA137" s="240">
        <v>0.57500000000000007</v>
      </c>
    </row>
    <row r="138" spans="1:27" x14ac:dyDescent="0.25">
      <c r="A138" s="132">
        <v>137</v>
      </c>
      <c r="B138" s="244" t="s">
        <v>431</v>
      </c>
      <c r="C138" s="244" t="s">
        <v>1261</v>
      </c>
      <c r="D138" s="244" t="s">
        <v>433</v>
      </c>
      <c r="E138" s="245">
        <v>89</v>
      </c>
      <c r="F138" s="245">
        <v>1271</v>
      </c>
      <c r="G138" s="245" t="s">
        <v>1262</v>
      </c>
      <c r="H138" s="245">
        <v>92606</v>
      </c>
      <c r="I138" s="245" t="s">
        <v>1263</v>
      </c>
      <c r="J138" s="245">
        <v>1244</v>
      </c>
      <c r="K138" s="246">
        <v>31</v>
      </c>
      <c r="L138" s="246" t="s">
        <v>1264</v>
      </c>
      <c r="M138" s="246" t="s">
        <v>1265</v>
      </c>
      <c r="N138" s="136"/>
      <c r="O138" s="137">
        <v>0.49608570000000002</v>
      </c>
      <c r="P138" s="136">
        <v>0.52196460300000003</v>
      </c>
      <c r="Q138" s="136">
        <v>0.66106715155860996</v>
      </c>
      <c r="R138" s="136">
        <v>-1.6572449999999999E-3</v>
      </c>
      <c r="S138" s="247">
        <v>4079</v>
      </c>
      <c r="T138" s="247">
        <v>0.520578791339665</v>
      </c>
      <c r="U138" s="247">
        <v>0.29377494495462275</v>
      </c>
      <c r="V138" s="247">
        <v>-6.2984374501501401</v>
      </c>
      <c r="W138" s="247">
        <v>0.21281730953316808</v>
      </c>
      <c r="X138" s="139">
        <v>2.7994634</v>
      </c>
      <c r="Y138" s="136">
        <v>0.20005829999999999</v>
      </c>
      <c r="Z138" s="143">
        <v>0.53552</v>
      </c>
      <c r="AA138" s="143">
        <v>0.52750000000000008</v>
      </c>
    </row>
    <row r="139" spans="1:27" x14ac:dyDescent="0.25">
      <c r="A139" s="132">
        <v>138</v>
      </c>
      <c r="B139" s="248" t="s">
        <v>431</v>
      </c>
      <c r="C139" s="248" t="s">
        <v>1261</v>
      </c>
      <c r="D139" s="248" t="s">
        <v>433</v>
      </c>
      <c r="E139" s="245">
        <v>95</v>
      </c>
      <c r="F139" s="245">
        <v>644</v>
      </c>
      <c r="G139" s="245" t="s">
        <v>1266</v>
      </c>
      <c r="H139" s="245">
        <v>192361</v>
      </c>
      <c r="I139" s="245" t="s">
        <v>1267</v>
      </c>
      <c r="J139" s="245">
        <v>8703</v>
      </c>
      <c r="K139" s="246">
        <v>36</v>
      </c>
      <c r="L139" s="246" t="s">
        <v>1268</v>
      </c>
      <c r="M139" s="246" t="s">
        <v>1269</v>
      </c>
      <c r="N139" s="136"/>
      <c r="O139" s="137">
        <v>0.49608570000000002</v>
      </c>
      <c r="P139" s="136">
        <v>0.52196460300000003</v>
      </c>
      <c r="Q139" s="136">
        <v>0.66106715155860996</v>
      </c>
      <c r="R139" s="136">
        <v>-1.6572449999999999E-3</v>
      </c>
      <c r="S139" s="247">
        <v>62</v>
      </c>
      <c r="T139" s="247">
        <v>0.59277434714522004</v>
      </c>
      <c r="U139" s="247">
        <v>0.12029190412995269</v>
      </c>
      <c r="V139" s="247">
        <v>-2.50239308961741</v>
      </c>
      <c r="W139" s="247">
        <v>7.9473824710472485E-2</v>
      </c>
      <c r="X139" s="139">
        <v>2.7994634</v>
      </c>
      <c r="Y139" s="136">
        <v>0.20005829999999999</v>
      </c>
      <c r="Z139" s="249">
        <v>0.52</v>
      </c>
      <c r="AA139" s="249">
        <v>0.54500000000000004</v>
      </c>
    </row>
    <row r="140" spans="1:27" x14ac:dyDescent="0.25">
      <c r="A140" s="132">
        <v>139</v>
      </c>
      <c r="B140" s="250" t="s">
        <v>431</v>
      </c>
      <c r="C140" s="250" t="s">
        <v>1261</v>
      </c>
      <c r="D140" s="250"/>
      <c r="E140" s="245">
        <v>24</v>
      </c>
      <c r="F140" s="245">
        <v>1311</v>
      </c>
      <c r="G140" s="245" t="s">
        <v>1270</v>
      </c>
      <c r="H140" s="245">
        <v>142031</v>
      </c>
      <c r="I140" s="245" t="s">
        <v>1271</v>
      </c>
      <c r="J140" s="245">
        <v>4562</v>
      </c>
      <c r="K140" s="246" t="s">
        <v>1272</v>
      </c>
      <c r="L140" s="246" t="s">
        <v>1273</v>
      </c>
      <c r="M140" s="246" t="s">
        <v>1274</v>
      </c>
      <c r="N140" s="136"/>
      <c r="O140" s="137">
        <v>0.49608570000000002</v>
      </c>
      <c r="P140" s="136">
        <v>0.52196460300000003</v>
      </c>
      <c r="Q140" s="136">
        <v>0.66106715155860996</v>
      </c>
      <c r="R140" s="136">
        <v>-1.6572449999999999E-3</v>
      </c>
      <c r="S140" s="247">
        <v>8045</v>
      </c>
      <c r="T140" s="247">
        <v>0.77755983231648595</v>
      </c>
      <c r="U140" s="247">
        <v>9.5334526279824694E-2</v>
      </c>
      <c r="V140" s="247">
        <v>-3.6204398225211598</v>
      </c>
      <c r="W140" s="247">
        <v>6.5579519766875288E-2</v>
      </c>
      <c r="X140" s="139">
        <v>2.7994634</v>
      </c>
      <c r="Y140" s="136">
        <v>0.20005829999999999</v>
      </c>
      <c r="Z140" s="249">
        <v>0.55103999999999997</v>
      </c>
      <c r="AA140" s="249">
        <v>0.51</v>
      </c>
    </row>
    <row r="141" spans="1:27" x14ac:dyDescent="0.25">
      <c r="A141" s="132">
        <v>140</v>
      </c>
      <c r="B141" s="250" t="s">
        <v>431</v>
      </c>
      <c r="C141" s="250" t="s">
        <v>1261</v>
      </c>
      <c r="D141" s="250"/>
      <c r="E141" s="245">
        <v>25</v>
      </c>
      <c r="F141" s="245">
        <v>1314</v>
      </c>
      <c r="G141" s="245" t="s">
        <v>1275</v>
      </c>
      <c r="H141" s="245">
        <v>128171</v>
      </c>
      <c r="I141" s="245" t="s">
        <v>1276</v>
      </c>
      <c r="J141" s="245">
        <v>4563</v>
      </c>
      <c r="K141" s="246" t="s">
        <v>1277</v>
      </c>
      <c r="L141" s="246" t="s">
        <v>1278</v>
      </c>
      <c r="M141" s="246" t="s">
        <v>1279</v>
      </c>
      <c r="N141" s="136"/>
      <c r="O141" s="137">
        <v>0.49608570000000002</v>
      </c>
      <c r="P141" s="136">
        <v>0.52196460300000003</v>
      </c>
      <c r="Q141" s="136">
        <v>0.66106715155860996</v>
      </c>
      <c r="R141" s="136">
        <v>-1.6572449999999999E-3</v>
      </c>
      <c r="S141" s="247">
        <v>8045</v>
      </c>
      <c r="T141" s="247">
        <v>0.77755983231648595</v>
      </c>
      <c r="U141" s="247">
        <v>9.5334526279824694E-2</v>
      </c>
      <c r="V141" s="247">
        <v>-3.6204398225211598</v>
      </c>
      <c r="W141" s="247">
        <v>6.5579519766875288E-2</v>
      </c>
      <c r="X141" s="139">
        <v>2.7994634</v>
      </c>
      <c r="Y141" s="136">
        <v>0.20005829999999999</v>
      </c>
      <c r="Z141" s="249">
        <v>0.55103999999999997</v>
      </c>
      <c r="AA141" s="249">
        <v>0.51</v>
      </c>
    </row>
    <row r="142" spans="1:27" x14ac:dyDescent="0.25">
      <c r="A142" s="132">
        <v>141</v>
      </c>
      <c r="B142" s="250" t="s">
        <v>431</v>
      </c>
      <c r="C142" s="250" t="s">
        <v>1261</v>
      </c>
      <c r="D142" s="250"/>
      <c r="E142" s="245">
        <v>26</v>
      </c>
      <c r="F142" s="245">
        <v>1312</v>
      </c>
      <c r="G142" s="245" t="s">
        <v>1280</v>
      </c>
      <c r="H142" s="245">
        <v>142029</v>
      </c>
      <c r="I142" s="245" t="s">
        <v>1281</v>
      </c>
      <c r="J142" s="245">
        <v>4564</v>
      </c>
      <c r="K142" s="246" t="s">
        <v>1282</v>
      </c>
      <c r="L142" s="246" t="s">
        <v>1283</v>
      </c>
      <c r="M142" s="246" t="s">
        <v>1284</v>
      </c>
      <c r="N142" s="136"/>
      <c r="O142" s="137">
        <v>0.49608570000000002</v>
      </c>
      <c r="P142" s="136">
        <v>0.52196460300000003</v>
      </c>
      <c r="Q142" s="136">
        <v>0.66106715155860996</v>
      </c>
      <c r="R142" s="136">
        <v>-1.6572449999999999E-3</v>
      </c>
      <c r="S142" s="247">
        <v>8045</v>
      </c>
      <c r="T142" s="247">
        <v>0.77755983231648595</v>
      </c>
      <c r="U142" s="247">
        <v>9.5334526279824694E-2</v>
      </c>
      <c r="V142" s="247">
        <v>-3.6204398225211598</v>
      </c>
      <c r="W142" s="247">
        <v>6.5579519766875288E-2</v>
      </c>
      <c r="X142" s="139">
        <v>2.7994634</v>
      </c>
      <c r="Y142" s="136">
        <v>0.20005829999999999</v>
      </c>
      <c r="Z142" s="249">
        <v>0.55103999999999997</v>
      </c>
      <c r="AA142" s="249">
        <v>0.51</v>
      </c>
    </row>
    <row r="143" spans="1:27" x14ac:dyDescent="0.25">
      <c r="A143" s="132">
        <v>142</v>
      </c>
      <c r="B143" s="250" t="s">
        <v>431</v>
      </c>
      <c r="C143" s="250" t="s">
        <v>1261</v>
      </c>
      <c r="D143" s="250"/>
      <c r="E143" s="245">
        <v>113</v>
      </c>
      <c r="F143" s="245">
        <v>224</v>
      </c>
      <c r="G143" s="245" t="s">
        <v>1285</v>
      </c>
      <c r="H143" s="245">
        <v>96659</v>
      </c>
      <c r="I143" s="245" t="s">
        <v>1286</v>
      </c>
      <c r="J143" s="245">
        <v>1582</v>
      </c>
      <c r="K143" s="246" t="s">
        <v>1287</v>
      </c>
      <c r="L143" s="246" t="s">
        <v>1288</v>
      </c>
      <c r="M143" s="246" t="s">
        <v>1289</v>
      </c>
      <c r="N143" s="136"/>
      <c r="O143" s="137">
        <v>0.49608570000000002</v>
      </c>
      <c r="P143" s="136">
        <v>0.52196460300000003</v>
      </c>
      <c r="Q143" s="136">
        <v>0.66106715155860996</v>
      </c>
      <c r="R143" s="136">
        <v>-1.6572449999999999E-3</v>
      </c>
      <c r="S143" s="141"/>
      <c r="T143" s="141">
        <v>0.757382</v>
      </c>
      <c r="U143" s="141">
        <v>0.11570540193728371</v>
      </c>
      <c r="V143" s="141">
        <v>-3.624676</v>
      </c>
      <c r="W143" s="141">
        <v>6.7228474802671079E-2</v>
      </c>
      <c r="X143" s="139">
        <v>2.7994634</v>
      </c>
      <c r="Y143" s="136">
        <v>0.20005829999999999</v>
      </c>
      <c r="Z143" s="249">
        <v>0.53552</v>
      </c>
      <c r="AA143" s="249">
        <v>0.52750000000000008</v>
      </c>
    </row>
    <row r="144" spans="1:27" x14ac:dyDescent="0.25">
      <c r="A144" s="132">
        <v>143</v>
      </c>
      <c r="B144" s="251" t="s">
        <v>431</v>
      </c>
      <c r="C144" s="251" t="s">
        <v>1261</v>
      </c>
      <c r="D144" s="251"/>
      <c r="E144" s="245">
        <v>137</v>
      </c>
      <c r="F144" s="245">
        <v>1908</v>
      </c>
      <c r="G144" s="245" t="s">
        <v>1290</v>
      </c>
      <c r="H144" s="245">
        <v>120717</v>
      </c>
      <c r="I144" s="245" t="s">
        <v>1291</v>
      </c>
      <c r="J144" s="245">
        <v>3815</v>
      </c>
      <c r="K144" s="246" t="s">
        <v>1292</v>
      </c>
      <c r="L144" s="246" t="s">
        <v>1293</v>
      </c>
      <c r="M144" s="246" t="s">
        <v>1294</v>
      </c>
      <c r="N144" s="136"/>
      <c r="O144" s="137">
        <v>0.49608570000000002</v>
      </c>
      <c r="P144" s="136">
        <v>0.52196460300000003</v>
      </c>
      <c r="Q144" s="136">
        <v>0.66106715155860996</v>
      </c>
      <c r="R144" s="136">
        <v>-1.6572449999999999E-3</v>
      </c>
      <c r="S144" s="141"/>
      <c r="T144" s="141">
        <v>0.757382</v>
      </c>
      <c r="U144" s="141">
        <v>0.11570540193728371</v>
      </c>
      <c r="V144" s="141">
        <v>-3.624676</v>
      </c>
      <c r="W144" s="141">
        <v>6.7228474802671079E-2</v>
      </c>
      <c r="X144" s="139">
        <v>2.7994634</v>
      </c>
      <c r="Y144" s="136">
        <v>0.20005829999999999</v>
      </c>
      <c r="Z144" s="249">
        <v>0.53552</v>
      </c>
      <c r="AA144" s="249">
        <v>0.52750000000000008</v>
      </c>
    </row>
    <row r="145" spans="1:27" x14ac:dyDescent="0.25">
      <c r="A145" s="132">
        <v>144</v>
      </c>
      <c r="B145" s="251" t="s">
        <v>431</v>
      </c>
      <c r="C145" s="251" t="s">
        <v>1261</v>
      </c>
      <c r="D145" s="251"/>
      <c r="E145" s="245">
        <v>138</v>
      </c>
      <c r="F145" s="245">
        <v>1907</v>
      </c>
      <c r="G145" s="245" t="s">
        <v>1295</v>
      </c>
      <c r="H145" s="245">
        <v>120720</v>
      </c>
      <c r="I145" s="245" t="s">
        <v>1296</v>
      </c>
      <c r="J145" s="245">
        <v>3816</v>
      </c>
      <c r="K145" s="246" t="s">
        <v>1297</v>
      </c>
      <c r="L145" s="246" t="s">
        <v>1298</v>
      </c>
      <c r="M145" s="246" t="s">
        <v>1299</v>
      </c>
      <c r="N145" s="136"/>
      <c r="O145" s="137">
        <v>0.49608570000000002</v>
      </c>
      <c r="P145" s="136">
        <v>0.52196460300000003</v>
      </c>
      <c r="Q145" s="136">
        <v>0.66106715155860996</v>
      </c>
      <c r="R145" s="136">
        <v>-1.6572449999999999E-3</v>
      </c>
      <c r="S145" s="141"/>
      <c r="T145" s="141">
        <v>0.757382</v>
      </c>
      <c r="U145" s="141">
        <v>0.11570540193728371</v>
      </c>
      <c r="V145" s="141">
        <v>-3.624676</v>
      </c>
      <c r="W145" s="141">
        <v>6.7228474802671079E-2</v>
      </c>
      <c r="X145" s="139">
        <v>2.7994634</v>
      </c>
      <c r="Y145" s="136">
        <v>0.20005829999999999</v>
      </c>
      <c r="Z145" s="249">
        <v>0.53552</v>
      </c>
      <c r="AA145" s="249">
        <v>0.52750000000000008</v>
      </c>
    </row>
    <row r="146" spans="1:27" x14ac:dyDescent="0.25">
      <c r="A146" s="132">
        <v>145</v>
      </c>
      <c r="B146" s="251" t="s">
        <v>431</v>
      </c>
      <c r="C146" s="251" t="s">
        <v>1261</v>
      </c>
      <c r="D146" s="251" t="s">
        <v>609</v>
      </c>
      <c r="E146" s="245"/>
      <c r="F146" s="245"/>
      <c r="G146" s="245" t="s">
        <v>1300</v>
      </c>
      <c r="H146" s="245"/>
      <c r="I146" s="245" t="s">
        <v>1301</v>
      </c>
      <c r="J146" s="245"/>
      <c r="K146" s="246"/>
      <c r="L146" s="246"/>
      <c r="M146" s="246"/>
      <c r="N146" s="136"/>
      <c r="O146" s="137">
        <v>0.49608570000000002</v>
      </c>
      <c r="P146" s="136">
        <v>0.52196460300000003</v>
      </c>
      <c r="Q146" s="136">
        <v>0.66106715155860996</v>
      </c>
      <c r="R146" s="136">
        <v>-1.6572449999999999E-3</v>
      </c>
      <c r="S146" s="141"/>
      <c r="T146" s="141">
        <v>0.757382</v>
      </c>
      <c r="U146" s="141">
        <v>0.11570540193728371</v>
      </c>
      <c r="V146" s="141">
        <v>-3.624676</v>
      </c>
      <c r="W146" s="141">
        <v>6.7228474802671079E-2</v>
      </c>
      <c r="X146" s="139">
        <v>2.7994634</v>
      </c>
      <c r="Y146" s="136">
        <v>0.20005829999999999</v>
      </c>
      <c r="Z146" s="249">
        <v>0.53552</v>
      </c>
      <c r="AA146" s="249">
        <v>0.52750000000000008</v>
      </c>
    </row>
    <row r="147" spans="1:27" x14ac:dyDescent="0.25">
      <c r="A147" s="132">
        <v>146</v>
      </c>
      <c r="B147" s="248" t="s">
        <v>431</v>
      </c>
      <c r="C147" s="248" t="s">
        <v>1261</v>
      </c>
      <c r="D147" s="248" t="s">
        <v>433</v>
      </c>
      <c r="E147" s="245"/>
      <c r="F147" s="245"/>
      <c r="G147" s="245" t="s">
        <v>1302</v>
      </c>
      <c r="H147" s="245">
        <v>198789</v>
      </c>
      <c r="I147" s="252" t="s">
        <v>1303</v>
      </c>
      <c r="J147" s="245"/>
      <c r="K147" s="246"/>
      <c r="L147" s="246" t="s">
        <v>1304</v>
      </c>
      <c r="M147" s="246"/>
      <c r="N147" s="136"/>
      <c r="O147" s="137">
        <v>0.49608570000000002</v>
      </c>
      <c r="P147" s="136">
        <v>0.52196460300000003</v>
      </c>
      <c r="Q147" s="136">
        <v>0.66106715155860996</v>
      </c>
      <c r="R147" s="136">
        <v>-1.6572449999999999E-3</v>
      </c>
      <c r="S147" s="247">
        <v>8045</v>
      </c>
      <c r="T147" s="247">
        <v>0.77755983231648595</v>
      </c>
      <c r="U147" s="247">
        <v>9.5334526279824694E-2</v>
      </c>
      <c r="V147" s="247">
        <v>-3.6204398225211598</v>
      </c>
      <c r="W147" s="247">
        <v>6.5579519766875288E-2</v>
      </c>
      <c r="X147" s="139">
        <v>2.7994634</v>
      </c>
      <c r="Y147" s="136">
        <v>0.20005829999999999</v>
      </c>
      <c r="Z147" s="249">
        <v>0.55103999999999997</v>
      </c>
      <c r="AA147" s="249">
        <v>0.51</v>
      </c>
    </row>
    <row r="148" spans="1:27" x14ac:dyDescent="0.25">
      <c r="A148" s="132">
        <v>147</v>
      </c>
      <c r="B148" s="149" t="s">
        <v>431</v>
      </c>
      <c r="C148" s="149" t="s">
        <v>432</v>
      </c>
      <c r="D148" s="149" t="s">
        <v>433</v>
      </c>
      <c r="E148" s="134">
        <v>17</v>
      </c>
      <c r="F148" s="134">
        <v>1653</v>
      </c>
      <c r="G148" s="134" t="s">
        <v>1305</v>
      </c>
      <c r="H148" s="134">
        <v>117860</v>
      </c>
      <c r="I148" s="134" t="s">
        <v>1306</v>
      </c>
      <c r="J148" s="134">
        <v>3647</v>
      </c>
      <c r="K148" s="135">
        <v>14</v>
      </c>
      <c r="L148" s="135" t="s">
        <v>1307</v>
      </c>
      <c r="M148" s="135" t="s">
        <v>1308</v>
      </c>
      <c r="N148" s="136"/>
      <c r="O148" s="137">
        <v>0.49608570000000002</v>
      </c>
      <c r="P148" s="136">
        <v>0.52196460300000003</v>
      </c>
      <c r="Q148" s="136">
        <v>0.66106715155860996</v>
      </c>
      <c r="R148" s="136">
        <v>-1.6572449999999999E-3</v>
      </c>
      <c r="S148" s="138">
        <v>11736</v>
      </c>
      <c r="T148" s="138">
        <v>0.76016517251027804</v>
      </c>
      <c r="U148" s="138">
        <v>0.100519248008636</v>
      </c>
      <c r="V148" s="138">
        <v>-4.0263449576626202</v>
      </c>
      <c r="W148" s="138">
        <v>8.420615313205268E-2</v>
      </c>
      <c r="X148" s="139">
        <v>2.7994634</v>
      </c>
      <c r="Y148" s="136">
        <v>0.20005829999999999</v>
      </c>
      <c r="Z148" s="140">
        <v>0.66</v>
      </c>
      <c r="AA148" s="140">
        <v>0.57999999999999996</v>
      </c>
    </row>
    <row r="149" spans="1:27" x14ac:dyDescent="0.25">
      <c r="A149" s="132">
        <v>148</v>
      </c>
      <c r="B149" s="144" t="s">
        <v>431</v>
      </c>
      <c r="C149" s="144" t="s">
        <v>432</v>
      </c>
      <c r="D149" s="144" t="s">
        <v>433</v>
      </c>
      <c r="E149" s="134">
        <v>27</v>
      </c>
      <c r="F149" s="134">
        <v>1404</v>
      </c>
      <c r="G149" s="134" t="s">
        <v>1309</v>
      </c>
      <c r="H149" s="134"/>
      <c r="I149" s="134"/>
      <c r="J149" s="134">
        <v>4898</v>
      </c>
      <c r="K149" s="135">
        <v>19</v>
      </c>
      <c r="L149" s="135" t="s">
        <v>1310</v>
      </c>
      <c r="M149" s="135" t="s">
        <v>1311</v>
      </c>
      <c r="N149" s="136"/>
      <c r="O149" s="137">
        <v>0.49608570000000002</v>
      </c>
      <c r="P149" s="136">
        <v>0.52196460300000003</v>
      </c>
      <c r="Q149" s="136">
        <v>0.66106715155860996</v>
      </c>
      <c r="R149" s="136">
        <v>-1.6572449999999999E-3</v>
      </c>
      <c r="S149" s="138">
        <v>577</v>
      </c>
      <c r="T149" s="138">
        <v>0.81469589866345804</v>
      </c>
      <c r="U149" s="138">
        <v>3.4659390317150998E-2</v>
      </c>
      <c r="V149" s="138">
        <v>-3.6847888343061399</v>
      </c>
      <c r="W149" s="138">
        <v>3.8637538712879081E-2</v>
      </c>
      <c r="X149" s="139">
        <v>2.7994634</v>
      </c>
      <c r="Y149" s="136">
        <v>0.20005829999999999</v>
      </c>
      <c r="Z149" s="145">
        <v>0.31</v>
      </c>
      <c r="AA149" s="145">
        <v>0.37</v>
      </c>
    </row>
    <row r="150" spans="1:27" x14ac:dyDescent="0.25">
      <c r="A150" s="132">
        <v>149</v>
      </c>
      <c r="B150" s="149" t="s">
        <v>431</v>
      </c>
      <c r="C150" s="149" t="s">
        <v>432</v>
      </c>
      <c r="D150" s="149" t="s">
        <v>433</v>
      </c>
      <c r="E150" s="134">
        <v>52</v>
      </c>
      <c r="F150" s="134">
        <v>1964</v>
      </c>
      <c r="G150" s="134" t="s">
        <v>1312</v>
      </c>
      <c r="H150" s="134">
        <v>115156</v>
      </c>
      <c r="I150" s="134" t="s">
        <v>1313</v>
      </c>
      <c r="J150" s="134">
        <v>3407</v>
      </c>
      <c r="K150" s="135">
        <v>24</v>
      </c>
      <c r="L150" s="135" t="s">
        <v>1314</v>
      </c>
      <c r="M150" s="135" t="s">
        <v>1315</v>
      </c>
      <c r="N150" s="136"/>
      <c r="O150" s="137">
        <v>0.49608570000000002</v>
      </c>
      <c r="P150" s="136">
        <v>0.52196460300000003</v>
      </c>
      <c r="Q150" s="136">
        <v>0.66106715155860996</v>
      </c>
      <c r="R150" s="136">
        <v>-1.6572449999999999E-3</v>
      </c>
      <c r="S150" s="138">
        <v>15282</v>
      </c>
      <c r="T150" s="138">
        <v>0.7677587123088</v>
      </c>
      <c r="U150" s="138">
        <v>0.11362143273767698</v>
      </c>
      <c r="V150" s="138">
        <v>-4.3470896245206099</v>
      </c>
      <c r="W150" s="138">
        <v>8.9034515744948875E-2</v>
      </c>
      <c r="X150" s="139">
        <v>2.7994634</v>
      </c>
      <c r="Y150" s="136">
        <v>0.20005829999999999</v>
      </c>
      <c r="Z150" s="140">
        <v>0.38745000000000002</v>
      </c>
      <c r="AA150" s="140">
        <v>0.38</v>
      </c>
    </row>
    <row r="151" spans="1:27" x14ac:dyDescent="0.25">
      <c r="A151" s="132">
        <v>150</v>
      </c>
      <c r="B151" s="146" t="s">
        <v>431</v>
      </c>
      <c r="C151" s="146" t="s">
        <v>432</v>
      </c>
      <c r="D151" s="146"/>
      <c r="E151" s="134">
        <v>96</v>
      </c>
      <c r="F151" s="134">
        <v>156</v>
      </c>
      <c r="G151" s="134" t="s">
        <v>329</v>
      </c>
      <c r="H151" s="134">
        <v>131226</v>
      </c>
      <c r="I151" s="134" t="s">
        <v>1316</v>
      </c>
      <c r="J151" s="134">
        <v>160</v>
      </c>
      <c r="K151" s="135">
        <v>37</v>
      </c>
      <c r="L151" s="135" t="s">
        <v>1317</v>
      </c>
      <c r="M151" s="135" t="s">
        <v>1318</v>
      </c>
      <c r="N151" s="136"/>
      <c r="O151" s="137">
        <v>0.49608570000000002</v>
      </c>
      <c r="P151" s="136">
        <v>0.52196460300000003</v>
      </c>
      <c r="Q151" s="136">
        <v>0.66106715155860996</v>
      </c>
      <c r="R151" s="136">
        <v>-1.6572449999999999E-3</v>
      </c>
      <c r="S151" s="138">
        <v>46</v>
      </c>
      <c r="T151" s="138">
        <v>0.56744256601112997</v>
      </c>
      <c r="U151" s="138">
        <v>0.17281567934921599</v>
      </c>
      <c r="V151" s="138">
        <v>-3.9756211060978801</v>
      </c>
      <c r="W151" s="138">
        <v>0.13766447525154307</v>
      </c>
      <c r="X151" s="139">
        <v>2.7994634</v>
      </c>
      <c r="Y151" s="136">
        <v>0.20005829999999999</v>
      </c>
      <c r="Z151" s="143">
        <v>0.42708374999999998</v>
      </c>
      <c r="AA151" s="143">
        <v>0.42312500000000003</v>
      </c>
    </row>
    <row r="152" spans="1:27" x14ac:dyDescent="0.25">
      <c r="A152" s="132">
        <v>151</v>
      </c>
      <c r="B152" s="146" t="s">
        <v>431</v>
      </c>
      <c r="C152" s="146" t="s">
        <v>432</v>
      </c>
      <c r="D152" s="146"/>
      <c r="E152" s="134">
        <v>100</v>
      </c>
      <c r="F152" s="134">
        <v>96</v>
      </c>
      <c r="G152" s="134" t="s">
        <v>1319</v>
      </c>
      <c r="H152" s="134">
        <v>83481</v>
      </c>
      <c r="I152" s="134" t="s">
        <v>1320</v>
      </c>
      <c r="J152" s="134">
        <v>352</v>
      </c>
      <c r="K152" s="135">
        <v>40</v>
      </c>
      <c r="L152" s="135" t="s">
        <v>1321</v>
      </c>
      <c r="M152" s="135" t="s">
        <v>1322</v>
      </c>
      <c r="N152" s="136"/>
      <c r="O152" s="137">
        <v>0.49608570000000002</v>
      </c>
      <c r="P152" s="136">
        <v>0.52196460300000003</v>
      </c>
      <c r="Q152" s="136">
        <v>0.66106715155860996</v>
      </c>
      <c r="R152" s="136">
        <v>-1.6572449999999999E-3</v>
      </c>
      <c r="S152" s="141"/>
      <c r="T152" s="141">
        <v>0.757382</v>
      </c>
      <c r="U152" s="141">
        <v>8.9023092301607001E-2</v>
      </c>
      <c r="V152" s="141">
        <v>-3.624676</v>
      </c>
      <c r="W152" s="141">
        <v>6.7228474802671079E-2</v>
      </c>
      <c r="X152" s="139">
        <v>2.7994634</v>
      </c>
      <c r="Y152" s="136">
        <v>0.20005829999999999</v>
      </c>
      <c r="Z152" s="143">
        <v>0.42708374999999998</v>
      </c>
      <c r="AA152" s="143">
        <v>0.42312500000000003</v>
      </c>
    </row>
    <row r="153" spans="1:27" x14ac:dyDescent="0.25">
      <c r="A153" s="132">
        <v>152</v>
      </c>
      <c r="B153" s="142" t="s">
        <v>431</v>
      </c>
      <c r="C153" s="142" t="s">
        <v>432</v>
      </c>
      <c r="D153" s="142"/>
      <c r="E153" s="134">
        <v>56</v>
      </c>
      <c r="F153" s="134">
        <v>1746</v>
      </c>
      <c r="G153" s="134" t="s">
        <v>1323</v>
      </c>
      <c r="H153" s="134">
        <v>120246</v>
      </c>
      <c r="I153" s="134" t="s">
        <v>1324</v>
      </c>
      <c r="J153" s="134">
        <v>3798</v>
      </c>
      <c r="K153" s="135" t="s">
        <v>1325</v>
      </c>
      <c r="L153" s="135" t="s">
        <v>1326</v>
      </c>
      <c r="M153" s="135" t="s">
        <v>1327</v>
      </c>
      <c r="N153" s="136"/>
      <c r="O153" s="137">
        <v>0.49608570000000002</v>
      </c>
      <c r="P153" s="136">
        <v>0.52196460300000003</v>
      </c>
      <c r="Q153" s="136">
        <v>0.66106715155860996</v>
      </c>
      <c r="R153" s="136">
        <v>-1.6572449999999999E-3</v>
      </c>
      <c r="S153" s="138">
        <v>8556</v>
      </c>
      <c r="T153" s="138">
        <v>0.66067096035320905</v>
      </c>
      <c r="U153" s="138">
        <v>0.12853331502211102</v>
      </c>
      <c r="V153" s="138">
        <v>-3.6504090323060301</v>
      </c>
      <c r="W153" s="138">
        <v>0.10285501387252508</v>
      </c>
      <c r="X153" s="139">
        <v>2.7994634</v>
      </c>
      <c r="Y153" s="136">
        <v>0.20005829999999999</v>
      </c>
      <c r="Z153" s="140">
        <v>0.32</v>
      </c>
      <c r="AA153" s="140">
        <v>0.37</v>
      </c>
    </row>
    <row r="154" spans="1:27" x14ac:dyDescent="0.25">
      <c r="A154" s="132">
        <v>153</v>
      </c>
      <c r="B154" s="142" t="s">
        <v>431</v>
      </c>
      <c r="C154" s="142" t="s">
        <v>432</v>
      </c>
      <c r="D154" s="142"/>
      <c r="E154" s="134">
        <v>57</v>
      </c>
      <c r="F154" s="134">
        <v>1743</v>
      </c>
      <c r="G154" s="134" t="s">
        <v>1328</v>
      </c>
      <c r="H154" s="134">
        <v>120163</v>
      </c>
      <c r="I154" s="134" t="s">
        <v>1329</v>
      </c>
      <c r="J154" s="134">
        <v>3790</v>
      </c>
      <c r="K154" s="135" t="s">
        <v>1330</v>
      </c>
      <c r="L154" s="135" t="s">
        <v>1331</v>
      </c>
      <c r="M154" s="135" t="s">
        <v>1332</v>
      </c>
      <c r="N154" s="136"/>
      <c r="O154" s="137">
        <v>0.49608570000000002</v>
      </c>
      <c r="P154" s="136">
        <v>0.52196460300000003</v>
      </c>
      <c r="Q154" s="136">
        <v>0.66106715155860996</v>
      </c>
      <c r="R154" s="136">
        <v>-1.6572449999999999E-3</v>
      </c>
      <c r="S154" s="138">
        <v>8556</v>
      </c>
      <c r="T154" s="138">
        <v>0.66067096035320905</v>
      </c>
      <c r="U154" s="138">
        <v>0.12853331502211102</v>
      </c>
      <c r="V154" s="138">
        <v>-3.6504090323060301</v>
      </c>
      <c r="W154" s="138">
        <v>0.10285501387252508</v>
      </c>
      <c r="X154" s="139">
        <v>2.7994634</v>
      </c>
      <c r="Y154" s="136">
        <v>0.20005829999999999</v>
      </c>
      <c r="Z154" s="140">
        <v>0.32</v>
      </c>
      <c r="AA154" s="140">
        <v>0.37</v>
      </c>
    </row>
    <row r="155" spans="1:27" x14ac:dyDescent="0.25">
      <c r="A155" s="132">
        <v>154</v>
      </c>
      <c r="B155" s="133" t="s">
        <v>431</v>
      </c>
      <c r="C155" s="133" t="s">
        <v>432</v>
      </c>
      <c r="D155" s="133"/>
      <c r="E155" s="134">
        <v>12</v>
      </c>
      <c r="F155" s="134">
        <v>201</v>
      </c>
      <c r="G155" s="134" t="s">
        <v>1333</v>
      </c>
      <c r="H155" s="134">
        <v>85904</v>
      </c>
      <c r="I155" s="134" t="s">
        <v>1334</v>
      </c>
      <c r="J155" s="134">
        <v>599</v>
      </c>
      <c r="K155" s="135" t="s">
        <v>1335</v>
      </c>
      <c r="L155" s="135" t="s">
        <v>1336</v>
      </c>
      <c r="M155" s="135" t="s">
        <v>1337</v>
      </c>
      <c r="N155" s="134">
        <v>16</v>
      </c>
      <c r="O155" s="148">
        <v>0.47213569993541898</v>
      </c>
      <c r="P155" s="134">
        <v>0.49335246997405202</v>
      </c>
      <c r="Q155" s="134">
        <v>0.66106715155860996</v>
      </c>
      <c r="R155" s="134">
        <v>-1.58540708791217E-3</v>
      </c>
      <c r="S155" s="134">
        <v>37549</v>
      </c>
      <c r="T155" s="138">
        <v>0.70973388267623805</v>
      </c>
      <c r="U155" s="138">
        <v>0.12596588350028298</v>
      </c>
      <c r="V155" s="138">
        <v>-4.2978465261248298</v>
      </c>
      <c r="W155" s="138">
        <v>0.10620186714031808</v>
      </c>
      <c r="X155" s="134">
        <v>2.7994634</v>
      </c>
      <c r="Y155" s="134">
        <v>0.20005829999999999</v>
      </c>
      <c r="Z155" s="140">
        <v>0.52520999999999995</v>
      </c>
      <c r="AA155" s="140">
        <v>0.5</v>
      </c>
    </row>
    <row r="156" spans="1:27" x14ac:dyDescent="0.25">
      <c r="A156" s="132">
        <v>155</v>
      </c>
      <c r="B156" s="133" t="s">
        <v>431</v>
      </c>
      <c r="C156" s="133" t="s">
        <v>432</v>
      </c>
      <c r="D156" s="133"/>
      <c r="E156" s="134">
        <v>13</v>
      </c>
      <c r="F156" s="134">
        <v>202</v>
      </c>
      <c r="G156" s="134" t="s">
        <v>1338</v>
      </c>
      <c r="H156" s="134">
        <v>85903</v>
      </c>
      <c r="I156" s="134" t="s">
        <v>1339</v>
      </c>
      <c r="J156" s="134">
        <v>600</v>
      </c>
      <c r="K156" s="135" t="s">
        <v>1340</v>
      </c>
      <c r="L156" s="135" t="s">
        <v>1341</v>
      </c>
      <c r="M156" s="135" t="s">
        <v>1342</v>
      </c>
      <c r="N156" s="134">
        <v>16</v>
      </c>
      <c r="O156" s="148">
        <v>0.47213569993541898</v>
      </c>
      <c r="P156" s="134">
        <v>0.49335246997405202</v>
      </c>
      <c r="Q156" s="134">
        <v>0.66106715155860996</v>
      </c>
      <c r="R156" s="134">
        <v>-1.58540708791217E-3</v>
      </c>
      <c r="S156" s="134">
        <v>37549</v>
      </c>
      <c r="T156" s="138">
        <v>0.70973388267623805</v>
      </c>
      <c r="U156" s="138">
        <v>0.12596588350028298</v>
      </c>
      <c r="V156" s="138">
        <v>-4.2978465261248298</v>
      </c>
      <c r="W156" s="138">
        <v>0.10620186714031808</v>
      </c>
      <c r="X156" s="134">
        <v>2.7994634</v>
      </c>
      <c r="Y156" s="134">
        <v>0.20005829999999999</v>
      </c>
      <c r="Z156" s="140">
        <v>0.52520999999999995</v>
      </c>
      <c r="AA156" s="140">
        <v>0.5</v>
      </c>
    </row>
    <row r="157" spans="1:27" x14ac:dyDescent="0.25">
      <c r="A157" s="132">
        <v>156</v>
      </c>
      <c r="B157" s="133" t="s">
        <v>431</v>
      </c>
      <c r="C157" s="133" t="s">
        <v>432</v>
      </c>
      <c r="D157" s="133"/>
      <c r="E157" s="134">
        <v>14</v>
      </c>
      <c r="F157" s="134">
        <v>152</v>
      </c>
      <c r="G157" s="134" t="s">
        <v>1343</v>
      </c>
      <c r="H157" s="134">
        <v>81570</v>
      </c>
      <c r="I157" s="134" t="s">
        <v>1344</v>
      </c>
      <c r="J157" s="134">
        <v>159</v>
      </c>
      <c r="K157" s="135" t="s">
        <v>1345</v>
      </c>
      <c r="L157" s="135" t="s">
        <v>1346</v>
      </c>
      <c r="M157" s="135" t="s">
        <v>1347</v>
      </c>
      <c r="N157" s="136"/>
      <c r="O157" s="137">
        <v>0.49608570000000002</v>
      </c>
      <c r="P157" s="136">
        <v>0.52196460300000003</v>
      </c>
      <c r="Q157" s="136">
        <v>0.66106715155860996</v>
      </c>
      <c r="R157" s="136">
        <v>-1.6572449999999999E-3</v>
      </c>
      <c r="S157" s="141"/>
      <c r="T157" s="141">
        <v>0.757382</v>
      </c>
      <c r="U157" s="141">
        <v>8.9023092301607001E-2</v>
      </c>
      <c r="V157" s="141">
        <v>-3.624676</v>
      </c>
      <c r="W157" s="141">
        <v>6.7228474802671079E-2</v>
      </c>
      <c r="X157" s="139">
        <v>2.7994634</v>
      </c>
      <c r="Y157" s="136">
        <v>0.20005829999999999</v>
      </c>
      <c r="Z157" s="140">
        <v>0.43911</v>
      </c>
      <c r="AA157" s="140">
        <v>0.43</v>
      </c>
    </row>
    <row r="158" spans="1:27" x14ac:dyDescent="0.25">
      <c r="A158" s="132">
        <v>157</v>
      </c>
      <c r="B158" s="133" t="s">
        <v>431</v>
      </c>
      <c r="C158" s="133" t="s">
        <v>432</v>
      </c>
      <c r="D158" s="133"/>
      <c r="E158" s="134">
        <v>15</v>
      </c>
      <c r="F158" s="134">
        <v>153</v>
      </c>
      <c r="G158" s="134" t="s">
        <v>1348</v>
      </c>
      <c r="H158" s="134">
        <v>81567</v>
      </c>
      <c r="I158" s="134" t="s">
        <v>1349</v>
      </c>
      <c r="J158" s="134">
        <v>157</v>
      </c>
      <c r="K158" s="135" t="s">
        <v>1350</v>
      </c>
      <c r="L158" s="135" t="s">
        <v>1351</v>
      </c>
      <c r="M158" s="135" t="s">
        <v>1352</v>
      </c>
      <c r="N158" s="136"/>
      <c r="O158" s="137">
        <v>0.49608570000000002</v>
      </c>
      <c r="P158" s="136">
        <v>0.52196460300000003</v>
      </c>
      <c r="Q158" s="136">
        <v>0.66106715155860996</v>
      </c>
      <c r="R158" s="136">
        <v>-1.6572449999999999E-3</v>
      </c>
      <c r="S158" s="141"/>
      <c r="T158" s="141">
        <v>0.757382</v>
      </c>
      <c r="U158" s="141">
        <v>8.9023092301607001E-2</v>
      </c>
      <c r="V158" s="141">
        <v>-3.624676</v>
      </c>
      <c r="W158" s="141">
        <v>6.7228474802671079E-2</v>
      </c>
      <c r="X158" s="139">
        <v>2.7994634</v>
      </c>
      <c r="Y158" s="136">
        <v>0.20005829999999999</v>
      </c>
      <c r="Z158" s="140">
        <v>0.43911</v>
      </c>
      <c r="AA158" s="140">
        <v>0.43</v>
      </c>
    </row>
    <row r="159" spans="1:27" x14ac:dyDescent="0.25">
      <c r="A159" s="132">
        <v>158</v>
      </c>
      <c r="B159" s="149" t="s">
        <v>431</v>
      </c>
      <c r="C159" s="149" t="s">
        <v>432</v>
      </c>
      <c r="D159" s="149" t="s">
        <v>433</v>
      </c>
      <c r="E159" s="134">
        <v>16</v>
      </c>
      <c r="F159" s="134">
        <v>155</v>
      </c>
      <c r="G159" s="134" t="s">
        <v>1353</v>
      </c>
      <c r="H159" s="134">
        <v>81569</v>
      </c>
      <c r="I159" s="134" t="s">
        <v>1354</v>
      </c>
      <c r="J159" s="134">
        <v>158</v>
      </c>
      <c r="K159" s="135" t="s">
        <v>1355</v>
      </c>
      <c r="L159" s="135" t="s">
        <v>1356</v>
      </c>
      <c r="M159" s="135" t="s">
        <v>1357</v>
      </c>
      <c r="N159" s="136"/>
      <c r="O159" s="137">
        <v>0.49608570000000002</v>
      </c>
      <c r="P159" s="136">
        <v>0.52196460300000003</v>
      </c>
      <c r="Q159" s="136">
        <v>0.66106715155860996</v>
      </c>
      <c r="R159" s="136">
        <v>-1.6572449999999999E-3</v>
      </c>
      <c r="S159" s="138">
        <v>12258</v>
      </c>
      <c r="T159" s="138">
        <v>0.68931378872198601</v>
      </c>
      <c r="U159" s="138">
        <v>0.11148082344147299</v>
      </c>
      <c r="V159" s="138">
        <v>-3.4487698962187601</v>
      </c>
      <c r="W159" s="138">
        <v>9.2604453076577081E-2</v>
      </c>
      <c r="X159" s="139">
        <v>2.7994634</v>
      </c>
      <c r="Y159" s="136">
        <v>0.20005829999999999</v>
      </c>
      <c r="Z159" s="143">
        <v>0.42708374999999998</v>
      </c>
      <c r="AA159" s="143">
        <v>0.42312500000000003</v>
      </c>
    </row>
    <row r="160" spans="1:27" x14ac:dyDescent="0.25">
      <c r="A160" s="132"/>
      <c r="B160" s="149"/>
      <c r="C160" s="133" t="s">
        <v>432</v>
      </c>
      <c r="D160" s="149"/>
      <c r="E160" s="134"/>
      <c r="F160" s="134"/>
      <c r="G160" s="134" t="s">
        <v>1358</v>
      </c>
      <c r="H160" s="134"/>
      <c r="I160" s="134"/>
      <c r="J160" s="134"/>
      <c r="K160" s="135" t="s">
        <v>1359</v>
      </c>
      <c r="L160" s="135"/>
      <c r="M160" s="135"/>
      <c r="N160" s="136"/>
      <c r="O160" s="137"/>
      <c r="P160" s="136"/>
      <c r="Q160" s="136"/>
      <c r="R160" s="136"/>
      <c r="S160" s="138"/>
      <c r="T160" s="138"/>
      <c r="U160" s="138"/>
      <c r="V160" s="138"/>
      <c r="W160" s="138"/>
      <c r="X160" s="139"/>
      <c r="Y160" s="136"/>
      <c r="Z160" s="143"/>
      <c r="AA160" s="143"/>
    </row>
    <row r="161" spans="1:27" x14ac:dyDescent="0.25">
      <c r="A161" s="132">
        <v>159</v>
      </c>
      <c r="B161" s="133" t="s">
        <v>431</v>
      </c>
      <c r="C161" s="133" t="s">
        <v>432</v>
      </c>
      <c r="D161" s="133" t="s">
        <v>433</v>
      </c>
      <c r="E161" s="134">
        <v>29</v>
      </c>
      <c r="F161" s="134">
        <v>1938</v>
      </c>
      <c r="G161" s="134" t="s">
        <v>434</v>
      </c>
      <c r="H161" s="134">
        <v>126628</v>
      </c>
      <c r="I161" s="134" t="s">
        <v>435</v>
      </c>
      <c r="J161" s="134">
        <v>4415</v>
      </c>
      <c r="K161" s="135" t="s">
        <v>436</v>
      </c>
      <c r="L161" s="135" t="s">
        <v>437</v>
      </c>
      <c r="M161" s="135" t="s">
        <v>438</v>
      </c>
      <c r="N161" s="136"/>
      <c r="O161" s="137">
        <v>0.49608570000000002</v>
      </c>
      <c r="P161" s="136">
        <v>0.52196460300000003</v>
      </c>
      <c r="Q161" s="136">
        <v>0.66106715155860996</v>
      </c>
      <c r="R161" s="136">
        <v>-1.6572449999999999E-3</v>
      </c>
      <c r="S161" s="138">
        <v>8398</v>
      </c>
      <c r="T161" s="138">
        <v>0.85731635910327997</v>
      </c>
      <c r="U161" s="138">
        <v>8.6766642226222004E-2</v>
      </c>
      <c r="V161" s="138">
        <v>-4.3423796273494197</v>
      </c>
      <c r="W161" s="138">
        <v>5.5331760334129176E-2</v>
      </c>
      <c r="X161" s="139">
        <v>2.7994634</v>
      </c>
      <c r="Y161" s="136">
        <v>0.20005829999999999</v>
      </c>
      <c r="Z161" s="140">
        <v>0.42188999999999999</v>
      </c>
      <c r="AA161" s="140">
        <v>0.41499999999999998</v>
      </c>
    </row>
    <row r="162" spans="1:27" x14ac:dyDescent="0.25">
      <c r="A162" s="132">
        <v>160</v>
      </c>
      <c r="B162" s="133" t="s">
        <v>431</v>
      </c>
      <c r="C162" s="133" t="s">
        <v>432</v>
      </c>
      <c r="D162" s="133"/>
      <c r="E162" s="134">
        <v>30</v>
      </c>
      <c r="F162" s="134">
        <v>1940</v>
      </c>
      <c r="G162" s="134" t="s">
        <v>439</v>
      </c>
      <c r="H162" s="134">
        <v>161014</v>
      </c>
      <c r="I162" s="134" t="s">
        <v>440</v>
      </c>
      <c r="J162" s="134">
        <v>4419</v>
      </c>
      <c r="K162" s="135" t="s">
        <v>441</v>
      </c>
      <c r="L162" s="135"/>
      <c r="M162" s="135"/>
      <c r="N162" s="136"/>
      <c r="O162" s="137">
        <v>0.49608570000000002</v>
      </c>
      <c r="P162" s="136">
        <v>0.52196460300000003</v>
      </c>
      <c r="Q162" s="136">
        <v>0.66106715155860996</v>
      </c>
      <c r="R162" s="136">
        <v>-1.6572449999999999E-3</v>
      </c>
      <c r="S162" s="138">
        <v>8398</v>
      </c>
      <c r="T162" s="138">
        <v>0.85731635910327997</v>
      </c>
      <c r="U162" s="138">
        <v>8.6766642226222004E-2</v>
      </c>
      <c r="V162" s="138">
        <v>-4.3423796273494197</v>
      </c>
      <c r="W162" s="138">
        <v>5.5331760334129176E-2</v>
      </c>
      <c r="X162" s="139">
        <v>2.7994634</v>
      </c>
      <c r="Y162" s="136">
        <v>0.20005829999999999</v>
      </c>
      <c r="Z162" s="140">
        <v>0.42188999999999999</v>
      </c>
      <c r="AA162" s="140">
        <v>0.41499999999999998</v>
      </c>
    </row>
    <row r="163" spans="1:27" x14ac:dyDescent="0.25">
      <c r="A163" s="132">
        <v>161</v>
      </c>
      <c r="B163" s="133" t="s">
        <v>431</v>
      </c>
      <c r="C163" s="133" t="s">
        <v>432</v>
      </c>
      <c r="D163" s="133"/>
      <c r="E163" s="134">
        <v>43</v>
      </c>
      <c r="F163" s="134">
        <v>713</v>
      </c>
      <c r="G163" s="134" t="s">
        <v>442</v>
      </c>
      <c r="H163" s="134">
        <v>98653</v>
      </c>
      <c r="I163" s="134" t="s">
        <v>443</v>
      </c>
      <c r="J163" s="134">
        <v>1783</v>
      </c>
      <c r="K163" s="135" t="s">
        <v>444</v>
      </c>
      <c r="L163" s="135" t="s">
        <v>445</v>
      </c>
      <c r="M163" s="135" t="s">
        <v>446</v>
      </c>
      <c r="N163" s="136"/>
      <c r="O163" s="137">
        <v>0.49608570000000002</v>
      </c>
      <c r="P163" s="136">
        <v>0.52196460300000003</v>
      </c>
      <c r="Q163" s="136">
        <v>0.66106715155860996</v>
      </c>
      <c r="R163" s="136">
        <v>-1.6572449999999999E-3</v>
      </c>
      <c r="S163" s="141"/>
      <c r="T163" s="141">
        <v>0.757382</v>
      </c>
      <c r="U163" s="141">
        <v>8.9023092301607001E-2</v>
      </c>
      <c r="V163" s="141">
        <v>-3.624676</v>
      </c>
      <c r="W163" s="141">
        <v>6.7228474802671079E-2</v>
      </c>
      <c r="X163" s="139">
        <v>2.7994634</v>
      </c>
      <c r="Y163" s="136">
        <v>0.20005829999999999</v>
      </c>
      <c r="Z163" s="140">
        <v>0.42708374999999998</v>
      </c>
      <c r="AA163" s="140">
        <v>0.42312500000000003</v>
      </c>
    </row>
    <row r="164" spans="1:27" x14ac:dyDescent="0.25">
      <c r="A164" s="132">
        <v>162</v>
      </c>
      <c r="B164" s="142" t="s">
        <v>431</v>
      </c>
      <c r="C164" s="142" t="s">
        <v>432</v>
      </c>
      <c r="D164" s="142"/>
      <c r="E164" s="134">
        <v>53</v>
      </c>
      <c r="F164" s="134">
        <v>1747</v>
      </c>
      <c r="G164" s="134" t="s">
        <v>447</v>
      </c>
      <c r="H164" s="134">
        <v>119915</v>
      </c>
      <c r="I164" s="134" t="s">
        <v>448</v>
      </c>
      <c r="J164" s="134">
        <v>3770</v>
      </c>
      <c r="K164" s="135" t="s">
        <v>449</v>
      </c>
      <c r="L164" s="135" t="s">
        <v>450</v>
      </c>
      <c r="M164" s="135" t="s">
        <v>451</v>
      </c>
      <c r="N164" s="136"/>
      <c r="O164" s="137">
        <v>0.49608570000000002</v>
      </c>
      <c r="P164" s="136">
        <v>0.52196460300000003</v>
      </c>
      <c r="Q164" s="136">
        <v>0.66106715155860996</v>
      </c>
      <c r="R164" s="136">
        <v>-1.6572449999999999E-3</v>
      </c>
      <c r="S164" s="138">
        <v>8556</v>
      </c>
      <c r="T164" s="138">
        <v>0.66067096035320905</v>
      </c>
      <c r="U164" s="138">
        <v>0.12853331502211102</v>
      </c>
      <c r="V164" s="138">
        <v>-3.6504090323060301</v>
      </c>
      <c r="W164" s="138">
        <v>0.10285501387252508</v>
      </c>
      <c r="X164" s="139">
        <v>2.7994634</v>
      </c>
      <c r="Y164" s="136">
        <v>0.20005829999999999</v>
      </c>
      <c r="Z164" s="140">
        <v>0.32</v>
      </c>
      <c r="AA164" s="140">
        <v>0.37</v>
      </c>
    </row>
    <row r="165" spans="1:27" x14ac:dyDescent="0.25">
      <c r="A165" s="132">
        <v>163</v>
      </c>
      <c r="B165" s="142" t="s">
        <v>431</v>
      </c>
      <c r="C165" s="142" t="s">
        <v>432</v>
      </c>
      <c r="D165" s="142"/>
      <c r="E165" s="134">
        <v>54</v>
      </c>
      <c r="F165" s="134">
        <v>1749</v>
      </c>
      <c r="G165" s="134" t="s">
        <v>452</v>
      </c>
      <c r="H165" s="134">
        <v>119991</v>
      </c>
      <c r="I165" s="134" t="s">
        <v>453</v>
      </c>
      <c r="J165" s="134">
        <v>3774</v>
      </c>
      <c r="K165" s="135" t="s">
        <v>454</v>
      </c>
      <c r="L165" s="135" t="s">
        <v>455</v>
      </c>
      <c r="M165" s="135" t="s">
        <v>456</v>
      </c>
      <c r="N165" s="136"/>
      <c r="O165" s="137">
        <v>0.49608570000000002</v>
      </c>
      <c r="P165" s="136">
        <v>0.52196460300000003</v>
      </c>
      <c r="Q165" s="136">
        <v>0.66106715155860996</v>
      </c>
      <c r="R165" s="136">
        <v>-1.6572449999999999E-3</v>
      </c>
      <c r="S165" s="138">
        <v>8556</v>
      </c>
      <c r="T165" s="138">
        <v>0.66067096035320905</v>
      </c>
      <c r="U165" s="138">
        <v>0.12853331502211102</v>
      </c>
      <c r="V165" s="138">
        <v>-3.6504090323060301</v>
      </c>
      <c r="W165" s="138">
        <v>0.10285501387252508</v>
      </c>
      <c r="X165" s="139">
        <v>2.7994634</v>
      </c>
      <c r="Y165" s="136">
        <v>0.20005829999999999</v>
      </c>
      <c r="Z165" s="140">
        <v>0.32</v>
      </c>
      <c r="AA165" s="140">
        <v>0.37</v>
      </c>
    </row>
    <row r="166" spans="1:27" x14ac:dyDescent="0.25">
      <c r="A166" s="132">
        <v>164</v>
      </c>
      <c r="B166" s="142" t="s">
        <v>431</v>
      </c>
      <c r="C166" s="142" t="s">
        <v>432</v>
      </c>
      <c r="D166" s="142"/>
      <c r="E166" s="134">
        <v>55</v>
      </c>
      <c r="F166" s="134">
        <v>1752</v>
      </c>
      <c r="G166" s="134" t="s">
        <v>457</v>
      </c>
      <c r="H166" s="134">
        <v>140449</v>
      </c>
      <c r="I166" s="134" t="s">
        <v>458</v>
      </c>
      <c r="J166" s="134">
        <v>3784</v>
      </c>
      <c r="K166" s="135" t="s">
        <v>459</v>
      </c>
      <c r="L166" s="135" t="s">
        <v>460</v>
      </c>
      <c r="M166" s="135" t="s">
        <v>461</v>
      </c>
      <c r="N166" s="136"/>
      <c r="O166" s="137">
        <v>0.49608570000000002</v>
      </c>
      <c r="P166" s="136">
        <v>0.52196460300000003</v>
      </c>
      <c r="Q166" s="136">
        <v>0.66106715155860996</v>
      </c>
      <c r="R166" s="136">
        <v>-1.6572449999999999E-3</v>
      </c>
      <c r="S166" s="138">
        <v>8556</v>
      </c>
      <c r="T166" s="138">
        <v>0.66067096035320905</v>
      </c>
      <c r="U166" s="138">
        <v>0.12853331502211102</v>
      </c>
      <c r="V166" s="138">
        <v>-3.6504090323060301</v>
      </c>
      <c r="W166" s="138">
        <v>0.10285501387252508</v>
      </c>
      <c r="X166" s="139">
        <v>2.7994634</v>
      </c>
      <c r="Y166" s="136">
        <v>0.20005829999999999</v>
      </c>
      <c r="Z166" s="140">
        <v>0.32</v>
      </c>
      <c r="AA166" s="140">
        <v>0.37</v>
      </c>
    </row>
    <row r="167" spans="1:27" x14ac:dyDescent="0.25">
      <c r="A167" s="132">
        <v>165</v>
      </c>
      <c r="B167" s="142" t="s">
        <v>431</v>
      </c>
      <c r="C167" s="142" t="s">
        <v>432</v>
      </c>
      <c r="D167" s="142"/>
      <c r="E167" s="134">
        <v>58</v>
      </c>
      <c r="F167" s="134">
        <v>1753</v>
      </c>
      <c r="G167" s="134" t="s">
        <v>462</v>
      </c>
      <c r="H167" s="134">
        <v>120009</v>
      </c>
      <c r="I167" s="134" t="s">
        <v>463</v>
      </c>
      <c r="J167" s="134">
        <v>3776</v>
      </c>
      <c r="K167" s="135" t="s">
        <v>464</v>
      </c>
      <c r="L167" s="135" t="s">
        <v>465</v>
      </c>
      <c r="M167" s="135" t="s">
        <v>466</v>
      </c>
      <c r="N167" s="136"/>
      <c r="O167" s="137">
        <v>0.49608570000000002</v>
      </c>
      <c r="P167" s="136">
        <v>0.52196460300000003</v>
      </c>
      <c r="Q167" s="136">
        <v>0.66106715155860996</v>
      </c>
      <c r="R167" s="136">
        <v>-1.6572449999999999E-3</v>
      </c>
      <c r="S167" s="138">
        <v>8556</v>
      </c>
      <c r="T167" s="138">
        <v>0.66067096035320905</v>
      </c>
      <c r="U167" s="138">
        <v>0.12853331502211102</v>
      </c>
      <c r="V167" s="138">
        <v>-3.6504090323060301</v>
      </c>
      <c r="W167" s="138">
        <v>0.10285501387252508</v>
      </c>
      <c r="X167" s="139">
        <v>2.7994634</v>
      </c>
      <c r="Y167" s="136">
        <v>0.20005829999999999</v>
      </c>
      <c r="Z167" s="140">
        <v>0.32</v>
      </c>
      <c r="AA167" s="140">
        <v>0.37</v>
      </c>
    </row>
    <row r="168" spans="1:27" x14ac:dyDescent="0.25">
      <c r="A168" s="132">
        <v>166</v>
      </c>
      <c r="B168" s="142" t="s">
        <v>431</v>
      </c>
      <c r="C168" s="142" t="s">
        <v>432</v>
      </c>
      <c r="D168" s="142"/>
      <c r="E168" s="134">
        <v>59</v>
      </c>
      <c r="F168" s="134">
        <v>1748</v>
      </c>
      <c r="G168" s="134" t="s">
        <v>467</v>
      </c>
      <c r="H168" s="134">
        <v>120040</v>
      </c>
      <c r="I168" s="134" t="s">
        <v>468</v>
      </c>
      <c r="J168" s="134">
        <v>3778</v>
      </c>
      <c r="K168" s="135" t="s">
        <v>469</v>
      </c>
      <c r="L168" s="135" t="s">
        <v>470</v>
      </c>
      <c r="M168" s="135" t="s">
        <v>471</v>
      </c>
      <c r="N168" s="136"/>
      <c r="O168" s="137">
        <v>0.49608570000000002</v>
      </c>
      <c r="P168" s="136">
        <v>0.52196460300000003</v>
      </c>
      <c r="Q168" s="136">
        <v>0.66106715155860996</v>
      </c>
      <c r="R168" s="136">
        <v>-1.6572449999999999E-3</v>
      </c>
      <c r="S168" s="138">
        <v>8556</v>
      </c>
      <c r="T168" s="138">
        <v>0.66067096035320905</v>
      </c>
      <c r="U168" s="138">
        <v>0.12853331502211102</v>
      </c>
      <c r="V168" s="138">
        <v>-3.6504090323060301</v>
      </c>
      <c r="W168" s="138">
        <v>0.10285501387252508</v>
      </c>
      <c r="X168" s="139">
        <v>2.7994634</v>
      </c>
      <c r="Y168" s="136">
        <v>0.20005829999999999</v>
      </c>
      <c r="Z168" s="140">
        <v>0.32</v>
      </c>
      <c r="AA168" s="140">
        <v>0.37</v>
      </c>
    </row>
    <row r="169" spans="1:27" x14ac:dyDescent="0.25">
      <c r="A169" s="132">
        <v>167</v>
      </c>
      <c r="B169" s="142" t="s">
        <v>431</v>
      </c>
      <c r="C169" s="142" t="s">
        <v>432</v>
      </c>
      <c r="D169" s="142"/>
      <c r="E169" s="134">
        <v>60</v>
      </c>
      <c r="F169" s="134">
        <v>1756</v>
      </c>
      <c r="G169" s="134" t="s">
        <v>472</v>
      </c>
      <c r="H169" s="134">
        <v>119977</v>
      </c>
      <c r="I169" s="134" t="s">
        <v>473</v>
      </c>
      <c r="J169" s="134">
        <v>3773</v>
      </c>
      <c r="K169" s="135" t="s">
        <v>474</v>
      </c>
      <c r="L169" s="135" t="s">
        <v>475</v>
      </c>
      <c r="M169" s="135" t="s">
        <v>476</v>
      </c>
      <c r="N169" s="136"/>
      <c r="O169" s="137">
        <v>0.49608570000000002</v>
      </c>
      <c r="P169" s="136">
        <v>0.52196460300000003</v>
      </c>
      <c r="Q169" s="136">
        <v>0.66106715155860996</v>
      </c>
      <c r="R169" s="136">
        <v>-1.6572449999999999E-3</v>
      </c>
      <c r="S169" s="138">
        <v>8556</v>
      </c>
      <c r="T169" s="138">
        <v>0.66067096035320905</v>
      </c>
      <c r="U169" s="138">
        <v>0.12853331502211102</v>
      </c>
      <c r="V169" s="138">
        <v>-3.6504090323060301</v>
      </c>
      <c r="W169" s="138">
        <v>0.10285501387252508</v>
      </c>
      <c r="X169" s="139">
        <v>2.7994634</v>
      </c>
      <c r="Y169" s="136">
        <v>0.20005829999999999</v>
      </c>
      <c r="Z169" s="140">
        <v>0.32</v>
      </c>
      <c r="AA169" s="140">
        <v>0.37</v>
      </c>
    </row>
    <row r="170" spans="1:27" x14ac:dyDescent="0.25">
      <c r="A170" s="132">
        <v>168</v>
      </c>
      <c r="B170" s="142" t="s">
        <v>431</v>
      </c>
      <c r="C170" s="142" t="s">
        <v>432</v>
      </c>
      <c r="D170" s="142"/>
      <c r="E170" s="134">
        <v>61</v>
      </c>
      <c r="F170" s="134">
        <v>1758</v>
      </c>
      <c r="G170" s="134" t="s">
        <v>477</v>
      </c>
      <c r="H170" s="134">
        <v>120161</v>
      </c>
      <c r="I170" s="134" t="s">
        <v>478</v>
      </c>
      <c r="J170" s="134">
        <v>3789</v>
      </c>
      <c r="K170" s="135" t="s">
        <v>479</v>
      </c>
      <c r="L170" s="135"/>
      <c r="M170" s="135"/>
      <c r="N170" s="136"/>
      <c r="O170" s="137">
        <v>0.49608570000000002</v>
      </c>
      <c r="P170" s="136">
        <v>0.52196460300000003</v>
      </c>
      <c r="Q170" s="136">
        <v>0.66106715155860996</v>
      </c>
      <c r="R170" s="136">
        <v>-1.6572449999999999E-3</v>
      </c>
      <c r="S170" s="138">
        <v>8556</v>
      </c>
      <c r="T170" s="138">
        <v>0.66067096035320905</v>
      </c>
      <c r="U170" s="138">
        <v>0.12853331502211102</v>
      </c>
      <c r="V170" s="138">
        <v>-3.6504090323060301</v>
      </c>
      <c r="W170" s="138">
        <v>0.10285501387252508</v>
      </c>
      <c r="X170" s="139">
        <v>2.7994634</v>
      </c>
      <c r="Y170" s="136">
        <v>0.20005829999999999</v>
      </c>
      <c r="Z170" s="140">
        <v>0.32</v>
      </c>
      <c r="AA170" s="140">
        <v>0.37</v>
      </c>
    </row>
    <row r="171" spans="1:27" x14ac:dyDescent="0.25">
      <c r="A171" s="132">
        <v>169</v>
      </c>
      <c r="B171" s="142" t="s">
        <v>431</v>
      </c>
      <c r="C171" s="142" t="s">
        <v>432</v>
      </c>
      <c r="D171" s="142"/>
      <c r="E171" s="134">
        <v>62</v>
      </c>
      <c r="F171" s="134">
        <v>1762</v>
      </c>
      <c r="G171" s="134" t="s">
        <v>480</v>
      </c>
      <c r="H171" s="134">
        <v>119948</v>
      </c>
      <c r="I171" s="134" t="s">
        <v>481</v>
      </c>
      <c r="J171" s="134">
        <v>4833</v>
      </c>
      <c r="K171" s="135" t="s">
        <v>482</v>
      </c>
      <c r="L171" s="135" t="s">
        <v>483</v>
      </c>
      <c r="M171" s="135" t="s">
        <v>484</v>
      </c>
      <c r="N171" s="136"/>
      <c r="O171" s="137">
        <v>0.49608570000000002</v>
      </c>
      <c r="P171" s="136">
        <v>0.52196460300000003</v>
      </c>
      <c r="Q171" s="136">
        <v>0.66106715155860996</v>
      </c>
      <c r="R171" s="136">
        <v>-1.6572449999999999E-3</v>
      </c>
      <c r="S171" s="138">
        <v>8556</v>
      </c>
      <c r="T171" s="138">
        <v>0.66067096035320905</v>
      </c>
      <c r="U171" s="138">
        <v>0.12853331502211102</v>
      </c>
      <c r="V171" s="138">
        <v>-3.6504090323060301</v>
      </c>
      <c r="W171" s="138">
        <v>0.10285501387252508</v>
      </c>
      <c r="X171" s="139">
        <v>2.7994634</v>
      </c>
      <c r="Y171" s="136">
        <v>0.20005829999999999</v>
      </c>
      <c r="Z171" s="140">
        <v>0.32</v>
      </c>
      <c r="AA171" s="140">
        <v>0.37</v>
      </c>
    </row>
    <row r="172" spans="1:27" x14ac:dyDescent="0.25">
      <c r="A172" s="132">
        <v>170</v>
      </c>
      <c r="B172" s="142" t="s">
        <v>431</v>
      </c>
      <c r="C172" s="142" t="s">
        <v>432</v>
      </c>
      <c r="D172" s="142"/>
      <c r="E172" s="134">
        <v>63</v>
      </c>
      <c r="F172" s="134">
        <v>1751</v>
      </c>
      <c r="G172" s="134" t="s">
        <v>485</v>
      </c>
      <c r="H172" s="134">
        <v>120260</v>
      </c>
      <c r="I172" s="134" t="s">
        <v>486</v>
      </c>
      <c r="J172" s="134">
        <v>3799</v>
      </c>
      <c r="K172" s="135" t="s">
        <v>487</v>
      </c>
      <c r="L172" s="135" t="s">
        <v>488</v>
      </c>
      <c r="M172" s="135" t="s">
        <v>489</v>
      </c>
      <c r="N172" s="136"/>
      <c r="O172" s="137">
        <v>0.49608570000000002</v>
      </c>
      <c r="P172" s="136">
        <v>0.52196460300000003</v>
      </c>
      <c r="Q172" s="136">
        <v>0.66106715155860996</v>
      </c>
      <c r="R172" s="136">
        <v>-1.6572449999999999E-3</v>
      </c>
      <c r="S172" s="138">
        <v>8556</v>
      </c>
      <c r="T172" s="138">
        <v>0.66067096035320905</v>
      </c>
      <c r="U172" s="138">
        <v>0.12853331502211102</v>
      </c>
      <c r="V172" s="138">
        <v>-3.6504090323060301</v>
      </c>
      <c r="W172" s="138">
        <v>0.10285501387252508</v>
      </c>
      <c r="X172" s="139">
        <v>2.7994634</v>
      </c>
      <c r="Y172" s="136">
        <v>0.20005829999999999</v>
      </c>
      <c r="Z172" s="140">
        <v>0.32</v>
      </c>
      <c r="AA172" s="140">
        <v>0.37</v>
      </c>
    </row>
    <row r="173" spans="1:27" x14ac:dyDescent="0.25">
      <c r="A173" s="132">
        <v>171</v>
      </c>
      <c r="B173" s="142" t="s">
        <v>431</v>
      </c>
      <c r="C173" s="142" t="s">
        <v>432</v>
      </c>
      <c r="D173" s="142"/>
      <c r="E173" s="134">
        <v>64</v>
      </c>
      <c r="F173" s="134">
        <v>1761</v>
      </c>
      <c r="G173" s="134" t="s">
        <v>490</v>
      </c>
      <c r="H173" s="134">
        <v>120512</v>
      </c>
      <c r="I173" s="134" t="s">
        <v>491</v>
      </c>
      <c r="J173" s="134">
        <v>3797</v>
      </c>
      <c r="K173" s="135" t="s">
        <v>492</v>
      </c>
      <c r="L173" s="135"/>
      <c r="M173" s="135"/>
      <c r="N173" s="136"/>
      <c r="O173" s="137">
        <v>0.49608570000000002</v>
      </c>
      <c r="P173" s="136">
        <v>0.52196460300000003</v>
      </c>
      <c r="Q173" s="136">
        <v>0.66106715155860996</v>
      </c>
      <c r="R173" s="136">
        <v>-1.6572449999999999E-3</v>
      </c>
      <c r="S173" s="138">
        <v>8556</v>
      </c>
      <c r="T173" s="138">
        <v>0.66067096035320905</v>
      </c>
      <c r="U173" s="138">
        <v>0.12853331502211102</v>
      </c>
      <c r="V173" s="138">
        <v>-3.6504090323060301</v>
      </c>
      <c r="W173" s="138">
        <v>0.10285501387252508</v>
      </c>
      <c r="X173" s="139">
        <v>2.7994634</v>
      </c>
      <c r="Y173" s="136">
        <v>0.20005829999999999</v>
      </c>
      <c r="Z173" s="140">
        <v>0.32</v>
      </c>
      <c r="AA173" s="140">
        <v>0.37</v>
      </c>
    </row>
    <row r="174" spans="1:27" x14ac:dyDescent="0.25">
      <c r="A174" s="132">
        <v>172</v>
      </c>
      <c r="B174" s="133" t="s">
        <v>431</v>
      </c>
      <c r="C174" s="133" t="s">
        <v>432</v>
      </c>
      <c r="D174" s="133"/>
      <c r="E174" s="134">
        <v>71</v>
      </c>
      <c r="F174" s="134">
        <v>158</v>
      </c>
      <c r="G174" s="134" t="s">
        <v>493</v>
      </c>
      <c r="H174" s="134"/>
      <c r="I174" s="134"/>
      <c r="J174" s="134">
        <v>4899</v>
      </c>
      <c r="K174" s="135" t="s">
        <v>494</v>
      </c>
      <c r="L174" s="135"/>
      <c r="M174" s="135"/>
      <c r="N174" s="136"/>
      <c r="O174" s="137">
        <v>0.49608570000000002</v>
      </c>
      <c r="P174" s="136">
        <v>0.52196460300000003</v>
      </c>
      <c r="Q174" s="136">
        <v>0.66106715155860996</v>
      </c>
      <c r="R174" s="136">
        <v>-1.6572449999999999E-3</v>
      </c>
      <c r="S174" s="141"/>
      <c r="T174" s="141">
        <v>0.757382</v>
      </c>
      <c r="U174" s="141">
        <v>8.9023092301607001E-2</v>
      </c>
      <c r="V174" s="141">
        <v>-3.624676</v>
      </c>
      <c r="W174" s="141">
        <v>6.7228474802671079E-2</v>
      </c>
      <c r="X174" s="139">
        <v>2.7994634</v>
      </c>
      <c r="Y174" s="136">
        <v>0.20005829999999999</v>
      </c>
      <c r="Z174" s="140">
        <v>0.42708374999999998</v>
      </c>
      <c r="AA174" s="140">
        <v>0.42312500000000003</v>
      </c>
    </row>
    <row r="175" spans="1:27" x14ac:dyDescent="0.25">
      <c r="A175" s="132">
        <v>173</v>
      </c>
      <c r="B175" s="133" t="s">
        <v>431</v>
      </c>
      <c r="C175" s="133" t="s">
        <v>432</v>
      </c>
      <c r="D175" s="133"/>
      <c r="E175" s="134">
        <v>72</v>
      </c>
      <c r="F175" s="134">
        <v>36</v>
      </c>
      <c r="G175" s="134" t="s">
        <v>495</v>
      </c>
      <c r="H175" s="134">
        <v>80824</v>
      </c>
      <c r="I175" s="134" t="s">
        <v>496</v>
      </c>
      <c r="J175" s="134">
        <v>84</v>
      </c>
      <c r="K175" s="135" t="s">
        <v>497</v>
      </c>
      <c r="L175" s="135" t="s">
        <v>498</v>
      </c>
      <c r="M175" s="135" t="s">
        <v>499</v>
      </c>
      <c r="N175" s="136"/>
      <c r="O175" s="137">
        <v>0.49608570000000002</v>
      </c>
      <c r="P175" s="136">
        <v>0.52196460300000003</v>
      </c>
      <c r="Q175" s="136">
        <v>0.66106715155860996</v>
      </c>
      <c r="R175" s="136">
        <v>-1.6572449999999999E-3</v>
      </c>
      <c r="S175" s="141"/>
      <c r="T175" s="141">
        <v>0.757382</v>
      </c>
      <c r="U175" s="141">
        <v>8.9023092301607001E-2</v>
      </c>
      <c r="V175" s="141">
        <v>-3.624676</v>
      </c>
      <c r="W175" s="141">
        <v>6.7228474802671079E-2</v>
      </c>
      <c r="X175" s="139">
        <v>2.7994634</v>
      </c>
      <c r="Y175" s="136">
        <v>0.20005829999999999</v>
      </c>
      <c r="Z175" s="140">
        <v>0.42708374999999998</v>
      </c>
      <c r="AA175" s="140">
        <v>0.42312500000000003</v>
      </c>
    </row>
    <row r="176" spans="1:27" x14ac:dyDescent="0.25">
      <c r="A176" s="132">
        <v>174</v>
      </c>
      <c r="B176" s="133" t="s">
        <v>431</v>
      </c>
      <c r="C176" s="133" t="s">
        <v>432</v>
      </c>
      <c r="D176" s="133"/>
      <c r="E176" s="134">
        <v>73</v>
      </c>
      <c r="F176" s="134">
        <v>327</v>
      </c>
      <c r="G176" s="134" t="s">
        <v>500</v>
      </c>
      <c r="H176" s="134">
        <v>447038</v>
      </c>
      <c r="I176" s="134" t="s">
        <v>501</v>
      </c>
      <c r="J176" s="134">
        <v>1034</v>
      </c>
      <c r="K176" s="135" t="s">
        <v>502</v>
      </c>
      <c r="L176" s="135" t="s">
        <v>503</v>
      </c>
      <c r="M176" s="135" t="s">
        <v>504</v>
      </c>
      <c r="N176" s="136"/>
      <c r="O176" s="137">
        <v>0.49608570000000002</v>
      </c>
      <c r="P176" s="136">
        <v>0.52196460300000003</v>
      </c>
      <c r="Q176" s="136">
        <v>0.66106715155860996</v>
      </c>
      <c r="R176" s="136">
        <v>-1.6572449999999999E-3</v>
      </c>
      <c r="S176" s="141"/>
      <c r="T176" s="141">
        <v>0.757382</v>
      </c>
      <c r="U176" s="141">
        <v>8.9023092301607001E-2</v>
      </c>
      <c r="V176" s="141">
        <v>-3.624676</v>
      </c>
      <c r="W176" s="141">
        <v>6.7228474802671079E-2</v>
      </c>
      <c r="X176" s="139">
        <v>2.7994634</v>
      </c>
      <c r="Y176" s="136">
        <v>0.20005829999999999</v>
      </c>
      <c r="Z176" s="140">
        <v>0.42708374999999998</v>
      </c>
      <c r="AA176" s="140">
        <v>0.42312500000000003</v>
      </c>
    </row>
    <row r="177" spans="1:27" x14ac:dyDescent="0.25">
      <c r="A177" s="132">
        <v>175</v>
      </c>
      <c r="B177" s="133" t="s">
        <v>431</v>
      </c>
      <c r="C177" s="133" t="s">
        <v>432</v>
      </c>
      <c r="D177" s="133"/>
      <c r="E177" s="134">
        <v>76</v>
      </c>
      <c r="F177" s="134">
        <v>331</v>
      </c>
      <c r="G177" s="134" t="s">
        <v>505</v>
      </c>
      <c r="H177" s="134">
        <v>89323</v>
      </c>
      <c r="I177" s="134" t="s">
        <v>506</v>
      </c>
      <c r="J177" s="134">
        <v>956</v>
      </c>
      <c r="K177" s="135" t="s">
        <v>507</v>
      </c>
      <c r="L177" s="135"/>
      <c r="M177" s="135"/>
      <c r="N177" s="136"/>
      <c r="O177" s="137">
        <v>0.49608570000000002</v>
      </c>
      <c r="P177" s="136">
        <v>0.52196460300000003</v>
      </c>
      <c r="Q177" s="136">
        <v>0.66106715155860996</v>
      </c>
      <c r="R177" s="136">
        <v>-1.6572449999999999E-3</v>
      </c>
      <c r="S177" s="141"/>
      <c r="T177" s="141">
        <v>0.757382</v>
      </c>
      <c r="U177" s="141">
        <v>8.9023092301607001E-2</v>
      </c>
      <c r="V177" s="141">
        <v>-3.624676</v>
      </c>
      <c r="W177" s="141">
        <v>6.7228474802671079E-2</v>
      </c>
      <c r="X177" s="139">
        <v>2.7994634</v>
      </c>
      <c r="Y177" s="136">
        <v>0.20005829999999999</v>
      </c>
      <c r="Z177" s="140">
        <v>0.42708374999999998</v>
      </c>
      <c r="AA177" s="140">
        <v>0.42312500000000003</v>
      </c>
    </row>
    <row r="178" spans="1:27" x14ac:dyDescent="0.25">
      <c r="A178" s="132">
        <v>176</v>
      </c>
      <c r="B178" s="133" t="s">
        <v>431</v>
      </c>
      <c r="C178" s="133" t="s">
        <v>432</v>
      </c>
      <c r="D178" s="133"/>
      <c r="E178" s="134">
        <v>79</v>
      </c>
      <c r="F178" s="134">
        <v>717</v>
      </c>
      <c r="G178" s="134" t="s">
        <v>508</v>
      </c>
      <c r="H178" s="134">
        <v>89308</v>
      </c>
      <c r="I178" s="134" t="s">
        <v>509</v>
      </c>
      <c r="J178" s="134">
        <v>4835</v>
      </c>
      <c r="K178" s="135" t="s">
        <v>510</v>
      </c>
      <c r="L178" s="135" t="s">
        <v>511</v>
      </c>
      <c r="M178" s="135" t="s">
        <v>512</v>
      </c>
      <c r="N178" s="136"/>
      <c r="O178" s="137">
        <v>0.49608570000000002</v>
      </c>
      <c r="P178" s="136">
        <v>0.52196460300000003</v>
      </c>
      <c r="Q178" s="136">
        <v>0.66106715155860996</v>
      </c>
      <c r="R178" s="136">
        <v>-1.6572449999999999E-3</v>
      </c>
      <c r="S178" s="141"/>
      <c r="T178" s="141">
        <v>0.757382</v>
      </c>
      <c r="U178" s="141">
        <v>8.9023092301607001E-2</v>
      </c>
      <c r="V178" s="141">
        <v>-3.624676</v>
      </c>
      <c r="W178" s="141">
        <v>6.7228474802671079E-2</v>
      </c>
      <c r="X178" s="139">
        <v>2.7994634</v>
      </c>
      <c r="Y178" s="136">
        <v>0.20005829999999999</v>
      </c>
      <c r="Z178" s="140">
        <v>0.42708374999999998</v>
      </c>
      <c r="AA178" s="140">
        <v>0.42312500000000003</v>
      </c>
    </row>
    <row r="179" spans="1:27" x14ac:dyDescent="0.25">
      <c r="A179" s="132">
        <v>177</v>
      </c>
      <c r="B179" s="133" t="s">
        <v>431</v>
      </c>
      <c r="C179" s="133" t="s">
        <v>432</v>
      </c>
      <c r="D179" s="133"/>
      <c r="E179" s="134">
        <v>80</v>
      </c>
      <c r="F179" s="134">
        <v>1111</v>
      </c>
      <c r="G179" s="134" t="s">
        <v>513</v>
      </c>
      <c r="H179" s="134">
        <v>106361</v>
      </c>
      <c r="I179" s="134" t="s">
        <v>514</v>
      </c>
      <c r="J179" s="134">
        <v>4813</v>
      </c>
      <c r="K179" s="135" t="s">
        <v>515</v>
      </c>
      <c r="L179" s="135" t="s">
        <v>516</v>
      </c>
      <c r="M179" s="135" t="s">
        <v>517</v>
      </c>
      <c r="N179" s="136"/>
      <c r="O179" s="137">
        <v>0.49608570000000002</v>
      </c>
      <c r="P179" s="136">
        <v>0.52196460300000003</v>
      </c>
      <c r="Q179" s="136">
        <v>0.66106715155860996</v>
      </c>
      <c r="R179" s="136">
        <v>-1.6572449999999999E-3</v>
      </c>
      <c r="S179" s="141"/>
      <c r="T179" s="141">
        <v>0.757382</v>
      </c>
      <c r="U179" s="141">
        <v>8.9023092301607001E-2</v>
      </c>
      <c r="V179" s="141">
        <v>-3.624676</v>
      </c>
      <c r="W179" s="141">
        <v>6.7228474802671079E-2</v>
      </c>
      <c r="X179" s="139">
        <v>2.7994634</v>
      </c>
      <c r="Y179" s="136">
        <v>0.20005829999999999</v>
      </c>
      <c r="Z179" s="140">
        <v>0.42708374999999998</v>
      </c>
      <c r="AA179" s="140">
        <v>0.42312500000000003</v>
      </c>
    </row>
    <row r="180" spans="1:27" x14ac:dyDescent="0.25">
      <c r="A180" s="132">
        <v>178</v>
      </c>
      <c r="B180" s="133" t="s">
        <v>431</v>
      </c>
      <c r="C180" s="133" t="s">
        <v>432</v>
      </c>
      <c r="D180" s="133"/>
      <c r="E180" s="134">
        <v>81</v>
      </c>
      <c r="F180" s="134">
        <v>1167</v>
      </c>
      <c r="G180" s="134" t="s">
        <v>518</v>
      </c>
      <c r="H180" s="134">
        <v>80334</v>
      </c>
      <c r="I180" s="134" t="s">
        <v>519</v>
      </c>
      <c r="J180" s="134">
        <v>54</v>
      </c>
      <c r="K180" s="135" t="s">
        <v>520</v>
      </c>
      <c r="L180" s="135" t="s">
        <v>521</v>
      </c>
      <c r="M180" s="135" t="s">
        <v>522</v>
      </c>
      <c r="N180" s="136"/>
      <c r="O180" s="137">
        <v>0.49608570000000002</v>
      </c>
      <c r="P180" s="136">
        <v>0.52196460300000003</v>
      </c>
      <c r="Q180" s="136">
        <v>0.66106715155860996</v>
      </c>
      <c r="R180" s="136">
        <v>-1.6572449999999999E-3</v>
      </c>
      <c r="S180" s="141"/>
      <c r="T180" s="141">
        <v>0.757382</v>
      </c>
      <c r="U180" s="141">
        <v>8.9023092301607001E-2</v>
      </c>
      <c r="V180" s="141">
        <v>-3.624676</v>
      </c>
      <c r="W180" s="141">
        <v>6.7228474802671079E-2</v>
      </c>
      <c r="X180" s="139">
        <v>2.7994634</v>
      </c>
      <c r="Y180" s="136">
        <v>0.20005829999999999</v>
      </c>
      <c r="Z180" s="140">
        <v>0.42708374999999998</v>
      </c>
      <c r="AA180" s="140">
        <v>0.42312500000000003</v>
      </c>
    </row>
    <row r="181" spans="1:27" x14ac:dyDescent="0.25">
      <c r="A181" s="132">
        <v>179</v>
      </c>
      <c r="B181" s="142" t="s">
        <v>431</v>
      </c>
      <c r="C181" s="142" t="s">
        <v>432</v>
      </c>
      <c r="D181" s="142"/>
      <c r="E181" s="134">
        <v>82</v>
      </c>
      <c r="F181" s="134">
        <v>1209</v>
      </c>
      <c r="G181" s="134" t="s">
        <v>523</v>
      </c>
      <c r="H181" s="134">
        <v>79693</v>
      </c>
      <c r="I181" s="134" t="s">
        <v>524</v>
      </c>
      <c r="J181" s="134">
        <v>4</v>
      </c>
      <c r="K181" s="135" t="s">
        <v>525</v>
      </c>
      <c r="L181" s="135" t="s">
        <v>526</v>
      </c>
      <c r="M181" s="135" t="s">
        <v>527</v>
      </c>
      <c r="N181" s="136"/>
      <c r="O181" s="137">
        <v>0.49608570000000002</v>
      </c>
      <c r="P181" s="136">
        <v>0.52196460300000003</v>
      </c>
      <c r="Q181" s="136">
        <v>0.66106715155860996</v>
      </c>
      <c r="R181" s="136">
        <v>-1.6572449999999999E-3</v>
      </c>
      <c r="S181" s="141"/>
      <c r="T181" s="141">
        <v>0.757382</v>
      </c>
      <c r="U181" s="141">
        <v>8.9023092301607001E-2</v>
      </c>
      <c r="V181" s="141">
        <v>-3.624676</v>
      </c>
      <c r="W181" s="141">
        <v>6.7228474802671079E-2</v>
      </c>
      <c r="X181" s="139">
        <v>2.7994634</v>
      </c>
      <c r="Y181" s="136">
        <v>0.20005829999999999</v>
      </c>
      <c r="Z181" s="140">
        <v>0.42708374999999998</v>
      </c>
      <c r="AA181" s="140">
        <v>0.42312500000000003</v>
      </c>
    </row>
    <row r="182" spans="1:27" x14ac:dyDescent="0.25">
      <c r="A182" s="132">
        <v>180</v>
      </c>
      <c r="B182" s="142" t="s">
        <v>431</v>
      </c>
      <c r="C182" s="142" t="s">
        <v>432</v>
      </c>
      <c r="D182" s="142"/>
      <c r="E182" s="134">
        <v>83</v>
      </c>
      <c r="F182" s="134">
        <v>1471</v>
      </c>
      <c r="G182" s="134" t="s">
        <v>528</v>
      </c>
      <c r="H182" s="134">
        <v>95048</v>
      </c>
      <c r="I182" s="134" t="s">
        <v>529</v>
      </c>
      <c r="J182" s="134">
        <v>1456</v>
      </c>
      <c r="K182" s="135" t="s">
        <v>530</v>
      </c>
      <c r="L182" s="135"/>
      <c r="M182" s="135"/>
      <c r="N182" s="136"/>
      <c r="O182" s="137">
        <v>0.49608570000000002</v>
      </c>
      <c r="P182" s="136">
        <v>0.52196460300000003</v>
      </c>
      <c r="Q182" s="136">
        <v>0.66106715155860996</v>
      </c>
      <c r="R182" s="136">
        <v>-1.6572449999999999E-3</v>
      </c>
      <c r="S182" s="141"/>
      <c r="T182" s="141">
        <v>0.757382</v>
      </c>
      <c r="U182" s="141">
        <v>8.9023092301607001E-2</v>
      </c>
      <c r="V182" s="141">
        <v>-3.624676</v>
      </c>
      <c r="W182" s="141">
        <v>6.7228474802671079E-2</v>
      </c>
      <c r="X182" s="139">
        <v>2.7994634</v>
      </c>
      <c r="Y182" s="136">
        <v>0.20005829999999999</v>
      </c>
      <c r="Z182" s="140">
        <v>0.42708374999999998</v>
      </c>
      <c r="AA182" s="140">
        <v>0.42312500000000003</v>
      </c>
    </row>
    <row r="183" spans="1:27" x14ac:dyDescent="0.25">
      <c r="A183" s="132">
        <v>181</v>
      </c>
      <c r="B183" s="133" t="s">
        <v>431</v>
      </c>
      <c r="C183" s="133" t="s">
        <v>432</v>
      </c>
      <c r="D183" s="133"/>
      <c r="E183" s="134">
        <v>85</v>
      </c>
      <c r="F183" s="134">
        <v>1459</v>
      </c>
      <c r="G183" s="134" t="s">
        <v>531</v>
      </c>
      <c r="H183" s="134">
        <v>113750</v>
      </c>
      <c r="I183" s="134" t="s">
        <v>532</v>
      </c>
      <c r="J183" s="134">
        <v>3295</v>
      </c>
      <c r="K183" s="135" t="s">
        <v>533</v>
      </c>
      <c r="L183" s="135" t="s">
        <v>534</v>
      </c>
      <c r="M183" s="135" t="s">
        <v>535</v>
      </c>
      <c r="N183" s="136"/>
      <c r="O183" s="137">
        <v>0.49608570000000002</v>
      </c>
      <c r="P183" s="136">
        <v>0.52196460300000003</v>
      </c>
      <c r="Q183" s="136">
        <v>0.66106715155860996</v>
      </c>
      <c r="R183" s="136">
        <v>-1.6572449999999999E-3</v>
      </c>
      <c r="S183" s="141"/>
      <c r="T183" s="141">
        <v>0.757382</v>
      </c>
      <c r="U183" s="141">
        <v>8.9023092301607001E-2</v>
      </c>
      <c r="V183" s="141">
        <v>-3.624676</v>
      </c>
      <c r="W183" s="141">
        <v>6.7228474802671079E-2</v>
      </c>
      <c r="X183" s="139">
        <v>2.7994634</v>
      </c>
      <c r="Y183" s="136">
        <v>0.20005829999999999</v>
      </c>
      <c r="Z183" s="140">
        <v>0.42708374999999998</v>
      </c>
      <c r="AA183" s="140">
        <v>0.42312500000000003</v>
      </c>
    </row>
    <row r="184" spans="1:27" x14ac:dyDescent="0.25">
      <c r="A184" s="132">
        <v>182</v>
      </c>
      <c r="B184" s="133" t="s">
        <v>431</v>
      </c>
      <c r="C184" s="133" t="s">
        <v>432</v>
      </c>
      <c r="D184" s="133"/>
      <c r="E184" s="134">
        <v>86</v>
      </c>
      <c r="F184" s="134">
        <v>1939</v>
      </c>
      <c r="G184" s="134" t="s">
        <v>536</v>
      </c>
      <c r="H184" s="134">
        <v>160932</v>
      </c>
      <c r="I184" s="134" t="s">
        <v>537</v>
      </c>
      <c r="J184" s="134">
        <v>4414</v>
      </c>
      <c r="K184" s="135" t="s">
        <v>538</v>
      </c>
      <c r="L184" s="135"/>
      <c r="M184" s="135"/>
      <c r="N184" s="136"/>
      <c r="O184" s="137">
        <v>0.49608570000000002</v>
      </c>
      <c r="P184" s="136">
        <v>0.52196460300000003</v>
      </c>
      <c r="Q184" s="136">
        <v>0.66106715155860996</v>
      </c>
      <c r="R184" s="136">
        <v>-1.6572449999999999E-3</v>
      </c>
      <c r="S184" s="138">
        <v>8398</v>
      </c>
      <c r="T184" s="138">
        <v>0.85731635910327997</v>
      </c>
      <c r="U184" s="138">
        <v>8.6766642226222004E-2</v>
      </c>
      <c r="V184" s="138">
        <v>-4.3423796273494197</v>
      </c>
      <c r="W184" s="138">
        <v>5.5331760334129176E-2</v>
      </c>
      <c r="X184" s="139">
        <v>2.7994634</v>
      </c>
      <c r="Y184" s="136">
        <v>0.20005829999999999</v>
      </c>
      <c r="Z184" s="140">
        <v>0.42188999999999999</v>
      </c>
      <c r="AA184" s="140">
        <v>0.41499999999999998</v>
      </c>
    </row>
    <row r="185" spans="1:27" x14ac:dyDescent="0.25">
      <c r="A185" s="132">
        <v>183</v>
      </c>
      <c r="B185" s="133" t="s">
        <v>431</v>
      </c>
      <c r="C185" s="133" t="s">
        <v>432</v>
      </c>
      <c r="D185" s="133"/>
      <c r="E185" s="134">
        <v>87</v>
      </c>
      <c r="F185" s="134">
        <v>2033</v>
      </c>
      <c r="G185" s="134" t="s">
        <v>539</v>
      </c>
      <c r="H185" s="134">
        <v>126662</v>
      </c>
      <c r="I185" s="134" t="s">
        <v>540</v>
      </c>
      <c r="J185" s="134">
        <v>4418</v>
      </c>
      <c r="K185" s="135" t="s">
        <v>541</v>
      </c>
      <c r="L185" s="135" t="s">
        <v>542</v>
      </c>
      <c r="M185" s="135" t="s">
        <v>543</v>
      </c>
      <c r="N185" s="136"/>
      <c r="O185" s="137">
        <v>0.49608570000000002</v>
      </c>
      <c r="P185" s="136">
        <v>0.52196460300000003</v>
      </c>
      <c r="Q185" s="136">
        <v>0.66106715155860996</v>
      </c>
      <c r="R185" s="136">
        <v>-1.6572449999999999E-3</v>
      </c>
      <c r="S185" s="138">
        <v>8398</v>
      </c>
      <c r="T185" s="138">
        <v>0.85731635910327997</v>
      </c>
      <c r="U185" s="138">
        <v>8.6766642226222004E-2</v>
      </c>
      <c r="V185" s="138">
        <v>-4.3423796273494197</v>
      </c>
      <c r="W185" s="138">
        <v>5.5331760334129176E-2</v>
      </c>
      <c r="X185" s="139">
        <v>2.7994634</v>
      </c>
      <c r="Y185" s="136">
        <v>0.20005829999999999</v>
      </c>
      <c r="Z185" s="140">
        <v>0.42188999999999999</v>
      </c>
      <c r="AA185" s="140">
        <v>0.41499999999999998</v>
      </c>
    </row>
    <row r="186" spans="1:27" x14ac:dyDescent="0.25">
      <c r="A186" s="132">
        <v>184</v>
      </c>
      <c r="B186" s="133" t="s">
        <v>431</v>
      </c>
      <c r="C186" s="133" t="s">
        <v>432</v>
      </c>
      <c r="D186" s="133"/>
      <c r="E186" s="134">
        <v>88</v>
      </c>
      <c r="F186" s="134">
        <v>1942</v>
      </c>
      <c r="G186" s="134" t="s">
        <v>544</v>
      </c>
      <c r="H186" s="134">
        <v>126667</v>
      </c>
      <c r="I186" s="134" t="s">
        <v>545</v>
      </c>
      <c r="J186" s="134">
        <v>4416</v>
      </c>
      <c r="K186" s="135" t="s">
        <v>546</v>
      </c>
      <c r="L186" s="135"/>
      <c r="M186" s="135"/>
      <c r="N186" s="136"/>
      <c r="O186" s="137">
        <v>0.49608570000000002</v>
      </c>
      <c r="P186" s="136">
        <v>0.52196460300000003</v>
      </c>
      <c r="Q186" s="136">
        <v>0.66106715155860996</v>
      </c>
      <c r="R186" s="136">
        <v>-1.6572449999999999E-3</v>
      </c>
      <c r="S186" s="138">
        <v>8398</v>
      </c>
      <c r="T186" s="138">
        <v>0.85731635910327997</v>
      </c>
      <c r="U186" s="138">
        <v>8.6766642226222004E-2</v>
      </c>
      <c r="V186" s="138">
        <v>-4.3423796273494197</v>
      </c>
      <c r="W186" s="138">
        <v>5.5331760334129176E-2</v>
      </c>
      <c r="X186" s="139">
        <v>2.7994634</v>
      </c>
      <c r="Y186" s="136">
        <v>0.20005829999999999</v>
      </c>
      <c r="Z186" s="140">
        <v>0.42188999999999999</v>
      </c>
      <c r="AA186" s="140">
        <v>0.41499999999999998</v>
      </c>
    </row>
    <row r="187" spans="1:27" x14ac:dyDescent="0.25">
      <c r="A187" s="132">
        <v>185</v>
      </c>
      <c r="B187" s="133" t="s">
        <v>431</v>
      </c>
      <c r="C187" s="133" t="s">
        <v>432</v>
      </c>
      <c r="D187" s="133"/>
      <c r="E187" s="134">
        <v>91</v>
      </c>
      <c r="F187" s="134">
        <v>1406</v>
      </c>
      <c r="G187" s="134" t="s">
        <v>547</v>
      </c>
      <c r="H187" s="134">
        <v>115110</v>
      </c>
      <c r="I187" s="134" t="s">
        <v>548</v>
      </c>
      <c r="J187" s="134">
        <v>3403</v>
      </c>
      <c r="K187" s="135" t="s">
        <v>549</v>
      </c>
      <c r="L187" s="135" t="s">
        <v>550</v>
      </c>
      <c r="M187" s="135" t="s">
        <v>551</v>
      </c>
      <c r="N187" s="136"/>
      <c r="O187" s="137">
        <v>0.49608570000000002</v>
      </c>
      <c r="P187" s="136">
        <v>0.52196460300000003</v>
      </c>
      <c r="Q187" s="136">
        <v>0.66106715155860996</v>
      </c>
      <c r="R187" s="136">
        <v>-1.6572449999999999E-3</v>
      </c>
      <c r="S187" s="138">
        <v>577</v>
      </c>
      <c r="T187" s="138">
        <v>0.81469589866345804</v>
      </c>
      <c r="U187" s="138">
        <v>3.4659390317150998E-2</v>
      </c>
      <c r="V187" s="138">
        <v>-3.6847888343061399</v>
      </c>
      <c r="W187" s="138">
        <v>3.8637538712879081E-2</v>
      </c>
      <c r="X187" s="139">
        <v>2.7994634</v>
      </c>
      <c r="Y187" s="136">
        <v>0.20005829999999999</v>
      </c>
      <c r="Z187" s="143">
        <v>0.42708374999999998</v>
      </c>
      <c r="AA187" s="143">
        <v>0.42312500000000003</v>
      </c>
    </row>
    <row r="188" spans="1:27" x14ac:dyDescent="0.25">
      <c r="A188" s="132">
        <v>186</v>
      </c>
      <c r="B188" s="133" t="s">
        <v>431</v>
      </c>
      <c r="C188" s="133" t="s">
        <v>432</v>
      </c>
      <c r="D188" s="133"/>
      <c r="E188" s="134">
        <v>92</v>
      </c>
      <c r="F188" s="134">
        <v>1408</v>
      </c>
      <c r="G188" s="134" t="s">
        <v>552</v>
      </c>
      <c r="H188" s="134">
        <v>115168</v>
      </c>
      <c r="I188" s="134" t="s">
        <v>553</v>
      </c>
      <c r="J188" s="134">
        <v>3405</v>
      </c>
      <c r="K188" s="135" t="s">
        <v>554</v>
      </c>
      <c r="L188" s="135" t="s">
        <v>555</v>
      </c>
      <c r="M188" s="135" t="s">
        <v>556</v>
      </c>
      <c r="N188" s="136"/>
      <c r="O188" s="137">
        <v>0.49608570000000002</v>
      </c>
      <c r="P188" s="136">
        <v>0.52196460300000003</v>
      </c>
      <c r="Q188" s="136">
        <v>0.66106715155860996</v>
      </c>
      <c r="R188" s="136">
        <v>-1.6572449999999999E-3</v>
      </c>
      <c r="S188" s="138">
        <v>577</v>
      </c>
      <c r="T188" s="138">
        <v>0.81469589866345804</v>
      </c>
      <c r="U188" s="138">
        <v>3.4659390317150998E-2</v>
      </c>
      <c r="V188" s="138">
        <v>-3.6847888343061399</v>
      </c>
      <c r="W188" s="138">
        <v>3.8637538712879081E-2</v>
      </c>
      <c r="X188" s="139">
        <v>2.7994634</v>
      </c>
      <c r="Y188" s="136">
        <v>0.20005829999999999</v>
      </c>
      <c r="Z188" s="143">
        <v>0.42708374999999998</v>
      </c>
      <c r="AA188" s="143">
        <v>0.42312500000000003</v>
      </c>
    </row>
    <row r="189" spans="1:27" x14ac:dyDescent="0.25">
      <c r="A189" s="132">
        <v>187</v>
      </c>
      <c r="B189" s="144" t="s">
        <v>431</v>
      </c>
      <c r="C189" s="144" t="s">
        <v>432</v>
      </c>
      <c r="D189" s="144" t="s">
        <v>433</v>
      </c>
      <c r="E189" s="134">
        <v>93</v>
      </c>
      <c r="F189" s="134">
        <v>1411</v>
      </c>
      <c r="G189" s="134" t="s">
        <v>557</v>
      </c>
      <c r="H189" s="134">
        <v>115145</v>
      </c>
      <c r="I189" s="134" t="s">
        <v>558</v>
      </c>
      <c r="J189" s="134">
        <v>3406</v>
      </c>
      <c r="K189" s="135" t="s">
        <v>559</v>
      </c>
      <c r="L189" s="135" t="s">
        <v>560</v>
      </c>
      <c r="M189" s="135" t="s">
        <v>561</v>
      </c>
      <c r="N189" s="136"/>
      <c r="O189" s="137">
        <v>0.49608570000000002</v>
      </c>
      <c r="P189" s="136">
        <v>0.52196460300000003</v>
      </c>
      <c r="Q189" s="136">
        <v>0.66106715155860996</v>
      </c>
      <c r="R189" s="136">
        <v>-1.6572449999999999E-3</v>
      </c>
      <c r="S189" s="138">
        <v>2206</v>
      </c>
      <c r="T189" s="138">
        <v>0.68822412699410096</v>
      </c>
      <c r="U189" s="138">
        <v>6.5447196267932981E-2</v>
      </c>
      <c r="V189" s="138">
        <v>-2.19838322356371</v>
      </c>
      <c r="W189" s="138">
        <v>6.043135580992838E-2</v>
      </c>
      <c r="X189" s="139">
        <v>2.7994634</v>
      </c>
      <c r="Y189" s="136">
        <v>0.20005829999999999</v>
      </c>
      <c r="Z189" s="145">
        <v>0.35300999999999999</v>
      </c>
      <c r="AA189" s="145">
        <v>0.34</v>
      </c>
    </row>
    <row r="190" spans="1:27" x14ac:dyDescent="0.25">
      <c r="A190" s="132">
        <v>188</v>
      </c>
      <c r="B190" s="133" t="s">
        <v>431</v>
      </c>
      <c r="C190" s="133" t="s">
        <v>432</v>
      </c>
      <c r="D190" s="133"/>
      <c r="E190" s="134">
        <v>97</v>
      </c>
      <c r="F190" s="134">
        <v>530</v>
      </c>
      <c r="G190" s="134" t="s">
        <v>562</v>
      </c>
      <c r="H190" s="134">
        <v>104715</v>
      </c>
      <c r="I190" s="134" t="s">
        <v>563</v>
      </c>
      <c r="J190" s="134">
        <v>2358</v>
      </c>
      <c r="K190" s="135" t="s">
        <v>564</v>
      </c>
      <c r="L190" s="135" t="s">
        <v>565</v>
      </c>
      <c r="M190" s="135" t="s">
        <v>566</v>
      </c>
      <c r="N190" s="136"/>
      <c r="O190" s="137">
        <v>0.49608570000000002</v>
      </c>
      <c r="P190" s="136">
        <v>0.52196460300000003</v>
      </c>
      <c r="Q190" s="136">
        <v>0.66106715155860996</v>
      </c>
      <c r="R190" s="136">
        <v>-1.6572449999999999E-3</v>
      </c>
      <c r="S190" s="141"/>
      <c r="T190" s="141">
        <v>0.757382</v>
      </c>
      <c r="U190" s="141">
        <v>8.9023092301607001E-2</v>
      </c>
      <c r="V190" s="141">
        <v>-3.624676</v>
      </c>
      <c r="W190" s="141">
        <v>6.7228474802671079E-2</v>
      </c>
      <c r="X190" s="139">
        <v>2.7994634</v>
      </c>
      <c r="Y190" s="136">
        <v>0.20005829999999999</v>
      </c>
      <c r="Z190" s="140">
        <v>0.42708374999999998</v>
      </c>
      <c r="AA190" s="140">
        <v>0.42312500000000003</v>
      </c>
    </row>
    <row r="191" spans="1:27" x14ac:dyDescent="0.25">
      <c r="A191" s="132">
        <v>189</v>
      </c>
      <c r="B191" s="146" t="s">
        <v>431</v>
      </c>
      <c r="C191" s="146" t="s">
        <v>432</v>
      </c>
      <c r="D191" s="146"/>
      <c r="E191" s="134">
        <v>98</v>
      </c>
      <c r="F191" s="134">
        <v>526</v>
      </c>
      <c r="G191" s="134" t="s">
        <v>567</v>
      </c>
      <c r="H191" s="134">
        <v>137048</v>
      </c>
      <c r="I191" s="134" t="s">
        <v>568</v>
      </c>
      <c r="J191" s="134">
        <v>2357</v>
      </c>
      <c r="K191" s="135" t="s">
        <v>569</v>
      </c>
      <c r="L191" s="135" t="s">
        <v>570</v>
      </c>
      <c r="M191" s="135" t="s">
        <v>571</v>
      </c>
      <c r="N191" s="136"/>
      <c r="O191" s="137">
        <v>0.49608570000000002</v>
      </c>
      <c r="P191" s="136">
        <v>0.52196460300000003</v>
      </c>
      <c r="Q191" s="136">
        <v>0.66106715155860996</v>
      </c>
      <c r="R191" s="136">
        <v>-1.6572449999999999E-3</v>
      </c>
      <c r="S191" s="138">
        <v>93</v>
      </c>
      <c r="T191" s="138">
        <v>0.53463816811609999</v>
      </c>
      <c r="U191" s="138">
        <v>0.18672780245639198</v>
      </c>
      <c r="V191" s="138">
        <v>-4.41534883171422</v>
      </c>
      <c r="W191" s="138">
        <v>0.16269330236931009</v>
      </c>
      <c r="X191" s="139">
        <v>2.7994634</v>
      </c>
      <c r="Y191" s="136">
        <v>0.20005829999999999</v>
      </c>
      <c r="Z191" s="143">
        <v>0.42708374999999998</v>
      </c>
      <c r="AA191" s="143">
        <v>0.42312500000000003</v>
      </c>
    </row>
    <row r="192" spans="1:27" x14ac:dyDescent="0.25">
      <c r="A192" s="132">
        <v>190</v>
      </c>
      <c r="B192" s="133" t="s">
        <v>431</v>
      </c>
      <c r="C192" s="133" t="s">
        <v>432</v>
      </c>
      <c r="D192" s="133"/>
      <c r="E192" s="134">
        <v>103</v>
      </c>
      <c r="F192" s="134">
        <v>148</v>
      </c>
      <c r="G192" s="134" t="s">
        <v>572</v>
      </c>
      <c r="H192" s="134">
        <v>92824</v>
      </c>
      <c r="I192" s="134" t="s">
        <v>573</v>
      </c>
      <c r="J192" s="134">
        <v>1258</v>
      </c>
      <c r="K192" s="135" t="s">
        <v>574</v>
      </c>
      <c r="L192" s="135"/>
      <c r="M192" s="135"/>
      <c r="N192" s="136"/>
      <c r="O192" s="137">
        <v>0.49608570000000002</v>
      </c>
      <c r="P192" s="136">
        <v>0.52196460300000003</v>
      </c>
      <c r="Q192" s="136">
        <v>0.66106715155860996</v>
      </c>
      <c r="R192" s="136">
        <v>-1.6572449999999999E-3</v>
      </c>
      <c r="S192" s="141"/>
      <c r="T192" s="141">
        <v>0.757382</v>
      </c>
      <c r="U192" s="141">
        <v>8.9023092301607001E-2</v>
      </c>
      <c r="V192" s="141">
        <v>-3.624676</v>
      </c>
      <c r="W192" s="141">
        <v>6.7228474802671079E-2</v>
      </c>
      <c r="X192" s="139">
        <v>2.7994634</v>
      </c>
      <c r="Y192" s="136">
        <v>0.20005829999999999</v>
      </c>
      <c r="Z192" s="140">
        <v>0.42708374999999998</v>
      </c>
      <c r="AA192" s="140">
        <v>0.42312500000000003</v>
      </c>
    </row>
    <row r="193" spans="1:27" x14ac:dyDescent="0.25">
      <c r="A193" s="132">
        <v>191</v>
      </c>
      <c r="B193" s="133" t="s">
        <v>431</v>
      </c>
      <c r="C193" s="133" t="s">
        <v>432</v>
      </c>
      <c r="D193" s="133"/>
      <c r="E193" s="134">
        <v>104</v>
      </c>
      <c r="F193" s="134">
        <v>149</v>
      </c>
      <c r="G193" s="134" t="s">
        <v>575</v>
      </c>
      <c r="H193" s="134">
        <v>92864</v>
      </c>
      <c r="I193" s="134" t="s">
        <v>576</v>
      </c>
      <c r="J193" s="134">
        <v>1261</v>
      </c>
      <c r="K193" s="135" t="s">
        <v>577</v>
      </c>
      <c r="L193" s="135" t="s">
        <v>578</v>
      </c>
      <c r="M193" s="135" t="s">
        <v>579</v>
      </c>
      <c r="N193" s="136"/>
      <c r="O193" s="137">
        <v>0.49608570000000002</v>
      </c>
      <c r="P193" s="136">
        <v>0.52196460300000003</v>
      </c>
      <c r="Q193" s="136">
        <v>0.66106715155860996</v>
      </c>
      <c r="R193" s="136">
        <v>-1.6572449999999999E-3</v>
      </c>
      <c r="S193" s="141"/>
      <c r="T193" s="141">
        <v>0.757382</v>
      </c>
      <c r="U193" s="141">
        <v>8.9023092301607001E-2</v>
      </c>
      <c r="V193" s="141">
        <v>-3.624676</v>
      </c>
      <c r="W193" s="141">
        <v>6.7228474802671079E-2</v>
      </c>
      <c r="X193" s="139">
        <v>2.7994634</v>
      </c>
      <c r="Y193" s="136">
        <v>0.20005829999999999</v>
      </c>
      <c r="Z193" s="140">
        <v>0.42708374999999998</v>
      </c>
      <c r="AA193" s="140">
        <v>0.42312500000000003</v>
      </c>
    </row>
    <row r="194" spans="1:27" x14ac:dyDescent="0.25">
      <c r="A194" s="132">
        <v>192</v>
      </c>
      <c r="B194" s="133" t="s">
        <v>431</v>
      </c>
      <c r="C194" s="133" t="s">
        <v>432</v>
      </c>
      <c r="D194" s="133"/>
      <c r="E194" s="134">
        <v>105</v>
      </c>
      <c r="F194" s="134">
        <v>151</v>
      </c>
      <c r="G194" s="134" t="s">
        <v>580</v>
      </c>
      <c r="H194" s="134">
        <v>92876</v>
      </c>
      <c r="I194" s="134" t="s">
        <v>581</v>
      </c>
      <c r="J194" s="134">
        <v>1260</v>
      </c>
      <c r="K194" s="135" t="s">
        <v>582</v>
      </c>
      <c r="L194" s="135" t="s">
        <v>583</v>
      </c>
      <c r="M194" s="135" t="s">
        <v>584</v>
      </c>
      <c r="N194" s="136"/>
      <c r="O194" s="137">
        <v>0.49608570000000002</v>
      </c>
      <c r="P194" s="136">
        <v>0.52196460300000003</v>
      </c>
      <c r="Q194" s="136">
        <v>0.66106715155860996</v>
      </c>
      <c r="R194" s="136">
        <v>-1.6572449999999999E-3</v>
      </c>
      <c r="S194" s="141"/>
      <c r="T194" s="141">
        <v>0.757382</v>
      </c>
      <c r="U194" s="141">
        <v>8.9023092301607001E-2</v>
      </c>
      <c r="V194" s="141">
        <v>-3.624676</v>
      </c>
      <c r="W194" s="141">
        <v>6.7228474802671079E-2</v>
      </c>
      <c r="X194" s="139">
        <v>2.7994634</v>
      </c>
      <c r="Y194" s="136">
        <v>0.20005829999999999</v>
      </c>
      <c r="Z194" s="140">
        <v>0.42708374999999998</v>
      </c>
      <c r="AA194" s="140">
        <v>0.42312500000000003</v>
      </c>
    </row>
    <row r="195" spans="1:27" x14ac:dyDescent="0.25">
      <c r="A195" s="132">
        <v>193</v>
      </c>
      <c r="B195" s="133" t="s">
        <v>431</v>
      </c>
      <c r="C195" s="133" t="s">
        <v>432</v>
      </c>
      <c r="D195" s="133"/>
      <c r="E195" s="134">
        <v>107</v>
      </c>
      <c r="F195" s="134">
        <v>248</v>
      </c>
      <c r="G195" s="134" t="s">
        <v>585</v>
      </c>
      <c r="H195" s="134">
        <v>87143</v>
      </c>
      <c r="I195" s="134" t="s">
        <v>586</v>
      </c>
      <c r="J195" s="134">
        <v>716</v>
      </c>
      <c r="K195" s="135" t="s">
        <v>587</v>
      </c>
      <c r="L195" s="135" t="s">
        <v>588</v>
      </c>
      <c r="M195" s="135" t="s">
        <v>589</v>
      </c>
      <c r="N195" s="136"/>
      <c r="O195" s="137">
        <v>0.49608570000000002</v>
      </c>
      <c r="P195" s="136">
        <v>0.52196460300000003</v>
      </c>
      <c r="Q195" s="136">
        <v>0.66106715155860996</v>
      </c>
      <c r="R195" s="136">
        <v>-1.6572449999999999E-3</v>
      </c>
      <c r="S195" s="141"/>
      <c r="T195" s="141">
        <v>0.757382</v>
      </c>
      <c r="U195" s="141">
        <v>8.9023092301607001E-2</v>
      </c>
      <c r="V195" s="141">
        <v>-3.624676</v>
      </c>
      <c r="W195" s="141">
        <v>6.7228474802671079E-2</v>
      </c>
      <c r="X195" s="139">
        <v>2.7994634</v>
      </c>
      <c r="Y195" s="136">
        <v>0.20005829999999999</v>
      </c>
      <c r="Z195" s="140">
        <v>0.42708374999999998</v>
      </c>
      <c r="AA195" s="140">
        <v>0.42312500000000003</v>
      </c>
    </row>
    <row r="196" spans="1:27" x14ac:dyDescent="0.25">
      <c r="A196" s="132">
        <v>194</v>
      </c>
      <c r="B196" s="142" t="s">
        <v>431</v>
      </c>
      <c r="C196" s="142" t="s">
        <v>432</v>
      </c>
      <c r="D196" s="142"/>
      <c r="E196" s="134">
        <v>136</v>
      </c>
      <c r="F196" s="134">
        <v>1905</v>
      </c>
      <c r="G196" s="134" t="s">
        <v>590</v>
      </c>
      <c r="H196" s="134">
        <v>117723</v>
      </c>
      <c r="I196" s="134" t="s">
        <v>591</v>
      </c>
      <c r="J196" s="134">
        <v>3633</v>
      </c>
      <c r="K196" s="135" t="s">
        <v>592</v>
      </c>
      <c r="L196" s="135"/>
      <c r="M196" s="135"/>
      <c r="N196" s="136"/>
      <c r="O196" s="137">
        <v>0.49608570000000002</v>
      </c>
      <c r="P196" s="136">
        <v>0.52196460300000003</v>
      </c>
      <c r="Q196" s="136">
        <v>0.66106715155860996</v>
      </c>
      <c r="R196" s="136">
        <v>-1.6572449999999999E-3</v>
      </c>
      <c r="S196" s="141"/>
      <c r="T196" s="141">
        <v>0.757382</v>
      </c>
      <c r="U196" s="141">
        <v>8.9023092301607001E-2</v>
      </c>
      <c r="V196" s="141">
        <v>-3.624676</v>
      </c>
      <c r="W196" s="141">
        <v>6.7228474802671079E-2</v>
      </c>
      <c r="X196" s="139">
        <v>2.7994634</v>
      </c>
      <c r="Y196" s="136">
        <v>0.20005829999999999</v>
      </c>
      <c r="Z196" s="140">
        <v>0.42708374999999998</v>
      </c>
      <c r="AA196" s="140">
        <v>0.42312500000000003</v>
      </c>
    </row>
    <row r="197" spans="1:27" x14ac:dyDescent="0.25">
      <c r="A197" s="132">
        <v>195</v>
      </c>
      <c r="B197" s="142" t="s">
        <v>431</v>
      </c>
      <c r="C197" s="142" t="s">
        <v>432</v>
      </c>
      <c r="D197" s="142"/>
      <c r="E197" s="134">
        <v>139</v>
      </c>
      <c r="F197" s="134">
        <v>1918</v>
      </c>
      <c r="G197" s="134" t="s">
        <v>593</v>
      </c>
      <c r="H197" s="134">
        <v>125426</v>
      </c>
      <c r="I197" s="134" t="s">
        <v>594</v>
      </c>
      <c r="J197" s="134">
        <v>4337</v>
      </c>
      <c r="K197" s="135" t="s">
        <v>595</v>
      </c>
      <c r="L197" s="135" t="s">
        <v>596</v>
      </c>
      <c r="M197" s="135" t="s">
        <v>597</v>
      </c>
      <c r="N197" s="136"/>
      <c r="O197" s="137">
        <v>0.49608570000000002</v>
      </c>
      <c r="P197" s="136">
        <v>0.52196460300000003</v>
      </c>
      <c r="Q197" s="136">
        <v>0.66106715155860996</v>
      </c>
      <c r="R197" s="136">
        <v>-1.6572449999999999E-3</v>
      </c>
      <c r="S197" s="141"/>
      <c r="T197" s="141">
        <v>0.757382</v>
      </c>
      <c r="U197" s="141">
        <v>8.9023092301607001E-2</v>
      </c>
      <c r="V197" s="141">
        <v>-3.624676</v>
      </c>
      <c r="W197" s="141">
        <v>6.7228474802671079E-2</v>
      </c>
      <c r="X197" s="139">
        <v>2.7994634</v>
      </c>
      <c r="Y197" s="136">
        <v>0.20005829999999999</v>
      </c>
      <c r="Z197" s="140">
        <v>0.42708374999999998</v>
      </c>
      <c r="AA197" s="140">
        <v>0.42312500000000003</v>
      </c>
    </row>
    <row r="198" spans="1:27" x14ac:dyDescent="0.25">
      <c r="A198" s="132">
        <v>196</v>
      </c>
      <c r="B198" s="142" t="s">
        <v>431</v>
      </c>
      <c r="C198" s="142" t="s">
        <v>432</v>
      </c>
      <c r="D198" s="142"/>
      <c r="E198" s="134">
        <v>140</v>
      </c>
      <c r="F198" s="134">
        <v>1917</v>
      </c>
      <c r="G198" s="134" t="s">
        <v>598</v>
      </c>
      <c r="H198" s="134">
        <v>125412</v>
      </c>
      <c r="I198" s="134" t="s">
        <v>599</v>
      </c>
      <c r="J198" s="134">
        <v>4336</v>
      </c>
      <c r="K198" s="135" t="s">
        <v>600</v>
      </c>
      <c r="L198" s="135"/>
      <c r="M198" s="135"/>
      <c r="N198" s="136"/>
      <c r="O198" s="137">
        <v>0.49608570000000002</v>
      </c>
      <c r="P198" s="136">
        <v>0.52196460300000003</v>
      </c>
      <c r="Q198" s="136">
        <v>0.66106715155860996</v>
      </c>
      <c r="R198" s="136">
        <v>-1.6572449999999999E-3</v>
      </c>
      <c r="S198" s="141"/>
      <c r="T198" s="141">
        <v>0.757382</v>
      </c>
      <c r="U198" s="141">
        <v>8.9023092301607001E-2</v>
      </c>
      <c r="V198" s="141">
        <v>-3.624676</v>
      </c>
      <c r="W198" s="141">
        <v>6.7228474802671079E-2</v>
      </c>
      <c r="X198" s="139">
        <v>2.7994634</v>
      </c>
      <c r="Y198" s="136">
        <v>0.20005829999999999</v>
      </c>
      <c r="Z198" s="140">
        <v>0.42708374999999998</v>
      </c>
      <c r="AA198" s="140">
        <v>0.42312500000000003</v>
      </c>
    </row>
    <row r="199" spans="1:27" x14ac:dyDescent="0.25">
      <c r="A199" s="132">
        <v>197</v>
      </c>
      <c r="B199" s="146" t="s">
        <v>431</v>
      </c>
      <c r="C199" s="146" t="s">
        <v>432</v>
      </c>
      <c r="D199" s="146"/>
      <c r="E199" s="134">
        <v>141</v>
      </c>
      <c r="F199" s="134">
        <v>1918</v>
      </c>
      <c r="G199" s="134" t="s">
        <v>593</v>
      </c>
      <c r="H199" s="134">
        <v>125426</v>
      </c>
      <c r="I199" s="134" t="s">
        <v>594</v>
      </c>
      <c r="J199" s="134">
        <v>4338</v>
      </c>
      <c r="K199" s="135" t="s">
        <v>601</v>
      </c>
      <c r="L199" s="135" t="s">
        <v>596</v>
      </c>
      <c r="M199" s="135" t="s">
        <v>597</v>
      </c>
      <c r="N199" s="136"/>
      <c r="O199" s="137">
        <v>0.49608570000000002</v>
      </c>
      <c r="P199" s="136">
        <v>0.52196460300000003</v>
      </c>
      <c r="Q199" s="136">
        <v>0.66106715155860996</v>
      </c>
      <c r="R199" s="136">
        <v>-1.6572449999999999E-3</v>
      </c>
      <c r="S199" s="138">
        <v>5</v>
      </c>
      <c r="T199" s="138">
        <v>0.77436482293182796</v>
      </c>
      <c r="U199" s="138">
        <v>8.0097690988867001E-2</v>
      </c>
      <c r="V199" s="138">
        <v>-3.4997801714194501</v>
      </c>
      <c r="W199" s="138">
        <v>5.8482100769572484E-2</v>
      </c>
      <c r="X199" s="139">
        <v>2.7994634</v>
      </c>
      <c r="Y199" s="136">
        <v>0.20005829999999999</v>
      </c>
      <c r="Z199" s="143">
        <v>0.42708374999999998</v>
      </c>
      <c r="AA199" s="143">
        <v>0.42312500000000003</v>
      </c>
    </row>
    <row r="200" spans="1:27" x14ac:dyDescent="0.25">
      <c r="A200" s="132">
        <v>198</v>
      </c>
      <c r="B200" s="142" t="s">
        <v>431</v>
      </c>
      <c r="C200" s="142" t="s">
        <v>432</v>
      </c>
      <c r="D200" s="142"/>
      <c r="E200" s="134">
        <v>142</v>
      </c>
      <c r="F200" s="134">
        <v>1988</v>
      </c>
      <c r="G200" s="134" t="s">
        <v>602</v>
      </c>
      <c r="H200" s="134">
        <v>160246</v>
      </c>
      <c r="I200" s="134" t="s">
        <v>603</v>
      </c>
      <c r="J200" s="134">
        <v>3634</v>
      </c>
      <c r="K200" s="135" t="s">
        <v>604</v>
      </c>
      <c r="L200" s="135"/>
      <c r="M200" s="135"/>
      <c r="N200" s="136"/>
      <c r="O200" s="137">
        <v>0.49608570000000002</v>
      </c>
      <c r="P200" s="136">
        <v>0.52196460300000003</v>
      </c>
      <c r="Q200" s="136">
        <v>0.66106715155860996</v>
      </c>
      <c r="R200" s="136">
        <v>-1.6572449999999999E-3</v>
      </c>
      <c r="S200" s="141"/>
      <c r="T200" s="141">
        <v>0.757382</v>
      </c>
      <c r="U200" s="141">
        <v>8.9023092301607001E-2</v>
      </c>
      <c r="V200" s="141">
        <v>-3.624676</v>
      </c>
      <c r="W200" s="141">
        <v>6.7228474802671079E-2</v>
      </c>
      <c r="X200" s="139">
        <v>2.7994634</v>
      </c>
      <c r="Y200" s="136">
        <v>0.20005829999999999</v>
      </c>
      <c r="Z200" s="140">
        <v>0.42708374999999998</v>
      </c>
      <c r="AA200" s="140">
        <v>0.42312500000000003</v>
      </c>
    </row>
    <row r="201" spans="1:27" x14ac:dyDescent="0.25">
      <c r="A201" s="132">
        <v>199</v>
      </c>
      <c r="B201" s="144" t="s">
        <v>431</v>
      </c>
      <c r="C201" s="144" t="s">
        <v>432</v>
      </c>
      <c r="D201" s="144" t="s">
        <v>433</v>
      </c>
      <c r="E201" s="134"/>
      <c r="F201" s="134"/>
      <c r="G201" s="134" t="s">
        <v>605</v>
      </c>
      <c r="H201" s="134">
        <v>188987</v>
      </c>
      <c r="I201" s="147" t="s">
        <v>606</v>
      </c>
      <c r="J201" s="134"/>
      <c r="K201" s="135"/>
      <c r="L201" s="135"/>
      <c r="M201" s="135"/>
      <c r="N201" s="136"/>
      <c r="O201" s="137">
        <v>0.49608570000000002</v>
      </c>
      <c r="P201" s="136">
        <v>0.52196460300000003</v>
      </c>
      <c r="Q201" s="136">
        <v>0.66106715155860996</v>
      </c>
      <c r="R201" s="136">
        <v>-1.6572449999999999E-3</v>
      </c>
      <c r="S201" s="141"/>
      <c r="T201" s="141">
        <v>0.757382</v>
      </c>
      <c r="U201" s="141">
        <v>8.9023092301607001E-2</v>
      </c>
      <c r="V201" s="141">
        <v>-3.624676</v>
      </c>
      <c r="W201" s="141">
        <v>6.7228474802671079E-2</v>
      </c>
      <c r="X201" s="139">
        <v>2.7994634</v>
      </c>
      <c r="Y201" s="136">
        <v>0.20005829999999999</v>
      </c>
      <c r="Z201" s="140">
        <v>0.43911</v>
      </c>
      <c r="AA201" s="140">
        <v>0.43</v>
      </c>
    </row>
    <row r="202" spans="1:27" x14ac:dyDescent="0.25">
      <c r="A202" s="132">
        <v>200</v>
      </c>
      <c r="B202" s="144" t="s">
        <v>431</v>
      </c>
      <c r="C202" s="144" t="s">
        <v>432</v>
      </c>
      <c r="D202" s="144" t="s">
        <v>433</v>
      </c>
      <c r="E202" s="134"/>
      <c r="F202" s="134"/>
      <c r="G202" s="134" t="s">
        <v>607</v>
      </c>
      <c r="H202" s="134">
        <v>189857</v>
      </c>
      <c r="I202" s="147" t="s">
        <v>608</v>
      </c>
      <c r="J202" s="134"/>
      <c r="K202" s="135"/>
      <c r="L202" s="135"/>
      <c r="M202" s="135"/>
      <c r="N202" s="134">
        <v>16</v>
      </c>
      <c r="O202" s="148">
        <v>0.47213569993541898</v>
      </c>
      <c r="P202" s="134">
        <v>0.49335246997405202</v>
      </c>
      <c r="Q202" s="134">
        <v>0.66106715155860996</v>
      </c>
      <c r="R202" s="134">
        <v>-1.58540708791217E-3</v>
      </c>
      <c r="S202" s="134">
        <v>37549</v>
      </c>
      <c r="T202" s="138">
        <v>0.70973388267623805</v>
      </c>
      <c r="U202" s="138">
        <v>0.12596588350028298</v>
      </c>
      <c r="V202" s="138">
        <v>-4.2978465261248298</v>
      </c>
      <c r="W202" s="138">
        <v>0.10620186714031808</v>
      </c>
      <c r="X202" s="134">
        <v>2.7994634</v>
      </c>
      <c r="Y202" s="134">
        <v>0.20005829999999999</v>
      </c>
      <c r="Z202" s="140">
        <v>0.52520999999999995</v>
      </c>
      <c r="AA202" s="140">
        <v>0.5</v>
      </c>
    </row>
    <row r="203" spans="1:27" x14ac:dyDescent="0.25">
      <c r="A203" s="132">
        <v>201</v>
      </c>
      <c r="B203" s="142" t="s">
        <v>431</v>
      </c>
      <c r="C203" s="142" t="s">
        <v>432</v>
      </c>
      <c r="D203" s="142" t="s">
        <v>609</v>
      </c>
      <c r="E203" s="134"/>
      <c r="F203" s="134"/>
      <c r="G203" s="134" t="s">
        <v>610</v>
      </c>
      <c r="H203" s="134"/>
      <c r="I203" s="134" t="s">
        <v>611</v>
      </c>
      <c r="J203" s="134"/>
      <c r="K203" s="135"/>
      <c r="L203" s="135"/>
      <c r="M203" s="135"/>
      <c r="N203" s="136"/>
      <c r="O203" s="137">
        <v>0.49608570000000002</v>
      </c>
      <c r="P203" s="136">
        <v>0.52196460300000003</v>
      </c>
      <c r="Q203" s="136">
        <v>0.66106715155860996</v>
      </c>
      <c r="R203" s="136">
        <v>-1.6572449999999999E-3</v>
      </c>
      <c r="S203" s="141"/>
      <c r="T203" s="141">
        <v>0.757382</v>
      </c>
      <c r="U203" s="141">
        <v>8.9023092301607001E-2</v>
      </c>
      <c r="V203" s="141">
        <v>-3.624676</v>
      </c>
      <c r="W203" s="141">
        <v>6.7228474802671079E-2</v>
      </c>
      <c r="X203" s="139">
        <v>2.7994634</v>
      </c>
      <c r="Y203" s="136">
        <v>0.20005829999999999</v>
      </c>
      <c r="Z203" s="140">
        <v>0.42708374999999998</v>
      </c>
      <c r="AA203" s="140">
        <v>0.42312500000000003</v>
      </c>
    </row>
    <row r="204" spans="1:27" x14ac:dyDescent="0.25">
      <c r="A204" s="132">
        <v>202</v>
      </c>
      <c r="B204" s="142" t="s">
        <v>431</v>
      </c>
      <c r="C204" s="142" t="s">
        <v>432</v>
      </c>
      <c r="D204" s="142"/>
      <c r="E204" s="134"/>
      <c r="F204" s="134"/>
      <c r="G204" s="134" t="s">
        <v>612</v>
      </c>
      <c r="H204" s="134"/>
      <c r="I204" s="134" t="s">
        <v>612</v>
      </c>
      <c r="J204" s="134"/>
      <c r="K204" s="135"/>
      <c r="L204" s="135"/>
      <c r="M204" s="135"/>
      <c r="N204" s="136"/>
      <c r="O204" s="137">
        <v>0.49608570000000002</v>
      </c>
      <c r="P204" s="136">
        <v>0.52196460300000003</v>
      </c>
      <c r="Q204" s="136">
        <v>0.66106715155860996</v>
      </c>
      <c r="R204" s="136">
        <v>-1.6572449999999999E-3</v>
      </c>
      <c r="S204" s="138">
        <v>164</v>
      </c>
      <c r="T204" s="138">
        <v>0.796706841193079</v>
      </c>
      <c r="U204" s="138">
        <v>5.4717818937213988E-2</v>
      </c>
      <c r="V204" s="138">
        <v>-2.68352905495518</v>
      </c>
      <c r="W204" s="138">
        <v>2.5241417081536682E-2</v>
      </c>
      <c r="X204" s="139">
        <v>2.7994634</v>
      </c>
      <c r="Y204" s="136">
        <v>0.20005829999999999</v>
      </c>
      <c r="Z204" s="143">
        <v>0.42708374999999998</v>
      </c>
      <c r="AA204" s="143">
        <v>0.42312500000000003</v>
      </c>
    </row>
    <row r="205" spans="1:27" x14ac:dyDescent="0.25">
      <c r="A205" s="132">
        <v>203</v>
      </c>
      <c r="B205" s="142" t="s">
        <v>431</v>
      </c>
      <c r="C205" s="142" t="s">
        <v>432</v>
      </c>
      <c r="D205" s="142" t="s">
        <v>613</v>
      </c>
      <c r="E205" s="134"/>
      <c r="F205" s="134"/>
      <c r="G205" s="134" t="s">
        <v>614</v>
      </c>
      <c r="H205" s="134">
        <v>193767</v>
      </c>
      <c r="I205" s="134" t="s">
        <v>615</v>
      </c>
      <c r="J205" s="134"/>
      <c r="K205" s="135"/>
      <c r="L205" s="135" t="s">
        <v>616</v>
      </c>
      <c r="M205" s="135" t="s">
        <v>617</v>
      </c>
      <c r="N205" s="136"/>
      <c r="O205" s="137">
        <v>0.49608570000000002</v>
      </c>
      <c r="P205" s="136">
        <v>0.52196460300000003</v>
      </c>
      <c r="Q205" s="136">
        <v>0.66106715155860996</v>
      </c>
      <c r="R205" s="136">
        <v>-1.6572449999999999E-3</v>
      </c>
      <c r="S205" s="141"/>
      <c r="T205" s="141">
        <v>0.757382</v>
      </c>
      <c r="U205" s="141">
        <v>8.9023092301607001E-2</v>
      </c>
      <c r="V205" s="141">
        <v>-3.624676</v>
      </c>
      <c r="W205" s="141">
        <v>6.7228474802671079E-2</v>
      </c>
      <c r="X205" s="139">
        <v>2.7994634</v>
      </c>
      <c r="Y205" s="136">
        <v>0.20005829999999999</v>
      </c>
      <c r="Z205" s="143">
        <v>0.42708374999999998</v>
      </c>
      <c r="AA205" s="143">
        <v>0.42312500000000003</v>
      </c>
    </row>
    <row r="206" spans="1:27" x14ac:dyDescent="0.25">
      <c r="A206" s="132">
        <v>204</v>
      </c>
      <c r="B206" s="142" t="s">
        <v>431</v>
      </c>
      <c r="C206" s="142" t="s">
        <v>432</v>
      </c>
      <c r="D206" s="142"/>
      <c r="E206" s="134"/>
      <c r="F206" s="134"/>
      <c r="G206" s="134" t="s">
        <v>618</v>
      </c>
      <c r="H206" s="134">
        <v>196579</v>
      </c>
      <c r="I206" s="134" t="s">
        <v>619</v>
      </c>
      <c r="J206" s="134"/>
      <c r="K206" s="135" t="s">
        <v>620</v>
      </c>
      <c r="L206" s="135" t="s">
        <v>621</v>
      </c>
      <c r="M206" s="135"/>
      <c r="N206" s="136"/>
      <c r="O206" s="137">
        <v>0.49608570000000002</v>
      </c>
      <c r="P206" s="136">
        <v>0.52196460300000003</v>
      </c>
      <c r="Q206" s="136">
        <v>0.66106715155860996</v>
      </c>
      <c r="R206" s="136">
        <v>-1.6572449999999999E-3</v>
      </c>
      <c r="S206" s="138">
        <v>577</v>
      </c>
      <c r="T206" s="138">
        <v>0.81469589866345804</v>
      </c>
      <c r="U206" s="138">
        <v>3.4659390317150998E-2</v>
      </c>
      <c r="V206" s="138">
        <v>-3.6847888343061399</v>
      </c>
      <c r="W206" s="138">
        <v>3.8637538712879081E-2</v>
      </c>
      <c r="X206" s="139">
        <v>2.7994634</v>
      </c>
      <c r="Y206" s="136">
        <v>0.20005829999999999</v>
      </c>
      <c r="Z206" s="143">
        <v>0.42708374999999998</v>
      </c>
      <c r="AA206" s="143">
        <v>0.42312500000000003</v>
      </c>
    </row>
    <row r="207" spans="1:27" x14ac:dyDescent="0.25">
      <c r="A207" s="132">
        <v>205</v>
      </c>
      <c r="B207" s="144" t="s">
        <v>431</v>
      </c>
      <c r="C207" s="144" t="s">
        <v>432</v>
      </c>
      <c r="D207" s="144" t="s">
        <v>433</v>
      </c>
      <c r="E207" s="134"/>
      <c r="F207" s="134"/>
      <c r="G207" s="147" t="s">
        <v>622</v>
      </c>
      <c r="H207" s="134">
        <v>197334</v>
      </c>
      <c r="I207" s="147" t="s">
        <v>623</v>
      </c>
      <c r="J207" s="134"/>
      <c r="K207" s="135"/>
      <c r="L207" s="135" t="s">
        <v>624</v>
      </c>
      <c r="M207" s="135"/>
      <c r="N207" s="136"/>
      <c r="O207" s="137">
        <v>0.49608570000000002</v>
      </c>
      <c r="P207" s="136">
        <v>0.52196460300000003</v>
      </c>
      <c r="Q207" s="136">
        <v>0.66106715155860996</v>
      </c>
      <c r="R207" s="136">
        <v>-1.6572449999999999E-3</v>
      </c>
      <c r="S207" s="138">
        <v>8556</v>
      </c>
      <c r="T207" s="138">
        <v>0.66067096035320905</v>
      </c>
      <c r="U207" s="138">
        <v>0.12853331502211102</v>
      </c>
      <c r="V207" s="138">
        <v>-3.6504090323060301</v>
      </c>
      <c r="W207" s="138">
        <v>0.10285501387252508</v>
      </c>
      <c r="X207" s="139">
        <v>2.7994634</v>
      </c>
      <c r="Y207" s="136">
        <v>0.20005829999999999</v>
      </c>
      <c r="Z207" s="140">
        <v>0.32</v>
      </c>
      <c r="AA207" s="140">
        <v>0.37</v>
      </c>
    </row>
    <row r="208" spans="1:27" x14ac:dyDescent="0.25">
      <c r="A208" s="132">
        <v>206</v>
      </c>
      <c r="B208" s="149" t="s">
        <v>431</v>
      </c>
      <c r="C208" s="149" t="s">
        <v>432</v>
      </c>
      <c r="D208" s="149" t="s">
        <v>433</v>
      </c>
      <c r="E208" s="134"/>
      <c r="F208" s="134"/>
      <c r="G208" s="150" t="s">
        <v>625</v>
      </c>
      <c r="H208" s="134">
        <v>198461</v>
      </c>
      <c r="I208" s="150" t="s">
        <v>626</v>
      </c>
      <c r="J208" s="134"/>
      <c r="K208" s="135"/>
      <c r="L208" s="135" t="s">
        <v>627</v>
      </c>
      <c r="M208" s="135"/>
      <c r="N208" s="136"/>
      <c r="O208" s="137">
        <v>0.49608570000000002</v>
      </c>
      <c r="P208" s="136">
        <v>0.52196460300000003</v>
      </c>
      <c r="Q208" s="136">
        <v>0.66106715155860996</v>
      </c>
      <c r="R208" s="136">
        <v>-1.6572449999999999E-3</v>
      </c>
      <c r="S208" s="138">
        <v>8398</v>
      </c>
      <c r="T208" s="138">
        <v>0.85731635910327997</v>
      </c>
      <c r="U208" s="138">
        <v>8.6766642226222004E-2</v>
      </c>
      <c r="V208" s="138">
        <v>-4.3423796273494197</v>
      </c>
      <c r="W208" s="138">
        <v>5.5331760334129176E-2</v>
      </c>
      <c r="X208" s="139">
        <v>2.7994634</v>
      </c>
      <c r="Y208" s="136">
        <v>0.20005829999999999</v>
      </c>
      <c r="Z208" s="140">
        <v>0.42188999999999999</v>
      </c>
      <c r="AA208" s="140">
        <v>0.41499999999999998</v>
      </c>
    </row>
    <row r="209" spans="1:27" x14ac:dyDescent="0.25">
      <c r="A209" s="132">
        <v>207</v>
      </c>
      <c r="B209" s="151" t="s">
        <v>628</v>
      </c>
      <c r="C209" s="151" t="s">
        <v>629</v>
      </c>
      <c r="D209" s="151" t="s">
        <v>433</v>
      </c>
      <c r="E209" s="152">
        <v>3</v>
      </c>
      <c r="F209" s="152">
        <v>394</v>
      </c>
      <c r="G209" s="152" t="s">
        <v>630</v>
      </c>
      <c r="H209" s="152">
        <v>116762</v>
      </c>
      <c r="I209" s="152" t="s">
        <v>631</v>
      </c>
      <c r="J209" s="152">
        <v>3548</v>
      </c>
      <c r="K209" s="153" t="s">
        <v>632</v>
      </c>
      <c r="L209" s="153" t="s">
        <v>633</v>
      </c>
      <c r="M209" s="153" t="s">
        <v>634</v>
      </c>
      <c r="N209" s="152">
        <v>111</v>
      </c>
      <c r="O209" s="154">
        <v>0.47705213831723098</v>
      </c>
      <c r="P209" s="152">
        <v>0.51112289425019497</v>
      </c>
      <c r="Q209" s="152">
        <v>0.66106715155860996</v>
      </c>
      <c r="R209" s="152">
        <v>-1.6647869170515099E-3</v>
      </c>
      <c r="S209" s="152">
        <v>723</v>
      </c>
      <c r="T209" s="155">
        <v>0.83976509053116299</v>
      </c>
      <c r="U209" s="155">
        <v>6.4796099971613397E-2</v>
      </c>
      <c r="V209" s="155">
        <v>-4.0214734848220601</v>
      </c>
      <c r="W209" s="155">
        <v>5.6999216827718885E-2</v>
      </c>
      <c r="X209" s="152">
        <v>2.4096113000000003</v>
      </c>
      <c r="Y209" s="152">
        <v>0.20005829999999999</v>
      </c>
      <c r="Z209" s="156">
        <v>0.56000000000000005</v>
      </c>
      <c r="AA209" s="156">
        <v>0.56000000000000005</v>
      </c>
    </row>
    <row r="210" spans="1:27" x14ac:dyDescent="0.25">
      <c r="A210" s="132">
        <v>208</v>
      </c>
      <c r="B210" s="151" t="s">
        <v>628</v>
      </c>
      <c r="C210" s="151" t="s">
        <v>629</v>
      </c>
      <c r="D210" s="151" t="s">
        <v>433</v>
      </c>
      <c r="E210" s="152">
        <v>5</v>
      </c>
      <c r="F210" s="152">
        <v>397</v>
      </c>
      <c r="G210" s="152" t="s">
        <v>635</v>
      </c>
      <c r="H210" s="152">
        <v>116704</v>
      </c>
      <c r="I210" s="152" t="s">
        <v>636</v>
      </c>
      <c r="J210" s="152">
        <v>3543</v>
      </c>
      <c r="K210" s="153" t="s">
        <v>637</v>
      </c>
      <c r="L210" s="153" t="s">
        <v>638</v>
      </c>
      <c r="M210" s="153" t="s">
        <v>639</v>
      </c>
      <c r="N210" s="136"/>
      <c r="O210" s="137">
        <v>0.49608570000000002</v>
      </c>
      <c r="P210" s="136">
        <v>0.52196460300000003</v>
      </c>
      <c r="Q210" s="136">
        <v>0.66106715155860996</v>
      </c>
      <c r="R210" s="136">
        <v>-1.6572449999999999E-3</v>
      </c>
      <c r="S210" s="155">
        <v>6408</v>
      </c>
      <c r="T210" s="155">
        <v>0.78332000471751595</v>
      </c>
      <c r="U210" s="155">
        <v>7.4261788261033412E-2</v>
      </c>
      <c r="V210" s="155">
        <v>-2.8576942589267</v>
      </c>
      <c r="W210" s="155">
        <v>4.5235260042562182E-2</v>
      </c>
      <c r="X210" s="139">
        <v>2.4096113000000003</v>
      </c>
      <c r="Y210" s="136">
        <v>0.20005829999999999</v>
      </c>
      <c r="Z210" s="156">
        <v>0.82</v>
      </c>
      <c r="AA210" s="156">
        <v>0.73</v>
      </c>
    </row>
    <row r="211" spans="1:27" x14ac:dyDescent="0.25">
      <c r="A211" s="132">
        <v>209</v>
      </c>
      <c r="B211" s="151" t="s">
        <v>628</v>
      </c>
      <c r="C211" s="151" t="s">
        <v>629</v>
      </c>
      <c r="D211" s="151" t="s">
        <v>433</v>
      </c>
      <c r="E211" s="152">
        <v>10</v>
      </c>
      <c r="F211" s="152">
        <v>383</v>
      </c>
      <c r="G211" s="152" t="s">
        <v>640</v>
      </c>
      <c r="H211" s="152">
        <v>89304</v>
      </c>
      <c r="I211" s="152" t="s">
        <v>641</v>
      </c>
      <c r="J211" s="152">
        <v>954</v>
      </c>
      <c r="K211" s="153">
        <v>10</v>
      </c>
      <c r="L211" s="153" t="s">
        <v>642</v>
      </c>
      <c r="M211" s="153" t="s">
        <v>643</v>
      </c>
      <c r="N211" s="136"/>
      <c r="O211" s="137">
        <v>0.49608570000000002</v>
      </c>
      <c r="P211" s="136">
        <v>0.52196460300000003</v>
      </c>
      <c r="Q211" s="136">
        <v>0.66106715155860996</v>
      </c>
      <c r="R211" s="136">
        <v>-1.6572449999999999E-3</v>
      </c>
      <c r="S211" s="155">
        <v>59300</v>
      </c>
      <c r="T211" s="155">
        <v>0.66166834944902098</v>
      </c>
      <c r="U211" s="155">
        <v>0.1031190326368234</v>
      </c>
      <c r="V211" s="155">
        <v>-2.5407335386877299</v>
      </c>
      <c r="W211" s="155">
        <v>8.1687218131612782E-2</v>
      </c>
      <c r="X211" s="139">
        <v>2.4096113000000003</v>
      </c>
      <c r="Y211" s="136">
        <v>0.20005829999999999</v>
      </c>
      <c r="Z211" s="156">
        <v>0.44</v>
      </c>
      <c r="AA211" s="156">
        <v>0.47</v>
      </c>
    </row>
    <row r="212" spans="1:27" x14ac:dyDescent="0.25">
      <c r="A212" s="132">
        <v>210</v>
      </c>
      <c r="B212" s="157" t="s">
        <v>628</v>
      </c>
      <c r="C212" s="157" t="s">
        <v>629</v>
      </c>
      <c r="D212" s="157" t="s">
        <v>609</v>
      </c>
      <c r="E212" s="152"/>
      <c r="F212" s="152"/>
      <c r="G212" s="152" t="s">
        <v>644</v>
      </c>
      <c r="H212" s="152"/>
      <c r="I212" s="152" t="s">
        <v>645</v>
      </c>
      <c r="J212" s="152"/>
      <c r="K212" s="153"/>
      <c r="L212" s="153"/>
      <c r="M212" s="153"/>
      <c r="N212" s="136"/>
      <c r="O212" s="137">
        <v>0.49608570000000002</v>
      </c>
      <c r="P212" s="136">
        <v>0.52196460300000003</v>
      </c>
      <c r="Q212" s="136">
        <v>0.66106715155860996</v>
      </c>
      <c r="R212" s="136">
        <v>-1.6572449999999999E-3</v>
      </c>
      <c r="S212" s="141"/>
      <c r="T212" s="141">
        <v>0.757382</v>
      </c>
      <c r="U212" s="141">
        <v>9.1104119270983414E-2</v>
      </c>
      <c r="V212" s="141">
        <v>-3.624676</v>
      </c>
      <c r="W212" s="141">
        <v>6.7228474802671079E-2</v>
      </c>
      <c r="X212" s="139">
        <v>2.4096113000000003</v>
      </c>
      <c r="Y212" s="136">
        <v>0.20005829999999999</v>
      </c>
      <c r="Z212" s="156">
        <v>0.60666666666666669</v>
      </c>
      <c r="AA212" s="156">
        <v>0.58666666666666667</v>
      </c>
    </row>
    <row r="213" spans="1:27" x14ac:dyDescent="0.25">
      <c r="A213" s="132">
        <v>211</v>
      </c>
      <c r="B213" s="158" t="s">
        <v>628</v>
      </c>
      <c r="C213" s="158" t="s">
        <v>646</v>
      </c>
      <c r="D213" s="158"/>
      <c r="E213" s="159">
        <v>1</v>
      </c>
      <c r="F213" s="159">
        <v>392</v>
      </c>
      <c r="G213" s="159" t="s">
        <v>387</v>
      </c>
      <c r="H213" s="159">
        <v>139596</v>
      </c>
      <c r="I213" s="159" t="s">
        <v>647</v>
      </c>
      <c r="J213" s="159">
        <v>3546</v>
      </c>
      <c r="K213" s="160" t="s">
        <v>648</v>
      </c>
      <c r="L213" s="160" t="s">
        <v>69</v>
      </c>
      <c r="M213" s="160" t="s">
        <v>649</v>
      </c>
      <c r="N213" s="159">
        <v>2079</v>
      </c>
      <c r="O213" s="161">
        <v>0.51202918129707098</v>
      </c>
      <c r="P213" s="159">
        <v>0.56104230804168298</v>
      </c>
      <c r="Q213" s="159">
        <v>0.66106715155860996</v>
      </c>
      <c r="R213" s="159">
        <v>-2.3506074795573801E-3</v>
      </c>
      <c r="S213" s="162">
        <v>114034</v>
      </c>
      <c r="T213" s="162">
        <v>0.89821056360732199</v>
      </c>
      <c r="U213" s="162">
        <v>6.6947004368685115E-2</v>
      </c>
      <c r="V213" s="162">
        <v>-4.0587285540406297</v>
      </c>
      <c r="W213" s="162">
        <v>2.4523428928112184E-2</v>
      </c>
      <c r="X213" s="159">
        <v>2.4096113000000003</v>
      </c>
      <c r="Y213" s="159">
        <v>0.20005829999999999</v>
      </c>
      <c r="Z213" s="163">
        <v>0.55964999999999998</v>
      </c>
      <c r="AA213" s="163">
        <v>0.56999999999999995</v>
      </c>
    </row>
    <row r="214" spans="1:27" x14ac:dyDescent="0.25">
      <c r="A214" s="132">
        <v>212</v>
      </c>
      <c r="B214" s="158" t="s">
        <v>628</v>
      </c>
      <c r="C214" s="158" t="s">
        <v>646</v>
      </c>
      <c r="D214" s="158"/>
      <c r="E214" s="159">
        <v>2</v>
      </c>
      <c r="F214" s="159">
        <v>395</v>
      </c>
      <c r="G214" s="159" t="s">
        <v>388</v>
      </c>
      <c r="H214" s="159">
        <v>139584</v>
      </c>
      <c r="I214" s="159" t="s">
        <v>650</v>
      </c>
      <c r="J214" s="159">
        <v>3549</v>
      </c>
      <c r="K214" s="160" t="s">
        <v>651</v>
      </c>
      <c r="L214" s="160" t="s">
        <v>17</v>
      </c>
      <c r="M214" s="160" t="s">
        <v>652</v>
      </c>
      <c r="N214" s="159">
        <v>2079</v>
      </c>
      <c r="O214" s="161">
        <v>0.51202918129707098</v>
      </c>
      <c r="P214" s="159">
        <v>0.56104230804168298</v>
      </c>
      <c r="Q214" s="159">
        <v>0.66106715155860996</v>
      </c>
      <c r="R214" s="159">
        <v>-2.3506074795573801E-3</v>
      </c>
      <c r="S214" s="162">
        <v>97169</v>
      </c>
      <c r="T214" s="162">
        <v>0.90954561504142795</v>
      </c>
      <c r="U214" s="162">
        <v>6.9981567319617105E-2</v>
      </c>
      <c r="V214" s="162">
        <v>-4.24117035097085</v>
      </c>
      <c r="W214" s="162">
        <v>2.8518728146522981E-2</v>
      </c>
      <c r="X214" s="159">
        <v>2.4096113000000003</v>
      </c>
      <c r="Y214" s="159">
        <v>0.20005829999999999</v>
      </c>
      <c r="Z214" s="163">
        <v>0.55964999999999998</v>
      </c>
      <c r="AA214" s="163">
        <v>0.55000000000000004</v>
      </c>
    </row>
    <row r="215" spans="1:27" x14ac:dyDescent="0.25">
      <c r="A215" s="132">
        <v>213</v>
      </c>
      <c r="B215" s="158" t="s">
        <v>628</v>
      </c>
      <c r="C215" s="158" t="s">
        <v>646</v>
      </c>
      <c r="D215" s="158"/>
      <c r="E215" s="159">
        <v>4</v>
      </c>
      <c r="F215" s="159">
        <v>393</v>
      </c>
      <c r="G215" s="159" t="s">
        <v>653</v>
      </c>
      <c r="H215" s="159">
        <v>116751</v>
      </c>
      <c r="I215" s="159" t="s">
        <v>654</v>
      </c>
      <c r="J215" s="159">
        <v>3544</v>
      </c>
      <c r="K215" s="160" t="s">
        <v>655</v>
      </c>
      <c r="L215" s="160" t="s">
        <v>656</v>
      </c>
      <c r="M215" s="160" t="s">
        <v>657</v>
      </c>
      <c r="N215" s="136"/>
      <c r="O215" s="137">
        <v>0.49608570000000002</v>
      </c>
      <c r="P215" s="136">
        <v>0.52196460300000003</v>
      </c>
      <c r="Q215" s="136">
        <v>0.66106715155860996</v>
      </c>
      <c r="R215" s="136">
        <v>-1.6572449999999999E-3</v>
      </c>
      <c r="S215" s="162">
        <v>36543</v>
      </c>
      <c r="T215" s="162">
        <v>0.77968136916833497</v>
      </c>
      <c r="U215" s="162">
        <v>9.6474361409816106E-2</v>
      </c>
      <c r="V215" s="162">
        <v>-3.2290435458858302</v>
      </c>
      <c r="W215" s="162">
        <v>5.563988286133878E-2</v>
      </c>
      <c r="X215" s="139">
        <v>2.4096113000000003</v>
      </c>
      <c r="Y215" s="136">
        <v>0.20005829999999999</v>
      </c>
      <c r="Z215" s="143">
        <v>0.61732500000000001</v>
      </c>
      <c r="AA215" s="163">
        <v>0.6</v>
      </c>
    </row>
    <row r="216" spans="1:27" x14ac:dyDescent="0.25">
      <c r="A216" s="132">
        <v>214</v>
      </c>
      <c r="B216" s="164" t="s">
        <v>628</v>
      </c>
      <c r="C216" s="164" t="s">
        <v>646</v>
      </c>
      <c r="D216" s="164" t="s">
        <v>433</v>
      </c>
      <c r="E216" s="159">
        <v>6</v>
      </c>
      <c r="F216" s="159">
        <v>396</v>
      </c>
      <c r="G216" s="159" t="s">
        <v>658</v>
      </c>
      <c r="H216" s="159">
        <v>116754</v>
      </c>
      <c r="I216" s="159" t="s">
        <v>659</v>
      </c>
      <c r="J216" s="159">
        <v>3551</v>
      </c>
      <c r="K216" s="160" t="s">
        <v>660</v>
      </c>
      <c r="L216" s="160" t="s">
        <v>661</v>
      </c>
      <c r="M216" s="160" t="s">
        <v>662</v>
      </c>
      <c r="N216" s="136"/>
      <c r="O216" s="137">
        <v>0.49608570000000002</v>
      </c>
      <c r="P216" s="136">
        <v>0.52196460300000003</v>
      </c>
      <c r="Q216" s="136">
        <v>0.66106715155860996</v>
      </c>
      <c r="R216" s="136">
        <v>-1.6572449999999999E-3</v>
      </c>
      <c r="S216" s="162">
        <v>1986</v>
      </c>
      <c r="T216" s="162">
        <v>0.81204214073666603</v>
      </c>
      <c r="U216" s="162">
        <v>7.7551591754385085E-2</v>
      </c>
      <c r="V216" s="162">
        <v>-3.3903178845053001</v>
      </c>
      <c r="W216" s="162">
        <v>4.2167802309813582E-2</v>
      </c>
      <c r="X216" s="139">
        <v>2.4096113000000003</v>
      </c>
      <c r="Y216" s="136">
        <v>0.20005829999999999</v>
      </c>
      <c r="Z216" s="143">
        <v>0.61732500000000001</v>
      </c>
      <c r="AA216" s="163">
        <v>0.84</v>
      </c>
    </row>
    <row r="217" spans="1:27" x14ac:dyDescent="0.25">
      <c r="A217" s="132">
        <v>215</v>
      </c>
      <c r="B217" s="165" t="s">
        <v>628</v>
      </c>
      <c r="C217" s="165" t="s">
        <v>646</v>
      </c>
      <c r="D217" s="165"/>
      <c r="E217" s="159">
        <v>20</v>
      </c>
      <c r="F217" s="159">
        <v>1198</v>
      </c>
      <c r="G217" s="159" t="s">
        <v>663</v>
      </c>
      <c r="H217" s="159">
        <v>89468</v>
      </c>
      <c r="I217" s="159" t="s">
        <v>664</v>
      </c>
      <c r="J217" s="159">
        <v>964</v>
      </c>
      <c r="K217" s="160">
        <v>16</v>
      </c>
      <c r="L217" s="160" t="s">
        <v>665</v>
      </c>
      <c r="M217" s="160" t="s">
        <v>666</v>
      </c>
      <c r="N217" s="136"/>
      <c r="O217" s="137">
        <v>0.49608570000000002</v>
      </c>
      <c r="P217" s="136">
        <v>0.52196460300000003</v>
      </c>
      <c r="Q217" s="136">
        <v>0.66106715155860996</v>
      </c>
      <c r="R217" s="136">
        <v>-1.6572449999999999E-3</v>
      </c>
      <c r="S217" s="141"/>
      <c r="T217" s="141">
        <v>0.757382</v>
      </c>
      <c r="U217" s="141">
        <v>0.1037222157110981</v>
      </c>
      <c r="V217" s="141">
        <v>-3.624676</v>
      </c>
      <c r="W217" s="141">
        <v>6.7228474802671079E-2</v>
      </c>
      <c r="X217" s="139">
        <v>2.4096113000000003</v>
      </c>
      <c r="Y217" s="136">
        <v>0.20005829999999999</v>
      </c>
      <c r="Z217" s="143">
        <v>0.61732500000000001</v>
      </c>
      <c r="AA217" s="143">
        <v>0.64166666666666661</v>
      </c>
    </row>
    <row r="218" spans="1:27" x14ac:dyDescent="0.25">
      <c r="A218" s="132">
        <v>216</v>
      </c>
      <c r="B218" s="164" t="s">
        <v>628</v>
      </c>
      <c r="C218" s="164" t="s">
        <v>646</v>
      </c>
      <c r="D218" s="164" t="s">
        <v>433</v>
      </c>
      <c r="E218" s="159">
        <v>94</v>
      </c>
      <c r="F218" s="159">
        <v>385</v>
      </c>
      <c r="G218" s="159" t="s">
        <v>667</v>
      </c>
      <c r="H218" s="159">
        <v>116670</v>
      </c>
      <c r="I218" s="159" t="s">
        <v>668</v>
      </c>
      <c r="J218" s="159">
        <v>3540</v>
      </c>
      <c r="K218" s="160">
        <v>34</v>
      </c>
      <c r="L218" s="160" t="s">
        <v>669</v>
      </c>
      <c r="M218" s="160" t="s">
        <v>670</v>
      </c>
      <c r="N218" s="136"/>
      <c r="O218" s="137">
        <v>0.49608570000000002</v>
      </c>
      <c r="P218" s="136">
        <v>0.56104230804168298</v>
      </c>
      <c r="Q218" s="136">
        <v>0.66106715155860996</v>
      </c>
      <c r="R218" s="136">
        <v>-2.3506074795573801E-3</v>
      </c>
      <c r="S218" s="159">
        <v>183</v>
      </c>
      <c r="T218" s="162">
        <v>0.81997648598718498</v>
      </c>
      <c r="U218" s="162">
        <v>5.9174352210382107E-2</v>
      </c>
      <c r="V218" s="162">
        <v>-3.67762744626345</v>
      </c>
      <c r="W218" s="162">
        <v>4.0606069746898781E-2</v>
      </c>
      <c r="X218" s="139">
        <v>2.4096113000000003</v>
      </c>
      <c r="Y218" s="136">
        <v>0.20005829999999999</v>
      </c>
      <c r="Z218" s="143">
        <v>0.61732500000000001</v>
      </c>
      <c r="AA218" s="143">
        <v>0.64166666666666661</v>
      </c>
    </row>
    <row r="219" spans="1:27" x14ac:dyDescent="0.25">
      <c r="A219" s="132">
        <v>217</v>
      </c>
      <c r="B219" s="158" t="s">
        <v>628</v>
      </c>
      <c r="C219" s="165" t="s">
        <v>646</v>
      </c>
      <c r="D219" s="165"/>
      <c r="E219" s="159">
        <v>7</v>
      </c>
      <c r="F219" s="159">
        <v>388</v>
      </c>
      <c r="G219" s="159" t="s">
        <v>671</v>
      </c>
      <c r="H219" s="159">
        <v>116677</v>
      </c>
      <c r="I219" s="159" t="s">
        <v>672</v>
      </c>
      <c r="J219" s="159">
        <v>3547</v>
      </c>
      <c r="K219" s="160" t="s">
        <v>673</v>
      </c>
      <c r="L219" s="160"/>
      <c r="M219" s="160"/>
      <c r="N219" s="159">
        <v>2079</v>
      </c>
      <c r="O219" s="161">
        <v>0.51202918129707098</v>
      </c>
      <c r="P219" s="159">
        <v>0.56104230804168298</v>
      </c>
      <c r="Q219" s="159">
        <v>0.66106715155860996</v>
      </c>
      <c r="R219" s="159">
        <v>-2.3506074795573801E-3</v>
      </c>
      <c r="S219" s="141"/>
      <c r="T219" s="141">
        <v>0.757382</v>
      </c>
      <c r="U219" s="141">
        <v>0.1037222157110981</v>
      </c>
      <c r="V219" s="141">
        <v>-3.624676</v>
      </c>
      <c r="W219" s="141">
        <v>6.7228474802671079E-2</v>
      </c>
      <c r="X219" s="159">
        <v>2.4096113000000003</v>
      </c>
      <c r="Y219" s="159">
        <v>0.20005829999999999</v>
      </c>
      <c r="Z219" s="163">
        <v>0.55964999999999998</v>
      </c>
      <c r="AA219" s="143">
        <v>0.56000000000000005</v>
      </c>
    </row>
    <row r="220" spans="1:27" x14ac:dyDescent="0.25">
      <c r="A220" s="132">
        <v>218</v>
      </c>
      <c r="B220" s="164" t="s">
        <v>628</v>
      </c>
      <c r="C220" s="164" t="s">
        <v>646</v>
      </c>
      <c r="D220" s="164" t="s">
        <v>433</v>
      </c>
      <c r="E220" s="159">
        <v>8</v>
      </c>
      <c r="F220" s="159">
        <v>391</v>
      </c>
      <c r="G220" s="159" t="s">
        <v>674</v>
      </c>
      <c r="H220" s="159">
        <v>116774</v>
      </c>
      <c r="I220" s="159" t="s">
        <v>675</v>
      </c>
      <c r="J220" s="159">
        <v>3550</v>
      </c>
      <c r="K220" s="160" t="s">
        <v>676</v>
      </c>
      <c r="L220" s="160" t="s">
        <v>677</v>
      </c>
      <c r="M220" s="160" t="s">
        <v>678</v>
      </c>
      <c r="N220" s="136"/>
      <c r="O220" s="137">
        <v>0.49608570000000002</v>
      </c>
      <c r="P220" s="136">
        <v>0.52196460300000003</v>
      </c>
      <c r="Q220" s="136">
        <v>0.66106715155860996</v>
      </c>
      <c r="R220" s="136">
        <v>-1.6572449999999999E-3</v>
      </c>
      <c r="S220" s="162">
        <v>718</v>
      </c>
      <c r="T220" s="162">
        <v>0.79204926213816795</v>
      </c>
      <c r="U220" s="162">
        <v>5.08075541338441E-2</v>
      </c>
      <c r="V220" s="162">
        <v>-1.8303390973514899</v>
      </c>
      <c r="W220" s="162">
        <v>-5.1948344004546102E-3</v>
      </c>
      <c r="X220" s="139">
        <v>2.4096113000000003</v>
      </c>
      <c r="Y220" s="136">
        <v>0.20005829999999999</v>
      </c>
      <c r="Z220" s="163">
        <v>0.77</v>
      </c>
      <c r="AA220" s="163">
        <v>0.71</v>
      </c>
    </row>
    <row r="221" spans="1:27" x14ac:dyDescent="0.25">
      <c r="A221" s="132">
        <v>219</v>
      </c>
      <c r="B221" s="158" t="s">
        <v>628</v>
      </c>
      <c r="C221" s="158" t="s">
        <v>646</v>
      </c>
      <c r="D221" s="158"/>
      <c r="E221" s="159">
        <v>74</v>
      </c>
      <c r="F221" s="159">
        <v>387</v>
      </c>
      <c r="G221" s="159" t="s">
        <v>679</v>
      </c>
      <c r="H221" s="159">
        <v>159897</v>
      </c>
      <c r="I221" s="159" t="s">
        <v>680</v>
      </c>
      <c r="J221" s="159">
        <v>3542</v>
      </c>
      <c r="K221" s="160" t="s">
        <v>681</v>
      </c>
      <c r="L221" s="160" t="s">
        <v>682</v>
      </c>
      <c r="M221" s="160" t="s">
        <v>683</v>
      </c>
      <c r="N221" s="159">
        <v>2079</v>
      </c>
      <c r="O221" s="161">
        <v>0.51202918129707098</v>
      </c>
      <c r="P221" s="159">
        <v>0.56104230804168298</v>
      </c>
      <c r="Q221" s="159">
        <v>0.66106715155860996</v>
      </c>
      <c r="R221" s="159">
        <v>-2.3506074795573801E-3</v>
      </c>
      <c r="S221" s="141"/>
      <c r="T221" s="141">
        <v>0.757382</v>
      </c>
      <c r="U221" s="141">
        <v>0.1037222157110981</v>
      </c>
      <c r="V221" s="141">
        <v>-3.624676</v>
      </c>
      <c r="W221" s="141">
        <v>6.7228474802671079E-2</v>
      </c>
      <c r="X221" s="159">
        <v>2.4096113000000003</v>
      </c>
      <c r="Y221" s="159">
        <v>0.20005829999999999</v>
      </c>
      <c r="Z221" s="163">
        <v>0.55964999999999998</v>
      </c>
      <c r="AA221" s="143">
        <v>0.56000000000000005</v>
      </c>
    </row>
    <row r="222" spans="1:27" x14ac:dyDescent="0.25">
      <c r="A222" s="132">
        <v>220</v>
      </c>
      <c r="B222" s="164" t="s">
        <v>628</v>
      </c>
      <c r="C222" s="164" t="s">
        <v>646</v>
      </c>
      <c r="D222" s="164" t="s">
        <v>433</v>
      </c>
      <c r="E222" s="159">
        <v>75</v>
      </c>
      <c r="F222" s="159">
        <v>386</v>
      </c>
      <c r="G222" s="159" t="s">
        <v>684</v>
      </c>
      <c r="H222" s="159">
        <v>116740</v>
      </c>
      <c r="I222" s="159" t="s">
        <v>685</v>
      </c>
      <c r="J222" s="159">
        <v>3545</v>
      </c>
      <c r="K222" s="160" t="s">
        <v>686</v>
      </c>
      <c r="L222" s="160" t="s">
        <v>687</v>
      </c>
      <c r="M222" s="160" t="s">
        <v>688</v>
      </c>
      <c r="N222" s="159">
        <v>27</v>
      </c>
      <c r="O222" s="161">
        <v>0.47860843885131099</v>
      </c>
      <c r="P222" s="159">
        <v>0.51345508387185201</v>
      </c>
      <c r="Q222" s="159">
        <v>0.66106715155860996</v>
      </c>
      <c r="R222" s="159">
        <v>-2.13372226924474E-3</v>
      </c>
      <c r="S222" s="141"/>
      <c r="T222" s="141">
        <v>0.757382</v>
      </c>
      <c r="U222" s="141">
        <v>0.1037222157110981</v>
      </c>
      <c r="V222" s="141">
        <v>-3.624676</v>
      </c>
      <c r="W222" s="141">
        <v>6.7228474802671079E-2</v>
      </c>
      <c r="X222" s="159">
        <v>2.4096113000000003</v>
      </c>
      <c r="Y222" s="159">
        <v>0.20005829999999999</v>
      </c>
      <c r="Z222" s="163">
        <v>0.57999999999999996</v>
      </c>
      <c r="AA222" s="163">
        <v>0.57999999999999996</v>
      </c>
    </row>
    <row r="223" spans="1:27" x14ac:dyDescent="0.25">
      <c r="A223" s="132">
        <v>221</v>
      </c>
      <c r="B223" s="165" t="s">
        <v>628</v>
      </c>
      <c r="C223" s="165" t="s">
        <v>646</v>
      </c>
      <c r="D223" s="165"/>
      <c r="E223" s="159">
        <v>120</v>
      </c>
      <c r="F223" s="159">
        <v>1237</v>
      </c>
      <c r="G223" s="159" t="s">
        <v>689</v>
      </c>
      <c r="H223" s="159">
        <v>108810</v>
      </c>
      <c r="I223" s="159" t="s">
        <v>690</v>
      </c>
      <c r="J223" s="159">
        <v>2832</v>
      </c>
      <c r="K223" s="160" t="s">
        <v>691</v>
      </c>
      <c r="L223" s="160" t="s">
        <v>692</v>
      </c>
      <c r="M223" s="160" t="s">
        <v>693</v>
      </c>
      <c r="N223" s="136"/>
      <c r="O223" s="137">
        <v>0.49608570000000002</v>
      </c>
      <c r="P223" s="136">
        <v>0.52196460300000003</v>
      </c>
      <c r="Q223" s="136">
        <v>0.66106715155860996</v>
      </c>
      <c r="R223" s="136">
        <v>-1.6572449999999999E-3</v>
      </c>
      <c r="S223" s="162">
        <v>4</v>
      </c>
      <c r="T223" s="162">
        <v>0.80969374215100498</v>
      </c>
      <c r="U223" s="162">
        <v>7.4428430741464102E-2</v>
      </c>
      <c r="V223" s="162">
        <v>-3.1383375036276102</v>
      </c>
      <c r="W223" s="162">
        <v>3.7258783055734983E-2</v>
      </c>
      <c r="X223" s="139">
        <v>2.4096113000000003</v>
      </c>
      <c r="Y223" s="136">
        <v>0.20005829999999999</v>
      </c>
      <c r="Z223" s="143">
        <v>0.61732500000000001</v>
      </c>
      <c r="AA223" s="143">
        <v>0.64166666666666661</v>
      </c>
    </row>
    <row r="224" spans="1:27" x14ac:dyDescent="0.25">
      <c r="A224" s="132">
        <v>222</v>
      </c>
      <c r="B224" s="158" t="s">
        <v>628</v>
      </c>
      <c r="C224" s="158" t="s">
        <v>646</v>
      </c>
      <c r="D224" s="158"/>
      <c r="E224" s="159">
        <v>121</v>
      </c>
      <c r="F224" s="159">
        <v>1238</v>
      </c>
      <c r="G224" s="159" t="s">
        <v>694</v>
      </c>
      <c r="H224" s="159">
        <v>86817</v>
      </c>
      <c r="I224" s="159" t="s">
        <v>695</v>
      </c>
      <c r="J224" s="159">
        <v>675</v>
      </c>
      <c r="K224" s="160" t="s">
        <v>696</v>
      </c>
      <c r="L224" s="160"/>
      <c r="M224" s="160"/>
      <c r="N224" s="136"/>
      <c r="O224" s="137">
        <v>0.49608570000000002</v>
      </c>
      <c r="P224" s="136">
        <v>0.52196460300000003</v>
      </c>
      <c r="Q224" s="136">
        <v>0.66106715155860996</v>
      </c>
      <c r="R224" s="136">
        <v>-1.6572449999999999E-3</v>
      </c>
      <c r="S224" s="141"/>
      <c r="T224" s="141">
        <v>0.757382</v>
      </c>
      <c r="U224" s="141">
        <v>0.1037222157110981</v>
      </c>
      <c r="V224" s="141">
        <v>-3.624676</v>
      </c>
      <c r="W224" s="141">
        <v>6.7228474802671079E-2</v>
      </c>
      <c r="X224" s="139">
        <v>2.4096113000000003</v>
      </c>
      <c r="Y224" s="136">
        <v>0.20005829999999999</v>
      </c>
      <c r="Z224" s="163">
        <v>0.61732500000000001</v>
      </c>
      <c r="AA224" s="163">
        <v>0.64166666666666661</v>
      </c>
    </row>
    <row r="225" spans="1:27" x14ac:dyDescent="0.25">
      <c r="A225" s="132">
        <v>223</v>
      </c>
      <c r="B225" s="158" t="s">
        <v>628</v>
      </c>
      <c r="C225" s="158" t="s">
        <v>646</v>
      </c>
      <c r="D225" s="158"/>
      <c r="E225" s="159">
        <v>122</v>
      </c>
      <c r="F225" s="159">
        <v>1240</v>
      </c>
      <c r="G225" s="159" t="s">
        <v>697</v>
      </c>
      <c r="H225" s="159">
        <v>108822</v>
      </c>
      <c r="I225" s="159" t="s">
        <v>698</v>
      </c>
      <c r="J225" s="159">
        <v>2833</v>
      </c>
      <c r="K225" s="160" t="s">
        <v>699</v>
      </c>
      <c r="L225" s="160" t="s">
        <v>700</v>
      </c>
      <c r="M225" s="160" t="s">
        <v>701</v>
      </c>
      <c r="N225" s="136"/>
      <c r="O225" s="137">
        <v>0.49608570000000002</v>
      </c>
      <c r="P225" s="136">
        <v>0.52196460300000003</v>
      </c>
      <c r="Q225" s="136">
        <v>0.66106715155860996</v>
      </c>
      <c r="R225" s="136">
        <v>-1.6572449999999999E-3</v>
      </c>
      <c r="S225" s="141"/>
      <c r="T225" s="141">
        <v>0.757382</v>
      </c>
      <c r="U225" s="141">
        <v>0.1037222157110981</v>
      </c>
      <c r="V225" s="141">
        <v>-3.624676</v>
      </c>
      <c r="W225" s="141">
        <v>6.7228474802671079E-2</v>
      </c>
      <c r="X225" s="139">
        <v>2.4096113000000003</v>
      </c>
      <c r="Y225" s="136">
        <v>0.20005829999999999</v>
      </c>
      <c r="Z225" s="143">
        <v>0.61732500000000001</v>
      </c>
      <c r="AA225" s="143">
        <v>0.64166666666666661</v>
      </c>
    </row>
    <row r="226" spans="1:27" x14ac:dyDescent="0.25">
      <c r="A226" s="132">
        <v>224</v>
      </c>
      <c r="B226" s="158" t="s">
        <v>628</v>
      </c>
      <c r="C226" s="158" t="s">
        <v>646</v>
      </c>
      <c r="D226" s="158" t="s">
        <v>609</v>
      </c>
      <c r="E226" s="159"/>
      <c r="F226" s="159"/>
      <c r="G226" s="159" t="s">
        <v>702</v>
      </c>
      <c r="H226" s="159"/>
      <c r="I226" s="159" t="s">
        <v>703</v>
      </c>
      <c r="J226" s="159"/>
      <c r="K226" s="160"/>
      <c r="L226" s="160"/>
      <c r="M226" s="160"/>
      <c r="N226" s="136"/>
      <c r="O226" s="137">
        <v>0.49608570000000002</v>
      </c>
      <c r="P226" s="136">
        <v>0.52196460300000003</v>
      </c>
      <c r="Q226" s="136">
        <v>0.66106715155860996</v>
      </c>
      <c r="R226" s="136">
        <v>-1.6572449999999999E-3</v>
      </c>
      <c r="S226" s="141"/>
      <c r="T226" s="141">
        <v>0.757382</v>
      </c>
      <c r="U226" s="141">
        <v>0.1037222157110981</v>
      </c>
      <c r="V226" s="141">
        <v>-3.624676</v>
      </c>
      <c r="W226" s="141">
        <v>6.7228474802671079E-2</v>
      </c>
      <c r="X226" s="139">
        <v>2.4096113000000003</v>
      </c>
      <c r="Y226" s="136">
        <v>0.20005829999999999</v>
      </c>
      <c r="Z226" s="163">
        <v>0.61732500000000001</v>
      </c>
      <c r="AA226" s="163">
        <v>0.64166666666666661</v>
      </c>
    </row>
    <row r="227" spans="1:27" x14ac:dyDescent="0.25">
      <c r="A227" s="132">
        <v>225</v>
      </c>
      <c r="B227" s="158" t="s">
        <v>628</v>
      </c>
      <c r="C227" s="158" t="s">
        <v>646</v>
      </c>
      <c r="D227" s="158" t="s">
        <v>613</v>
      </c>
      <c r="E227" s="159"/>
      <c r="F227" s="159"/>
      <c r="G227" s="159" t="s">
        <v>704</v>
      </c>
      <c r="H227" s="159">
        <v>194913</v>
      </c>
      <c r="I227" s="159" t="s">
        <v>705</v>
      </c>
      <c r="J227" s="159"/>
      <c r="K227" s="160"/>
      <c r="L227" s="160"/>
      <c r="M227" s="160"/>
      <c r="N227" s="136"/>
      <c r="O227" s="137">
        <v>0.49608570000000002</v>
      </c>
      <c r="P227" s="136">
        <v>0.52196460300000003</v>
      </c>
      <c r="Q227" s="136">
        <v>0.66106715155860996</v>
      </c>
      <c r="R227" s="136">
        <v>-1.6572449999999999E-3</v>
      </c>
      <c r="S227" s="141"/>
      <c r="T227" s="141">
        <v>0.757382</v>
      </c>
      <c r="U227" s="141">
        <v>0.1037222157110981</v>
      </c>
      <c r="V227" s="141">
        <v>-3.624676</v>
      </c>
      <c r="W227" s="141">
        <v>6.7228474802671079E-2</v>
      </c>
      <c r="X227" s="139">
        <v>2.4096113000000003</v>
      </c>
      <c r="Y227" s="136">
        <v>0.20005829999999999</v>
      </c>
      <c r="Z227" s="143">
        <v>0.61732500000000001</v>
      </c>
      <c r="AA227" s="143">
        <v>0.64166666666666661</v>
      </c>
    </row>
    <row r="228" spans="1:27" x14ac:dyDescent="0.25">
      <c r="A228" s="132">
        <v>226</v>
      </c>
      <c r="B228" s="158" t="s">
        <v>628</v>
      </c>
      <c r="C228" s="158" t="s">
        <v>646</v>
      </c>
      <c r="D228" s="158"/>
      <c r="E228" s="159"/>
      <c r="F228" s="159"/>
      <c r="G228" s="159" t="s">
        <v>706</v>
      </c>
      <c r="H228" s="159">
        <v>197006</v>
      </c>
      <c r="I228" s="159" t="s">
        <v>707</v>
      </c>
      <c r="J228" s="159"/>
      <c r="K228" s="160"/>
      <c r="L228" s="160" t="s">
        <v>708</v>
      </c>
      <c r="M228" s="160"/>
      <c r="N228" s="159">
        <v>2079</v>
      </c>
      <c r="O228" s="161">
        <v>0.51202918129707098</v>
      </c>
      <c r="P228" s="159">
        <v>0.56104230804168298</v>
      </c>
      <c r="Q228" s="159">
        <v>0.66106715155860996</v>
      </c>
      <c r="R228" s="159">
        <v>-2.3506074795573801E-3</v>
      </c>
      <c r="S228" s="141"/>
      <c r="T228" s="141">
        <v>0.757382</v>
      </c>
      <c r="U228" s="141">
        <v>0.1037222157110981</v>
      </c>
      <c r="V228" s="141">
        <v>-3.624676</v>
      </c>
      <c r="W228" s="141">
        <v>6.7228474802671079E-2</v>
      </c>
      <c r="X228" s="159">
        <v>2.4096113000000003</v>
      </c>
      <c r="Y228" s="159">
        <v>0.20005829999999999</v>
      </c>
      <c r="Z228" s="163">
        <v>0.55964999999999998</v>
      </c>
      <c r="AA228" s="143">
        <v>0.56000000000000005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2"/>
  <sheetViews>
    <sheetView showGridLines="0" tabSelected="1" topLeftCell="A187" zoomScaleNormal="100" workbookViewId="0">
      <selection activeCell="I192" sqref="I192"/>
    </sheetView>
  </sheetViews>
  <sheetFormatPr baseColWidth="10" defaultRowHeight="15" x14ac:dyDescent="0.25"/>
  <cols>
    <col min="1" max="1" width="30.5703125" customWidth="1"/>
    <col min="2" max="2" width="29.42578125" style="112" customWidth="1"/>
    <col min="3" max="3" width="13.7109375" style="1" customWidth="1"/>
    <col min="4" max="4" width="38.140625" style="77" bestFit="1" customWidth="1"/>
    <col min="5" max="5" width="23" bestFit="1" customWidth="1"/>
    <col min="6" max="6" width="25.140625" bestFit="1" customWidth="1"/>
    <col min="7" max="7" width="22.140625" bestFit="1" customWidth="1"/>
    <col min="8" max="8" width="15.5703125" customWidth="1"/>
    <col min="9" max="9" width="19.5703125" customWidth="1"/>
  </cols>
  <sheetData>
    <row r="1" spans="1:7" ht="23.25" x14ac:dyDescent="0.35">
      <c r="B1" s="276" t="s">
        <v>1521</v>
      </c>
    </row>
    <row r="2" spans="1:7" x14ac:dyDescent="0.25">
      <c r="F2" s="317"/>
      <c r="G2" s="317"/>
    </row>
    <row r="3" spans="1:7" x14ac:dyDescent="0.25">
      <c r="B3" s="379" t="s">
        <v>390</v>
      </c>
      <c r="C3" s="380"/>
      <c r="D3" s="99" t="s">
        <v>403</v>
      </c>
      <c r="E3" s="99" t="s">
        <v>407</v>
      </c>
      <c r="F3" s="318"/>
      <c r="G3" s="318"/>
    </row>
    <row r="4" spans="1:7" x14ac:dyDescent="0.25">
      <c r="B4" s="381" t="s">
        <v>393</v>
      </c>
      <c r="C4" s="382"/>
      <c r="D4" s="119">
        <f>+VLOOKUP($B$4,'Sc de ref'!$A$2:$C$5,2,FALSE)</f>
        <v>28.75192140308048</v>
      </c>
      <c r="E4" s="119">
        <f>+VLOOKUP($B$4,'Sc de ref'!$A$2:$C$5,3,FALSE)</f>
        <v>37.850594199563162</v>
      </c>
      <c r="F4" s="319"/>
      <c r="G4" s="319"/>
    </row>
    <row r="6" spans="1:7" ht="23.25" x14ac:dyDescent="0.35">
      <c r="B6" s="276" t="s">
        <v>1410</v>
      </c>
    </row>
    <row r="7" spans="1:7" x14ac:dyDescent="0.25">
      <c r="B7" s="124"/>
      <c r="D7"/>
    </row>
    <row r="8" spans="1:7" ht="30" x14ac:dyDescent="0.25">
      <c r="B8" s="125" t="s">
        <v>410</v>
      </c>
      <c r="C8" s="79" t="s">
        <v>320</v>
      </c>
      <c r="D8" s="79" t="s">
        <v>321</v>
      </c>
      <c r="E8" s="79" t="s">
        <v>412</v>
      </c>
      <c r="F8" s="79" t="s">
        <v>1438</v>
      </c>
      <c r="G8" s="79" t="s">
        <v>1439</v>
      </c>
    </row>
    <row r="9" spans="1:7" s="1" customFormat="1" ht="30" x14ac:dyDescent="0.25">
      <c r="A9" s="274" t="s">
        <v>308</v>
      </c>
      <c r="B9" s="275" t="s">
        <v>1528</v>
      </c>
      <c r="C9" s="81">
        <v>30</v>
      </c>
      <c r="D9" s="81" t="str">
        <f>+CONCATENATE(B9,C9,"_")</f>
        <v>Cèdre de l'Atlas_F2_Classique_INRA_30_</v>
      </c>
      <c r="E9" s="82">
        <f>+MIN(C24:C25)</f>
        <v>193.20596729804961</v>
      </c>
      <c r="F9" s="82">
        <f>+IF(ISNA(F16),F12,F16)</f>
        <v>0</v>
      </c>
      <c r="G9" s="82">
        <f>+IF(ISNA(G16),G12,G16)</f>
        <v>0</v>
      </c>
    </row>
    <row r="10" spans="1:7" x14ac:dyDescent="0.25">
      <c r="D10"/>
    </row>
    <row r="11" spans="1:7" hidden="1" x14ac:dyDescent="0.25">
      <c r="B11" s="126" t="s">
        <v>415</v>
      </c>
      <c r="C11" s="287"/>
      <c r="D11" s="120"/>
      <c r="E11" s="120"/>
      <c r="F11" s="120" t="s">
        <v>1438</v>
      </c>
      <c r="G11" s="120" t="s">
        <v>1439</v>
      </c>
    </row>
    <row r="12" spans="1:7" hidden="1" x14ac:dyDescent="0.25">
      <c r="B12" s="127" t="s">
        <v>322</v>
      </c>
      <c r="C12" s="121">
        <f>+VLOOKUP(D9,'BDD-Guides'!$AA$3:$AE$708,3,FALSE)</f>
        <v>221.95788870113009</v>
      </c>
      <c r="D12" s="101" t="s">
        <v>323</v>
      </c>
      <c r="E12" s="101"/>
      <c r="F12" s="101">
        <v>0</v>
      </c>
      <c r="G12" s="101">
        <v>0</v>
      </c>
    </row>
    <row r="13" spans="1:7" ht="30" hidden="1" x14ac:dyDescent="0.25">
      <c r="B13" s="127" t="s">
        <v>324</v>
      </c>
      <c r="C13" s="121">
        <f>VLOOKUP(D9,'BDD-Guides'!$AA$3:$AE$708,5,FALSE)</f>
        <v>307.81205601511681</v>
      </c>
      <c r="D13" s="101" t="s">
        <v>323</v>
      </c>
      <c r="E13" s="101"/>
      <c r="F13" s="101"/>
      <c r="G13" s="101"/>
    </row>
    <row r="14" spans="1:7" hidden="1" x14ac:dyDescent="0.25">
      <c r="C14" s="95"/>
    </row>
    <row r="15" spans="1:7" hidden="1" x14ac:dyDescent="0.25">
      <c r="B15" s="126" t="s">
        <v>413</v>
      </c>
      <c r="C15" s="122"/>
      <c r="D15" s="120"/>
      <c r="E15" s="120" t="s">
        <v>411</v>
      </c>
      <c r="F15" s="120" t="s">
        <v>1438</v>
      </c>
      <c r="G15" s="120" t="s">
        <v>1439</v>
      </c>
    </row>
    <row r="16" spans="1:7" hidden="1" x14ac:dyDescent="0.25">
      <c r="B16" s="127" t="s">
        <v>322</v>
      </c>
      <c r="C16" s="121" t="e">
        <f>+VLOOKUP(D9,'BDD-Modèles'!$BK$3:$BP$2000,4,FALSE)</f>
        <v>#N/A</v>
      </c>
      <c r="D16" s="101" t="s">
        <v>323</v>
      </c>
      <c r="E16" s="101" t="str">
        <f>IF(ISNA(C16),"KO",C16)</f>
        <v>KO</v>
      </c>
      <c r="F16" s="101" t="e">
        <f>+VLOOKUP(D9,'BDD-Modèles'!$BK$3:$BZ$1454,16,FALSE)</f>
        <v>#N/A</v>
      </c>
      <c r="G16" s="101" t="e">
        <f>+VLOOKUP(D9,'BDD-Modèles'!$BK$2:$CO$1454,31,FALSE)</f>
        <v>#N/A</v>
      </c>
    </row>
    <row r="17" spans="1:7" ht="30" hidden="1" x14ac:dyDescent="0.25">
      <c r="B17" s="127" t="s">
        <v>324</v>
      </c>
      <c r="C17" s="121" t="e">
        <f>+VLOOKUP(D9,'BDD-Modèles'!$BK$3:$BP$2000,6,FALSE)</f>
        <v>#N/A</v>
      </c>
      <c r="D17" s="101" t="s">
        <v>323</v>
      </c>
      <c r="E17" s="101" t="str">
        <f>IF(ISNA(C17),"KO",C17)</f>
        <v>KO</v>
      </c>
      <c r="F17" s="101"/>
      <c r="G17" s="101"/>
    </row>
    <row r="18" spans="1:7" hidden="1" x14ac:dyDescent="0.25">
      <c r="C18" s="95"/>
      <c r="D18" s="78"/>
    </row>
    <row r="19" spans="1:7" hidden="1" x14ac:dyDescent="0.25">
      <c r="B19" s="126" t="s">
        <v>414</v>
      </c>
      <c r="C19" s="122"/>
      <c r="D19" s="120"/>
    </row>
    <row r="20" spans="1:7" hidden="1" x14ac:dyDescent="0.25">
      <c r="B20" s="127" t="s">
        <v>322</v>
      </c>
      <c r="C20" s="121">
        <f>+IF(E16="KO",C12,C16)</f>
        <v>221.95788870113009</v>
      </c>
      <c r="D20" s="101" t="s">
        <v>323</v>
      </c>
    </row>
    <row r="21" spans="1:7" ht="30" hidden="1" x14ac:dyDescent="0.25">
      <c r="B21" s="127" t="s">
        <v>324</v>
      </c>
      <c r="C21" s="121">
        <f>+IF(E17="KO",C13,C17)</f>
        <v>307.81205601511681</v>
      </c>
      <c r="D21" s="101" t="s">
        <v>323</v>
      </c>
    </row>
    <row r="22" spans="1:7" hidden="1" x14ac:dyDescent="0.25">
      <c r="D22" s="78"/>
    </row>
    <row r="23" spans="1:7" ht="30" hidden="1" x14ac:dyDescent="0.25">
      <c r="B23" s="128" t="s">
        <v>404</v>
      </c>
      <c r="C23" s="288"/>
      <c r="D23" s="120"/>
    </row>
    <row r="24" spans="1:7" ht="45" hidden="1" x14ac:dyDescent="0.25">
      <c r="B24" s="129" t="s">
        <v>405</v>
      </c>
      <c r="C24" s="289">
        <f>+C20-$D$4</f>
        <v>193.20596729804961</v>
      </c>
      <c r="D24" s="130" t="s">
        <v>323</v>
      </c>
    </row>
    <row r="25" spans="1:7" hidden="1" x14ac:dyDescent="0.25">
      <c r="B25" s="129" t="s">
        <v>406</v>
      </c>
      <c r="C25" s="289">
        <f>+C21-$E$4</f>
        <v>269.96146181555366</v>
      </c>
      <c r="D25" s="130" t="s">
        <v>323</v>
      </c>
    </row>
    <row r="26" spans="1:7" x14ac:dyDescent="0.25">
      <c r="D26"/>
    </row>
    <row r="27" spans="1:7" ht="30" x14ac:dyDescent="0.25">
      <c r="B27" s="125" t="s">
        <v>410</v>
      </c>
      <c r="C27" s="79" t="s">
        <v>320</v>
      </c>
      <c r="D27" s="79" t="s">
        <v>321</v>
      </c>
      <c r="E27" s="79" t="s">
        <v>412</v>
      </c>
      <c r="F27" s="79" t="s">
        <v>1438</v>
      </c>
      <c r="G27" s="79" t="s">
        <v>1439</v>
      </c>
    </row>
    <row r="28" spans="1:7" ht="45" x14ac:dyDescent="0.25">
      <c r="A28" s="274" t="s">
        <v>894</v>
      </c>
      <c r="B28" s="275" t="s">
        <v>1529</v>
      </c>
      <c r="C28" s="81">
        <v>30</v>
      </c>
      <c r="D28" s="81" t="str">
        <f>+CONCATENATE(B28,C28,"_")</f>
        <v>Pin Maritime_F2_Classique_GS Pineraies des plaines du Centre et du Nord Ouest_30_</v>
      </c>
      <c r="E28" s="82">
        <f>+MIN(C43:C44)</f>
        <v>204.47683788652753</v>
      </c>
      <c r="F28" s="82">
        <f>+IF(ISNA(F35),F31,F35)</f>
        <v>65.109405645409083</v>
      </c>
      <c r="G28" s="82">
        <f>+IF(ISNA(G35),G31,G35)</f>
        <v>18.822370772980857</v>
      </c>
    </row>
    <row r="29" spans="1:7" x14ac:dyDescent="0.25">
      <c r="D29"/>
    </row>
    <row r="30" spans="1:7" hidden="1" x14ac:dyDescent="0.25">
      <c r="B30" s="126" t="s">
        <v>415</v>
      </c>
      <c r="C30" s="287"/>
      <c r="D30" s="120"/>
      <c r="E30" s="120"/>
      <c r="F30" s="120" t="s">
        <v>1438</v>
      </c>
      <c r="G30" s="120" t="s">
        <v>1439</v>
      </c>
    </row>
    <row r="31" spans="1:7" hidden="1" x14ac:dyDescent="0.25">
      <c r="B31" s="127" t="s">
        <v>322</v>
      </c>
      <c r="C31" s="121">
        <f>+VLOOKUP(D28,'BDD-Guides'!$AA$3:$AE$708,3,FALSE)</f>
        <v>268.26166858712742</v>
      </c>
      <c r="D31" s="101" t="s">
        <v>323</v>
      </c>
      <c r="E31" s="101"/>
      <c r="F31" s="101">
        <v>0</v>
      </c>
      <c r="G31" s="101">
        <v>0</v>
      </c>
    </row>
    <row r="32" spans="1:7" ht="30" hidden="1" x14ac:dyDescent="0.25">
      <c r="B32" s="127" t="s">
        <v>324</v>
      </c>
      <c r="C32" s="121">
        <f>VLOOKUP(D28,'BDD-Guides'!$AA$3:$AE$708,5,FALSE)</f>
        <v>484.32967082766908</v>
      </c>
      <c r="D32" s="101" t="s">
        <v>323</v>
      </c>
      <c r="E32" s="101"/>
      <c r="F32" s="101"/>
      <c r="G32" s="101"/>
    </row>
    <row r="33" spans="1:7" hidden="1" x14ac:dyDescent="0.25">
      <c r="C33" s="95"/>
      <c r="D33" s="342"/>
    </row>
    <row r="34" spans="1:7" hidden="1" x14ac:dyDescent="0.25">
      <c r="B34" s="126" t="s">
        <v>413</v>
      </c>
      <c r="C34" s="122"/>
      <c r="D34" s="120"/>
      <c r="E34" s="120" t="s">
        <v>411</v>
      </c>
      <c r="F34" s="120" t="s">
        <v>1438</v>
      </c>
      <c r="G34" s="120" t="s">
        <v>1439</v>
      </c>
    </row>
    <row r="35" spans="1:7" hidden="1" x14ac:dyDescent="0.25">
      <c r="B35" s="127" t="s">
        <v>322</v>
      </c>
      <c r="C35" s="121">
        <f>+VLOOKUP(D28,'BDD-Modèles'!$BK$3:$BP$2000,4,FALSE)</f>
        <v>233.22875928960801</v>
      </c>
      <c r="D35" s="101" t="s">
        <v>323</v>
      </c>
      <c r="E35" s="101">
        <f>IF(ISNA(C35),"KO",C35)</f>
        <v>233.22875928960801</v>
      </c>
      <c r="F35" s="101">
        <f>+VLOOKUP(D28,'BDD-Modèles'!$BK$3:$BZ$1454,16,FALSE)</f>
        <v>65.109405645409083</v>
      </c>
      <c r="G35" s="101">
        <f>+VLOOKUP(D28,'BDD-Modèles'!$BK$2:$CO$1454,31,FALSE)</f>
        <v>18.822370772980857</v>
      </c>
    </row>
    <row r="36" spans="1:7" ht="30" hidden="1" x14ac:dyDescent="0.25">
      <c r="B36" s="127" t="s">
        <v>324</v>
      </c>
      <c r="C36" s="121">
        <f>+VLOOKUP(D28,'BDD-Modèles'!$BK$3:$BP$2000,6,FALSE)</f>
        <v>243.14590308576999</v>
      </c>
      <c r="D36" s="101" t="s">
        <v>323</v>
      </c>
      <c r="E36" s="101">
        <f>IF(ISNA(C36),"KO",C36)</f>
        <v>243.14590308576999</v>
      </c>
      <c r="F36" s="101"/>
      <c r="G36" s="101"/>
    </row>
    <row r="37" spans="1:7" hidden="1" x14ac:dyDescent="0.25">
      <c r="C37" s="95"/>
      <c r="D37" s="342"/>
    </row>
    <row r="38" spans="1:7" hidden="1" x14ac:dyDescent="0.25">
      <c r="B38" s="126" t="s">
        <v>414</v>
      </c>
      <c r="C38" s="122"/>
      <c r="D38" s="120"/>
    </row>
    <row r="39" spans="1:7" hidden="1" x14ac:dyDescent="0.25">
      <c r="B39" s="127" t="s">
        <v>322</v>
      </c>
      <c r="C39" s="121">
        <f>+IF(E35="KO",C31,C35)</f>
        <v>233.22875928960801</v>
      </c>
      <c r="D39" s="101" t="s">
        <v>323</v>
      </c>
    </row>
    <row r="40" spans="1:7" ht="30" hidden="1" x14ac:dyDescent="0.25">
      <c r="B40" s="127" t="s">
        <v>324</v>
      </c>
      <c r="C40" s="121">
        <f>+IF(E36="KO",C32,C36)</f>
        <v>243.14590308576999</v>
      </c>
      <c r="D40" s="101" t="s">
        <v>323</v>
      </c>
    </row>
    <row r="41" spans="1:7" hidden="1" x14ac:dyDescent="0.25">
      <c r="D41" s="342"/>
    </row>
    <row r="42" spans="1:7" ht="30" hidden="1" x14ac:dyDescent="0.25">
      <c r="B42" s="128" t="s">
        <v>404</v>
      </c>
      <c r="C42" s="288"/>
      <c r="D42" s="120"/>
    </row>
    <row r="43" spans="1:7" ht="45" hidden="1" x14ac:dyDescent="0.25">
      <c r="B43" s="129" t="s">
        <v>405</v>
      </c>
      <c r="C43" s="289">
        <f>+C39-$D$4</f>
        <v>204.47683788652753</v>
      </c>
      <c r="D43" s="130" t="s">
        <v>323</v>
      </c>
    </row>
    <row r="44" spans="1:7" hidden="1" x14ac:dyDescent="0.25">
      <c r="B44" s="129" t="s">
        <v>406</v>
      </c>
      <c r="C44" s="289">
        <f>+C40-$E$4</f>
        <v>205.29530888620684</v>
      </c>
      <c r="D44" s="130" t="s">
        <v>323</v>
      </c>
    </row>
    <row r="45" spans="1:7" hidden="1" x14ac:dyDescent="0.25">
      <c r="D45"/>
    </row>
    <row r="46" spans="1:7" hidden="1" x14ac:dyDescent="0.25">
      <c r="D46"/>
    </row>
    <row r="47" spans="1:7" ht="30" x14ac:dyDescent="0.25">
      <c r="B47" s="125" t="s">
        <v>410</v>
      </c>
      <c r="C47" s="79" t="s">
        <v>320</v>
      </c>
      <c r="D47" s="79" t="s">
        <v>321</v>
      </c>
      <c r="E47" s="79" t="s">
        <v>412</v>
      </c>
      <c r="F47" s="79" t="s">
        <v>1438</v>
      </c>
      <c r="G47" s="79" t="s">
        <v>1439</v>
      </c>
    </row>
    <row r="48" spans="1:7" ht="45" x14ac:dyDescent="0.25">
      <c r="A48" s="274" t="s">
        <v>925</v>
      </c>
      <c r="B48" s="275" t="s">
        <v>1530</v>
      </c>
      <c r="C48" s="81">
        <v>30</v>
      </c>
      <c r="D48" s="81" t="str">
        <f>+CONCATENATE(B48,C48,"_")</f>
        <v>Pin Noir d'Autriche_F2_PO2_d4_GSM Alpes du Sud_30_</v>
      </c>
      <c r="E48" s="82">
        <f>+MIN(C63:C64)</f>
        <v>82.191758911674526</v>
      </c>
      <c r="F48" s="82">
        <f>+IF(ISNA(F55),F51,F55)</f>
        <v>0</v>
      </c>
      <c r="G48" s="82">
        <f>+IF(ISNA(G55),G51,G55)</f>
        <v>0</v>
      </c>
    </row>
    <row r="49" spans="2:7" hidden="1" x14ac:dyDescent="0.25">
      <c r="D49"/>
    </row>
    <row r="50" spans="2:7" hidden="1" x14ac:dyDescent="0.25">
      <c r="B50" s="126" t="s">
        <v>415</v>
      </c>
      <c r="C50" s="287"/>
      <c r="D50" s="120"/>
      <c r="E50" s="120"/>
      <c r="F50" s="120" t="s">
        <v>1438</v>
      </c>
      <c r="G50" s="120" t="s">
        <v>1439</v>
      </c>
    </row>
    <row r="51" spans="2:7" hidden="1" x14ac:dyDescent="0.25">
      <c r="B51" s="127" t="s">
        <v>322</v>
      </c>
      <c r="C51" s="121" t="e">
        <f>+VLOOKUP(D48,'BDD-Guides'!$AA$3:$AE$708,3,FALSE)</f>
        <v>#N/A</v>
      </c>
      <c r="D51" s="101" t="s">
        <v>323</v>
      </c>
      <c r="E51" s="101"/>
      <c r="F51" s="101">
        <v>0</v>
      </c>
      <c r="G51" s="101">
        <v>0</v>
      </c>
    </row>
    <row r="52" spans="2:7" ht="30" hidden="1" x14ac:dyDescent="0.25">
      <c r="B52" s="127" t="s">
        <v>324</v>
      </c>
      <c r="C52" s="121" t="e">
        <f>VLOOKUP(D48,'BDD-Guides'!$AA$3:$AE$708,5,FALSE)</f>
        <v>#N/A</v>
      </c>
      <c r="D52" s="101" t="s">
        <v>323</v>
      </c>
      <c r="E52" s="101"/>
      <c r="F52" s="101"/>
      <c r="G52" s="101"/>
    </row>
    <row r="53" spans="2:7" hidden="1" x14ac:dyDescent="0.25">
      <c r="C53" s="95"/>
      <c r="D53" s="351"/>
    </row>
    <row r="54" spans="2:7" hidden="1" x14ac:dyDescent="0.25">
      <c r="B54" s="126" t="s">
        <v>413</v>
      </c>
      <c r="C54" s="122"/>
      <c r="D54" s="120"/>
      <c r="E54" s="120" t="s">
        <v>411</v>
      </c>
      <c r="F54" s="120" t="s">
        <v>1438</v>
      </c>
      <c r="G54" s="120" t="s">
        <v>1439</v>
      </c>
    </row>
    <row r="55" spans="2:7" hidden="1" x14ac:dyDescent="0.25">
      <c r="B55" s="127" t="s">
        <v>322</v>
      </c>
      <c r="C55" s="121">
        <f>+VLOOKUP(D48,'BDD-Modèles'!$BK$3:$BP$2000,4,FALSE)</f>
        <v>110.943680314755</v>
      </c>
      <c r="D55" s="101" t="s">
        <v>323</v>
      </c>
      <c r="E55" s="101">
        <f>IF(ISNA(C55),"KO",C55)</f>
        <v>110.943680314755</v>
      </c>
      <c r="F55" s="101">
        <f>+VLOOKUP(D48,'BDD-Modèles'!$BK$3:$BZ$1454,16,FALSE)</f>
        <v>0</v>
      </c>
      <c r="G55" s="101">
        <f>+VLOOKUP(D48,'BDD-Modèles'!$BK$2:$CO$1454,31,FALSE)</f>
        <v>0</v>
      </c>
    </row>
    <row r="56" spans="2:7" ht="30" hidden="1" x14ac:dyDescent="0.25">
      <c r="B56" s="127" t="s">
        <v>324</v>
      </c>
      <c r="C56" s="121">
        <f>+VLOOKUP(D48,'BDD-Modèles'!$BK$3:$BP$2000,6,FALSE)</f>
        <v>198.86807572232701</v>
      </c>
      <c r="D56" s="101" t="s">
        <v>323</v>
      </c>
      <c r="E56" s="101">
        <f>IF(ISNA(C56),"KO",C56)</f>
        <v>198.86807572232701</v>
      </c>
      <c r="F56" s="101"/>
      <c r="G56" s="101"/>
    </row>
    <row r="57" spans="2:7" hidden="1" x14ac:dyDescent="0.25">
      <c r="C57" s="95"/>
      <c r="D57" s="351"/>
    </row>
    <row r="58" spans="2:7" hidden="1" x14ac:dyDescent="0.25">
      <c r="B58" s="126" t="s">
        <v>414</v>
      </c>
      <c r="C58" s="122"/>
      <c r="D58" s="120"/>
    </row>
    <row r="59" spans="2:7" hidden="1" x14ac:dyDescent="0.25">
      <c r="B59" s="127" t="s">
        <v>322</v>
      </c>
      <c r="C59" s="121">
        <f>+IF(E55="KO",C51,C55)</f>
        <v>110.943680314755</v>
      </c>
      <c r="D59" s="101" t="s">
        <v>323</v>
      </c>
    </row>
    <row r="60" spans="2:7" ht="30" hidden="1" x14ac:dyDescent="0.25">
      <c r="B60" s="127" t="s">
        <v>324</v>
      </c>
      <c r="C60" s="121">
        <f>+IF(E56="KO",C52,C56)</f>
        <v>198.86807572232701</v>
      </c>
      <c r="D60" s="101" t="s">
        <v>323</v>
      </c>
    </row>
    <row r="61" spans="2:7" hidden="1" x14ac:dyDescent="0.25">
      <c r="D61" s="351"/>
    </row>
    <row r="62" spans="2:7" ht="30" hidden="1" x14ac:dyDescent="0.25">
      <c r="B62" s="128" t="s">
        <v>404</v>
      </c>
      <c r="C62" s="288"/>
      <c r="D62" s="120"/>
    </row>
    <row r="63" spans="2:7" ht="45" hidden="1" x14ac:dyDescent="0.25">
      <c r="B63" s="129" t="s">
        <v>405</v>
      </c>
      <c r="C63" s="289">
        <f>+C59-$D$4</f>
        <v>82.191758911674526</v>
      </c>
      <c r="D63" s="130" t="s">
        <v>323</v>
      </c>
    </row>
    <row r="64" spans="2:7" hidden="1" x14ac:dyDescent="0.25">
      <c r="B64" s="129" t="s">
        <v>406</v>
      </c>
      <c r="C64" s="289">
        <f>+C60-$E$4</f>
        <v>161.01748152276383</v>
      </c>
      <c r="D64" s="130" t="s">
        <v>323</v>
      </c>
    </row>
    <row r="65" spans="1:7" hidden="1" x14ac:dyDescent="0.25">
      <c r="D65"/>
    </row>
    <row r="66" spans="1:7" x14ac:dyDescent="0.25">
      <c r="D66"/>
    </row>
    <row r="67" spans="1:7" ht="30" x14ac:dyDescent="0.25">
      <c r="B67" s="125" t="s">
        <v>410</v>
      </c>
      <c r="C67" s="79" t="s">
        <v>320</v>
      </c>
      <c r="D67" s="79" t="s">
        <v>321</v>
      </c>
      <c r="E67" s="79" t="s">
        <v>412</v>
      </c>
      <c r="F67" s="79" t="s">
        <v>1438</v>
      </c>
      <c r="G67" s="79" t="s">
        <v>1439</v>
      </c>
    </row>
    <row r="68" spans="1:7" x14ac:dyDescent="0.25">
      <c r="A68" s="274" t="s">
        <v>200</v>
      </c>
      <c r="B68" s="275"/>
      <c r="C68" s="81">
        <v>30</v>
      </c>
      <c r="D68" s="81" t="str">
        <f>+CONCATENATE(B68,C68,"_")</f>
        <v>30_</v>
      </c>
      <c r="E68" s="82" t="e">
        <f>+MIN(C83:C84)</f>
        <v>#N/A</v>
      </c>
      <c r="F68" s="82">
        <f>+IF(ISNA(F75),F71,F75)</f>
        <v>0</v>
      </c>
      <c r="G68" s="82">
        <f>+IF(ISNA(G75),G71,G75)</f>
        <v>0</v>
      </c>
    </row>
    <row r="69" spans="1:7" x14ac:dyDescent="0.25">
      <c r="D69"/>
    </row>
    <row r="70" spans="1:7" hidden="1" x14ac:dyDescent="0.25">
      <c r="B70" s="126" t="s">
        <v>415</v>
      </c>
      <c r="C70" s="287"/>
      <c r="D70" s="120"/>
      <c r="E70" s="120"/>
      <c r="F70" s="120" t="s">
        <v>1438</v>
      </c>
      <c r="G70" s="120" t="s">
        <v>1439</v>
      </c>
    </row>
    <row r="71" spans="1:7" hidden="1" x14ac:dyDescent="0.25">
      <c r="B71" s="127" t="s">
        <v>322</v>
      </c>
      <c r="C71" s="121" t="e">
        <f>+VLOOKUP(D68,'BDD-Guides'!$AA$3:$AE$708,3,FALSE)</f>
        <v>#N/A</v>
      </c>
      <c r="D71" s="101" t="s">
        <v>323</v>
      </c>
      <c r="E71" s="101"/>
      <c r="F71" s="101">
        <v>0</v>
      </c>
      <c r="G71" s="101">
        <v>0</v>
      </c>
    </row>
    <row r="72" spans="1:7" ht="30" hidden="1" x14ac:dyDescent="0.25">
      <c r="B72" s="127" t="s">
        <v>324</v>
      </c>
      <c r="C72" s="121" t="e">
        <f>VLOOKUP(D68,'BDD-Guides'!$AA$3:$AE$708,5,FALSE)</f>
        <v>#N/A</v>
      </c>
      <c r="D72" s="101" t="s">
        <v>323</v>
      </c>
      <c r="E72" s="101"/>
      <c r="F72" s="101"/>
      <c r="G72" s="101"/>
    </row>
    <row r="73" spans="1:7" hidden="1" x14ac:dyDescent="0.25">
      <c r="C73" s="95"/>
      <c r="D73" s="351"/>
    </row>
    <row r="74" spans="1:7" hidden="1" x14ac:dyDescent="0.25">
      <c r="B74" s="126" t="s">
        <v>413</v>
      </c>
      <c r="C74" s="122"/>
      <c r="D74" s="120"/>
      <c r="E74" s="120" t="s">
        <v>411</v>
      </c>
      <c r="F74" s="120" t="s">
        <v>1438</v>
      </c>
      <c r="G74" s="120" t="s">
        <v>1439</v>
      </c>
    </row>
    <row r="75" spans="1:7" hidden="1" x14ac:dyDescent="0.25">
      <c r="B75" s="127" t="s">
        <v>322</v>
      </c>
      <c r="C75" s="121" t="e">
        <f>+VLOOKUP(D68,'BDD-Modèles'!$BK$3:$BP$2000,4,FALSE)</f>
        <v>#N/A</v>
      </c>
      <c r="D75" s="101" t="s">
        <v>323</v>
      </c>
      <c r="E75" s="101" t="str">
        <f>IF(ISNA(C75),"KO",C75)</f>
        <v>KO</v>
      </c>
      <c r="F75" s="101" t="e">
        <f>+VLOOKUP(D68,'BDD-Modèles'!$BK$3:$BZ$1454,16,FALSE)</f>
        <v>#N/A</v>
      </c>
      <c r="G75" s="101" t="e">
        <f>+VLOOKUP(D68,'BDD-Modèles'!$BK$2:$CO$1454,31,FALSE)</f>
        <v>#N/A</v>
      </c>
    </row>
    <row r="76" spans="1:7" ht="30" hidden="1" x14ac:dyDescent="0.25">
      <c r="B76" s="127" t="s">
        <v>324</v>
      </c>
      <c r="C76" s="121" t="e">
        <f>+VLOOKUP(D68,'BDD-Modèles'!$BK$3:$BP$2000,6,FALSE)</f>
        <v>#N/A</v>
      </c>
      <c r="D76" s="101" t="s">
        <v>323</v>
      </c>
      <c r="E76" s="101" t="str">
        <f>IF(ISNA(C76),"KO",C76)</f>
        <v>KO</v>
      </c>
      <c r="F76" s="101"/>
      <c r="G76" s="101"/>
    </row>
    <row r="77" spans="1:7" hidden="1" x14ac:dyDescent="0.25">
      <c r="C77" s="95"/>
      <c r="D77" s="351"/>
    </row>
    <row r="78" spans="1:7" hidden="1" x14ac:dyDescent="0.25">
      <c r="B78" s="126" t="s">
        <v>414</v>
      </c>
      <c r="C78" s="122"/>
      <c r="D78" s="120"/>
    </row>
    <row r="79" spans="1:7" hidden="1" x14ac:dyDescent="0.25">
      <c r="B79" s="127" t="s">
        <v>322</v>
      </c>
      <c r="C79" s="121" t="e">
        <f>+IF(E75="KO",C71,C75)</f>
        <v>#N/A</v>
      </c>
      <c r="D79" s="101" t="s">
        <v>323</v>
      </c>
    </row>
    <row r="80" spans="1:7" ht="30" hidden="1" x14ac:dyDescent="0.25">
      <c r="B80" s="127" t="s">
        <v>324</v>
      </c>
      <c r="C80" s="121" t="e">
        <f>+IF(E76="KO",C72,C76)</f>
        <v>#N/A</v>
      </c>
      <c r="D80" s="101" t="s">
        <v>323</v>
      </c>
    </row>
    <row r="81" spans="1:7" hidden="1" x14ac:dyDescent="0.25">
      <c r="D81" s="351"/>
    </row>
    <row r="82" spans="1:7" ht="30" hidden="1" x14ac:dyDescent="0.25">
      <c r="B82" s="128" t="s">
        <v>404</v>
      </c>
      <c r="C82" s="288"/>
      <c r="D82" s="120"/>
    </row>
    <row r="83" spans="1:7" ht="45" hidden="1" x14ac:dyDescent="0.25">
      <c r="B83" s="129" t="s">
        <v>405</v>
      </c>
      <c r="C83" s="289" t="e">
        <f>+C79-$D$4</f>
        <v>#N/A</v>
      </c>
      <c r="D83" s="130" t="s">
        <v>323</v>
      </c>
    </row>
    <row r="84" spans="1:7" hidden="1" x14ac:dyDescent="0.25">
      <c r="B84" s="129" t="s">
        <v>406</v>
      </c>
      <c r="C84" s="289" t="e">
        <f>+C80-$E$4</f>
        <v>#N/A</v>
      </c>
      <c r="D84" s="130" t="s">
        <v>323</v>
      </c>
    </row>
    <row r="85" spans="1:7" ht="30" x14ac:dyDescent="0.25">
      <c r="B85" s="125" t="s">
        <v>410</v>
      </c>
      <c r="C85" s="79" t="s">
        <v>320</v>
      </c>
      <c r="D85" s="79" t="s">
        <v>321</v>
      </c>
      <c r="E85" s="79" t="s">
        <v>412</v>
      </c>
      <c r="F85" s="79" t="s">
        <v>1438</v>
      </c>
      <c r="G85" s="79" t="s">
        <v>1439</v>
      </c>
    </row>
    <row r="86" spans="1:7" x14ac:dyDescent="0.25">
      <c r="A86" s="274" t="s">
        <v>200</v>
      </c>
      <c r="B86" s="275"/>
      <c r="C86" s="81">
        <v>30</v>
      </c>
      <c r="D86" s="81" t="str">
        <f>+CONCATENATE(B86,C86,"_")</f>
        <v>30_</v>
      </c>
      <c r="E86" s="82" t="e">
        <f>+MIN(C101:C102)</f>
        <v>#N/A</v>
      </c>
      <c r="F86" s="82">
        <f>+IF(ISNA(F93),F89,F93)</f>
        <v>0</v>
      </c>
      <c r="G86" s="82">
        <f>+IF(ISNA(G93),G89,G93)</f>
        <v>0</v>
      </c>
    </row>
    <row r="87" spans="1:7" x14ac:dyDescent="0.25">
      <c r="D87"/>
    </row>
    <row r="88" spans="1:7" hidden="1" x14ac:dyDescent="0.25">
      <c r="B88" s="126" t="s">
        <v>415</v>
      </c>
      <c r="C88" s="287"/>
      <c r="D88" s="120"/>
      <c r="E88" s="120"/>
      <c r="F88" s="120" t="s">
        <v>1438</v>
      </c>
      <c r="G88" s="120" t="s">
        <v>1439</v>
      </c>
    </row>
    <row r="89" spans="1:7" hidden="1" x14ac:dyDescent="0.25">
      <c r="B89" s="127" t="s">
        <v>322</v>
      </c>
      <c r="C89" s="121" t="e">
        <f>+VLOOKUP(D86,'BDD-Guides'!$AA$3:$AE$708,3,FALSE)</f>
        <v>#N/A</v>
      </c>
      <c r="D89" s="101" t="s">
        <v>323</v>
      </c>
      <c r="E89" s="101"/>
      <c r="F89" s="101">
        <v>0</v>
      </c>
      <c r="G89" s="101">
        <v>0</v>
      </c>
    </row>
    <row r="90" spans="1:7" ht="30" hidden="1" x14ac:dyDescent="0.25">
      <c r="B90" s="127" t="s">
        <v>324</v>
      </c>
      <c r="C90" s="121" t="e">
        <f>VLOOKUP(D86,'BDD-Guides'!$AA$3:$AE$708,5,FALSE)</f>
        <v>#N/A</v>
      </c>
      <c r="D90" s="101" t="s">
        <v>323</v>
      </c>
      <c r="E90" s="101"/>
      <c r="F90" s="101"/>
      <c r="G90" s="101"/>
    </row>
    <row r="91" spans="1:7" hidden="1" x14ac:dyDescent="0.25">
      <c r="C91" s="95"/>
      <c r="D91" s="353"/>
    </row>
    <row r="92" spans="1:7" hidden="1" x14ac:dyDescent="0.25">
      <c r="B92" s="126" t="s">
        <v>413</v>
      </c>
      <c r="C92" s="122"/>
      <c r="D92" s="120"/>
      <c r="E92" s="120" t="s">
        <v>411</v>
      </c>
      <c r="F92" s="120" t="s">
        <v>1438</v>
      </c>
      <c r="G92" s="120" t="s">
        <v>1439</v>
      </c>
    </row>
    <row r="93" spans="1:7" hidden="1" x14ac:dyDescent="0.25">
      <c r="B93" s="127" t="s">
        <v>322</v>
      </c>
      <c r="C93" s="121" t="e">
        <f>+VLOOKUP(D86,'BDD-Modèles'!$BK$3:$BP$2000,4,FALSE)</f>
        <v>#N/A</v>
      </c>
      <c r="D93" s="101" t="s">
        <v>323</v>
      </c>
      <c r="E93" s="101" t="str">
        <f>IF(ISNA(C93),"KO",C93)</f>
        <v>KO</v>
      </c>
      <c r="F93" s="101" t="e">
        <f>+VLOOKUP(D86,'BDD-Modèles'!$BK$3:$BZ$1454,16,FALSE)</f>
        <v>#N/A</v>
      </c>
      <c r="G93" s="101" t="e">
        <f>+VLOOKUP(D86,'BDD-Modèles'!$BK$2:$CO$1454,31,FALSE)</f>
        <v>#N/A</v>
      </c>
    </row>
    <row r="94" spans="1:7" ht="30" hidden="1" x14ac:dyDescent="0.25">
      <c r="B94" s="127" t="s">
        <v>324</v>
      </c>
      <c r="C94" s="121" t="e">
        <f>+VLOOKUP(D86,'BDD-Modèles'!$BK$3:$BP$2000,6,FALSE)</f>
        <v>#N/A</v>
      </c>
      <c r="D94" s="101" t="s">
        <v>323</v>
      </c>
      <c r="E94" s="101" t="str">
        <f>IF(ISNA(C94),"KO",C94)</f>
        <v>KO</v>
      </c>
      <c r="F94" s="101"/>
      <c r="G94" s="101"/>
    </row>
    <row r="95" spans="1:7" hidden="1" x14ac:dyDescent="0.25">
      <c r="C95" s="95"/>
      <c r="D95" s="353"/>
    </row>
    <row r="96" spans="1:7" hidden="1" x14ac:dyDescent="0.25">
      <c r="B96" s="126" t="s">
        <v>414</v>
      </c>
      <c r="C96" s="122"/>
      <c r="D96" s="120"/>
    </row>
    <row r="97" spans="1:7" hidden="1" x14ac:dyDescent="0.25">
      <c r="B97" s="127" t="s">
        <v>322</v>
      </c>
      <c r="C97" s="121" t="e">
        <f>+IF(E93="KO",C89,C93)</f>
        <v>#N/A</v>
      </c>
      <c r="D97" s="101" t="s">
        <v>323</v>
      </c>
    </row>
    <row r="98" spans="1:7" ht="30" hidden="1" x14ac:dyDescent="0.25">
      <c r="B98" s="127" t="s">
        <v>324</v>
      </c>
      <c r="C98" s="121" t="e">
        <f>+IF(E94="KO",C90,C94)</f>
        <v>#N/A</v>
      </c>
      <c r="D98" s="101" t="s">
        <v>323</v>
      </c>
    </row>
    <row r="99" spans="1:7" hidden="1" x14ac:dyDescent="0.25">
      <c r="D99" s="353"/>
    </row>
    <row r="100" spans="1:7" ht="30" hidden="1" x14ac:dyDescent="0.25">
      <c r="B100" s="128" t="s">
        <v>404</v>
      </c>
      <c r="C100" s="288"/>
      <c r="D100" s="120"/>
    </row>
    <row r="101" spans="1:7" ht="45" hidden="1" x14ac:dyDescent="0.25">
      <c r="B101" s="129" t="s">
        <v>405</v>
      </c>
      <c r="C101" s="289" t="e">
        <f>+C97-$D$4</f>
        <v>#N/A</v>
      </c>
      <c r="D101" s="130" t="s">
        <v>323</v>
      </c>
    </row>
    <row r="102" spans="1:7" hidden="1" x14ac:dyDescent="0.25">
      <c r="B102" s="129" t="s">
        <v>406</v>
      </c>
      <c r="C102" s="289" t="e">
        <f>+C98-$E$4</f>
        <v>#N/A</v>
      </c>
      <c r="D102" s="130" t="s">
        <v>323</v>
      </c>
    </row>
    <row r="103" spans="1:7" hidden="1" x14ac:dyDescent="0.25">
      <c r="D103" s="353"/>
    </row>
    <row r="104" spans="1:7" hidden="1" x14ac:dyDescent="0.25">
      <c r="D104" s="353"/>
    </row>
    <row r="105" spans="1:7" hidden="1" x14ac:dyDescent="0.25">
      <c r="D105" s="353"/>
    </row>
    <row r="106" spans="1:7" hidden="1" x14ac:dyDescent="0.25">
      <c r="D106" s="353"/>
    </row>
    <row r="107" spans="1:7" hidden="1" x14ac:dyDescent="0.25">
      <c r="D107" s="353"/>
    </row>
    <row r="108" spans="1:7" hidden="1" x14ac:dyDescent="0.25">
      <c r="D108" s="353"/>
    </row>
    <row r="109" spans="1:7" hidden="1" x14ac:dyDescent="0.25">
      <c r="D109" s="353"/>
    </row>
    <row r="110" spans="1:7" hidden="1" x14ac:dyDescent="0.25">
      <c r="D110" s="353"/>
    </row>
    <row r="111" spans="1:7" ht="30" x14ac:dyDescent="0.25">
      <c r="B111" s="125" t="s">
        <v>410</v>
      </c>
      <c r="C111" s="79" t="s">
        <v>320</v>
      </c>
      <c r="D111" s="79" t="s">
        <v>321</v>
      </c>
      <c r="E111" s="79" t="s">
        <v>412</v>
      </c>
      <c r="F111" s="79" t="s">
        <v>1438</v>
      </c>
      <c r="G111" s="79" t="s">
        <v>1439</v>
      </c>
    </row>
    <row r="112" spans="1:7" x14ac:dyDescent="0.25">
      <c r="A112" s="274" t="s">
        <v>200</v>
      </c>
      <c r="B112" s="275"/>
      <c r="C112" s="81">
        <v>30</v>
      </c>
      <c r="D112" s="81" t="str">
        <f>+CONCATENATE(B112,C112,"_")</f>
        <v>30_</v>
      </c>
      <c r="E112" s="82" t="e">
        <f>+MIN(C127:C128)</f>
        <v>#N/A</v>
      </c>
      <c r="F112" s="82">
        <f>+IF(ISNA(F119),F115,F119)</f>
        <v>0</v>
      </c>
      <c r="G112" s="82">
        <f>+IF(ISNA(G119),G115,G119)</f>
        <v>0</v>
      </c>
    </row>
    <row r="113" spans="2:7" x14ac:dyDescent="0.25">
      <c r="D113"/>
    </row>
    <row r="114" spans="2:7" hidden="1" x14ac:dyDescent="0.25">
      <c r="B114" s="126" t="s">
        <v>415</v>
      </c>
      <c r="C114" s="287"/>
      <c r="D114" s="120"/>
      <c r="E114" s="120"/>
      <c r="F114" s="120" t="s">
        <v>1438</v>
      </c>
      <c r="G114" s="120" t="s">
        <v>1439</v>
      </c>
    </row>
    <row r="115" spans="2:7" hidden="1" x14ac:dyDescent="0.25">
      <c r="B115" s="127" t="s">
        <v>322</v>
      </c>
      <c r="C115" s="121" t="e">
        <f>+VLOOKUP(D112,'BDD-Guides'!$AA$3:$AE$708,3,FALSE)</f>
        <v>#N/A</v>
      </c>
      <c r="D115" s="101" t="s">
        <v>323</v>
      </c>
      <c r="E115" s="101"/>
      <c r="F115" s="101">
        <v>0</v>
      </c>
      <c r="G115" s="101">
        <v>0</v>
      </c>
    </row>
    <row r="116" spans="2:7" ht="30" hidden="1" x14ac:dyDescent="0.25">
      <c r="B116" s="127" t="s">
        <v>324</v>
      </c>
      <c r="C116" s="121" t="e">
        <f>VLOOKUP(D112,'BDD-Guides'!$AA$3:$AE$708,5,FALSE)</f>
        <v>#N/A</v>
      </c>
      <c r="D116" s="101" t="s">
        <v>323</v>
      </c>
      <c r="E116" s="101"/>
      <c r="F116" s="101"/>
      <c r="G116" s="101"/>
    </row>
    <row r="117" spans="2:7" hidden="1" x14ac:dyDescent="0.25">
      <c r="C117" s="95"/>
      <c r="D117" s="372"/>
    </row>
    <row r="118" spans="2:7" hidden="1" x14ac:dyDescent="0.25">
      <c r="B118" s="126" t="s">
        <v>413</v>
      </c>
      <c r="C118" s="122"/>
      <c r="D118" s="120"/>
      <c r="E118" s="120" t="s">
        <v>411</v>
      </c>
      <c r="F118" s="120" t="s">
        <v>1438</v>
      </c>
      <c r="G118" s="120" t="s">
        <v>1439</v>
      </c>
    </row>
    <row r="119" spans="2:7" hidden="1" x14ac:dyDescent="0.25">
      <c r="B119" s="127" t="s">
        <v>322</v>
      </c>
      <c r="C119" s="121" t="e">
        <f>+VLOOKUP(D112,'BDD-Modèles'!$BK$3:$BP$2000,4,FALSE)</f>
        <v>#N/A</v>
      </c>
      <c r="D119" s="101" t="s">
        <v>323</v>
      </c>
      <c r="E119" s="101" t="str">
        <f>IF(ISNA(C119),"KO",C119)</f>
        <v>KO</v>
      </c>
      <c r="F119" s="101" t="e">
        <f>+VLOOKUP(D112,'BDD-Modèles'!$BK$3:$BZ$1454,16,FALSE)</f>
        <v>#N/A</v>
      </c>
      <c r="G119" s="101" t="e">
        <f>+VLOOKUP(D112,'BDD-Modèles'!$BK$2:$CO$1454,31,FALSE)</f>
        <v>#N/A</v>
      </c>
    </row>
    <row r="120" spans="2:7" ht="30" hidden="1" x14ac:dyDescent="0.25">
      <c r="B120" s="127" t="s">
        <v>324</v>
      </c>
      <c r="C120" s="121" t="e">
        <f>+VLOOKUP(D112,'BDD-Modèles'!$BK$3:$BP$2000,6,FALSE)</f>
        <v>#N/A</v>
      </c>
      <c r="D120" s="101" t="s">
        <v>323</v>
      </c>
      <c r="E120" s="101" t="str">
        <f>IF(ISNA(C120),"KO",C120)</f>
        <v>KO</v>
      </c>
      <c r="F120" s="101"/>
      <c r="G120" s="101"/>
    </row>
    <row r="121" spans="2:7" hidden="1" x14ac:dyDescent="0.25">
      <c r="C121" s="95"/>
      <c r="D121" s="372"/>
    </row>
    <row r="122" spans="2:7" hidden="1" x14ac:dyDescent="0.25">
      <c r="B122" s="126" t="s">
        <v>414</v>
      </c>
      <c r="C122" s="122"/>
      <c r="D122" s="120"/>
    </row>
    <row r="123" spans="2:7" hidden="1" x14ac:dyDescent="0.25">
      <c r="B123" s="127" t="s">
        <v>322</v>
      </c>
      <c r="C123" s="121" t="e">
        <f>+IF(E119="KO",C115,C119)</f>
        <v>#N/A</v>
      </c>
      <c r="D123" s="101" t="s">
        <v>323</v>
      </c>
    </row>
    <row r="124" spans="2:7" ht="30" hidden="1" x14ac:dyDescent="0.25">
      <c r="B124" s="127" t="s">
        <v>324</v>
      </c>
      <c r="C124" s="121" t="e">
        <f>+IF(E120="KO",C116,C120)</f>
        <v>#N/A</v>
      </c>
      <c r="D124" s="101" t="s">
        <v>323</v>
      </c>
    </row>
    <row r="125" spans="2:7" hidden="1" x14ac:dyDescent="0.25">
      <c r="D125" s="372"/>
    </row>
    <row r="126" spans="2:7" ht="30" hidden="1" x14ac:dyDescent="0.25">
      <c r="B126" s="128" t="s">
        <v>404</v>
      </c>
      <c r="C126" s="288"/>
      <c r="D126" s="120"/>
    </row>
    <row r="127" spans="2:7" ht="45" hidden="1" x14ac:dyDescent="0.25">
      <c r="B127" s="129" t="s">
        <v>405</v>
      </c>
      <c r="C127" s="289" t="e">
        <f>+C123-$D$4</f>
        <v>#N/A</v>
      </c>
      <c r="D127" s="130" t="s">
        <v>323</v>
      </c>
    </row>
    <row r="128" spans="2:7" hidden="1" x14ac:dyDescent="0.25">
      <c r="B128" s="129" t="s">
        <v>406</v>
      </c>
      <c r="C128" s="289" t="e">
        <f>+C124-$E$4</f>
        <v>#N/A</v>
      </c>
      <c r="D128" s="130" t="s">
        <v>323</v>
      </c>
    </row>
    <row r="129" spans="2:8" x14ac:dyDescent="0.25">
      <c r="D129" s="372"/>
    </row>
    <row r="130" spans="2:8" hidden="1" x14ac:dyDescent="0.25">
      <c r="D130" s="372"/>
    </row>
    <row r="131" spans="2:8" hidden="1" x14ac:dyDescent="0.25">
      <c r="D131" s="372"/>
    </row>
    <row r="132" spans="2:8" hidden="1" x14ac:dyDescent="0.25">
      <c r="D132" s="372"/>
    </row>
    <row r="133" spans="2:8" hidden="1" x14ac:dyDescent="0.25">
      <c r="D133" s="372"/>
    </row>
    <row r="134" spans="2:8" hidden="1" x14ac:dyDescent="0.25">
      <c r="D134" s="372"/>
    </row>
    <row r="135" spans="2:8" hidden="1" x14ac:dyDescent="0.25">
      <c r="D135" s="372"/>
    </row>
    <row r="136" spans="2:8" hidden="1" x14ac:dyDescent="0.25">
      <c r="D136" s="372"/>
    </row>
    <row r="137" spans="2:8" hidden="1" x14ac:dyDescent="0.25">
      <c r="D137" s="372"/>
    </row>
    <row r="138" spans="2:8" hidden="1" x14ac:dyDescent="0.25">
      <c r="D138" s="372"/>
    </row>
    <row r="139" spans="2:8" hidden="1" x14ac:dyDescent="0.25">
      <c r="D139" s="372"/>
    </row>
    <row r="140" spans="2:8" hidden="1" x14ac:dyDescent="0.25">
      <c r="D140" s="372"/>
    </row>
    <row r="141" spans="2:8" hidden="1" x14ac:dyDescent="0.25">
      <c r="D141" s="372"/>
    </row>
    <row r="143" spans="2:8" ht="23.25" x14ac:dyDescent="0.35">
      <c r="B143" s="276" t="s">
        <v>1431</v>
      </c>
    </row>
    <row r="144" spans="2:8" x14ac:dyDescent="0.25">
      <c r="F144" s="369"/>
      <c r="G144" s="369"/>
      <c r="H144" s="369"/>
    </row>
    <row r="145" spans="1:8" x14ac:dyDescent="0.25">
      <c r="B145" s="79" t="s">
        <v>200</v>
      </c>
      <c r="C145" s="79" t="s">
        <v>320</v>
      </c>
      <c r="D145" s="368" t="s">
        <v>321</v>
      </c>
      <c r="E145" s="79" t="s">
        <v>412</v>
      </c>
      <c r="F145" s="310"/>
      <c r="G145" s="310"/>
      <c r="H145" s="369"/>
    </row>
    <row r="146" spans="1:8" x14ac:dyDescent="0.25">
      <c r="A146" s="274" t="s">
        <v>200</v>
      </c>
      <c r="B146" s="273"/>
      <c r="C146" s="81" t="s">
        <v>1407</v>
      </c>
      <c r="D146" s="371" t="str">
        <f>+CONCATENATE(B146,C146)</f>
        <v>30ap</v>
      </c>
      <c r="E146" s="119" t="e">
        <f>+VLOOKUP(D146,'Autre source1'!S7:$T$25,2,FALSE)</f>
        <v>#N/A</v>
      </c>
      <c r="F146" s="370"/>
      <c r="G146" s="370"/>
      <c r="H146" s="369"/>
    </row>
    <row r="147" spans="1:8" x14ac:dyDescent="0.25">
      <c r="A147" s="274"/>
      <c r="F147" s="369"/>
      <c r="G147" s="369"/>
      <c r="H147" s="369"/>
    </row>
    <row r="148" spans="1:8" x14ac:dyDescent="0.25">
      <c r="A148" s="274"/>
      <c r="B148" s="79" t="s">
        <v>200</v>
      </c>
      <c r="C148" s="79" t="s">
        <v>320</v>
      </c>
      <c r="D148" s="368" t="s">
        <v>321</v>
      </c>
      <c r="E148" s="79" t="s">
        <v>412</v>
      </c>
      <c r="F148" s="310"/>
      <c r="G148" s="310"/>
      <c r="H148" s="369"/>
    </row>
    <row r="149" spans="1:8" x14ac:dyDescent="0.25">
      <c r="A149" s="274" t="s">
        <v>200</v>
      </c>
      <c r="B149" s="273"/>
      <c r="C149" s="81" t="s">
        <v>1407</v>
      </c>
      <c r="D149" s="371" t="str">
        <f>+CONCATENATE(B149,C149)</f>
        <v>30ap</v>
      </c>
      <c r="E149" s="119" t="e">
        <f>+VLOOKUP(D149,'Autres sources2'!S7:$T$25,2,FALSE)</f>
        <v>#N/A</v>
      </c>
      <c r="F149" s="370"/>
      <c r="G149" s="370"/>
      <c r="H149" s="369"/>
    </row>
    <row r="150" spans="1:8" x14ac:dyDescent="0.25">
      <c r="F150" s="369"/>
      <c r="G150" s="369"/>
      <c r="H150" s="369"/>
    </row>
    <row r="151" spans="1:8" x14ac:dyDescent="0.25">
      <c r="A151" s="274"/>
      <c r="B151" s="79" t="s">
        <v>200</v>
      </c>
      <c r="C151" s="79" t="s">
        <v>320</v>
      </c>
      <c r="D151" s="368" t="s">
        <v>321</v>
      </c>
      <c r="E151" s="79" t="s">
        <v>412</v>
      </c>
      <c r="F151" s="310"/>
      <c r="G151" s="310"/>
      <c r="H151" s="369"/>
    </row>
    <row r="152" spans="1:8" x14ac:dyDescent="0.25">
      <c r="A152" s="274" t="s">
        <v>200</v>
      </c>
      <c r="B152" s="273"/>
      <c r="C152" s="81" t="s">
        <v>1407</v>
      </c>
      <c r="D152" s="371" t="str">
        <f>+CONCATENATE(B152,C152)</f>
        <v>30ap</v>
      </c>
      <c r="E152" s="119" t="e">
        <f>+VLOOKUP(D152,'Autres sources3'!S7:$T$25,2,FALSE)</f>
        <v>#N/A</v>
      </c>
      <c r="F152" s="370"/>
      <c r="G152" s="370"/>
      <c r="H152" s="369"/>
    </row>
    <row r="153" spans="1:8" x14ac:dyDescent="0.25">
      <c r="F153" s="369"/>
      <c r="G153" s="369"/>
      <c r="H153" s="369"/>
    </row>
    <row r="154" spans="1:8" x14ac:dyDescent="0.25">
      <c r="A154" s="274"/>
      <c r="B154" s="79" t="s">
        <v>200</v>
      </c>
      <c r="C154" s="79" t="s">
        <v>320</v>
      </c>
      <c r="D154" s="368" t="s">
        <v>321</v>
      </c>
      <c r="E154" s="79" t="s">
        <v>412</v>
      </c>
      <c r="F154" s="310"/>
      <c r="G154" s="310"/>
      <c r="H154" s="369"/>
    </row>
    <row r="155" spans="1:8" x14ac:dyDescent="0.25">
      <c r="A155" s="274" t="s">
        <v>200</v>
      </c>
      <c r="B155" s="273"/>
      <c r="C155" s="81" t="s">
        <v>1407</v>
      </c>
      <c r="D155" s="371" t="str">
        <f>+CONCATENATE(B155,C155)</f>
        <v>30ap</v>
      </c>
      <c r="E155" s="119" t="e">
        <f>+VLOOKUP(D155,'Autres sources4'!S7:$T$25,2,FALSE)</f>
        <v>#N/A</v>
      </c>
      <c r="F155" s="370"/>
      <c r="G155" s="370"/>
      <c r="H155" s="369"/>
    </row>
    <row r="156" spans="1:8" x14ac:dyDescent="0.25">
      <c r="F156" s="369"/>
      <c r="G156" s="369"/>
      <c r="H156" s="369"/>
    </row>
    <row r="157" spans="1:8" x14ac:dyDescent="0.25">
      <c r="A157" s="274"/>
      <c r="B157" s="79" t="s">
        <v>200</v>
      </c>
      <c r="C157" s="79" t="s">
        <v>320</v>
      </c>
      <c r="D157" s="368" t="s">
        <v>321</v>
      </c>
      <c r="E157" s="79" t="s">
        <v>412</v>
      </c>
      <c r="F157" s="310"/>
      <c r="G157" s="310"/>
      <c r="H157" s="369"/>
    </row>
    <row r="158" spans="1:8" x14ac:dyDescent="0.25">
      <c r="A158" s="274" t="s">
        <v>200</v>
      </c>
      <c r="B158" s="273"/>
      <c r="C158" s="81" t="s">
        <v>1407</v>
      </c>
      <c r="D158" s="371" t="str">
        <f>+CONCATENATE(B158,C158)</f>
        <v>30ap</v>
      </c>
      <c r="E158" s="119" t="e">
        <f>+VLOOKUP(D158,'Autres sources5'!S7:$T$25,2,FALSE)</f>
        <v>#N/A</v>
      </c>
      <c r="F158" s="370"/>
      <c r="G158" s="370"/>
      <c r="H158" s="369"/>
    </row>
    <row r="159" spans="1:8" x14ac:dyDescent="0.25">
      <c r="D159" s="353"/>
      <c r="F159" s="369"/>
      <c r="G159" s="369"/>
      <c r="H159" s="369"/>
    </row>
    <row r="160" spans="1:8" x14ac:dyDescent="0.25">
      <c r="A160" s="274"/>
      <c r="B160" s="79" t="s">
        <v>200</v>
      </c>
      <c r="C160" s="79" t="s">
        <v>320</v>
      </c>
      <c r="D160" s="368" t="s">
        <v>321</v>
      </c>
      <c r="E160" s="79" t="s">
        <v>412</v>
      </c>
      <c r="F160" s="310"/>
      <c r="G160" s="310"/>
      <c r="H160" s="369"/>
    </row>
    <row r="161" spans="1:8" x14ac:dyDescent="0.25">
      <c r="A161" s="274" t="s">
        <v>200</v>
      </c>
      <c r="B161" s="273"/>
      <c r="C161" s="81" t="s">
        <v>1407</v>
      </c>
      <c r="D161" s="371" t="str">
        <f>+CONCATENATE(B161,C161)</f>
        <v>30ap</v>
      </c>
      <c r="E161" s="119" t="e">
        <f>+VLOOKUP(D161,'Autres sources6'!S7:$T$25,2,FALSE)</f>
        <v>#N/A</v>
      </c>
      <c r="F161" s="370"/>
      <c r="G161" s="370"/>
      <c r="H161" s="369"/>
    </row>
    <row r="162" spans="1:8" x14ac:dyDescent="0.25">
      <c r="D162" s="354"/>
      <c r="F162" s="369"/>
      <c r="G162" s="369"/>
      <c r="H162" s="369"/>
    </row>
    <row r="163" spans="1:8" x14ac:dyDescent="0.25">
      <c r="A163" s="274"/>
      <c r="B163" s="79" t="s">
        <v>200</v>
      </c>
      <c r="C163" s="79" t="s">
        <v>320</v>
      </c>
      <c r="D163" s="368" t="s">
        <v>321</v>
      </c>
      <c r="E163" s="79" t="s">
        <v>412</v>
      </c>
      <c r="F163" s="310"/>
      <c r="G163" s="310"/>
      <c r="H163" s="369"/>
    </row>
    <row r="164" spans="1:8" x14ac:dyDescent="0.25">
      <c r="A164" s="274" t="s">
        <v>200</v>
      </c>
      <c r="B164" s="273"/>
      <c r="C164" s="81" t="s">
        <v>1407</v>
      </c>
      <c r="D164" s="371" t="str">
        <f>+CONCATENATE(B164,C164)</f>
        <v>30ap</v>
      </c>
      <c r="E164" s="119" t="e">
        <f>+VLOOKUP(D164,'Autres sources7'!S7:$T$25,2,FALSE)</f>
        <v>#N/A</v>
      </c>
      <c r="F164" s="370"/>
      <c r="G164" s="370"/>
      <c r="H164" s="369"/>
    </row>
    <row r="165" spans="1:8" x14ac:dyDescent="0.25">
      <c r="D165" s="354"/>
      <c r="F165" s="369"/>
      <c r="G165" s="369"/>
      <c r="H165" s="369"/>
    </row>
    <row r="166" spans="1:8" x14ac:dyDescent="0.25">
      <c r="A166" s="274"/>
      <c r="B166" s="79" t="s">
        <v>200</v>
      </c>
      <c r="C166" s="79" t="s">
        <v>320</v>
      </c>
      <c r="D166" s="368" t="s">
        <v>321</v>
      </c>
      <c r="E166" s="79" t="s">
        <v>412</v>
      </c>
      <c r="F166" s="310"/>
      <c r="G166" s="310"/>
      <c r="H166" s="369"/>
    </row>
    <row r="167" spans="1:8" x14ac:dyDescent="0.25">
      <c r="A167" s="274" t="s">
        <v>200</v>
      </c>
      <c r="B167" s="273"/>
      <c r="C167" s="81" t="s">
        <v>1407</v>
      </c>
      <c r="D167" s="371" t="str">
        <f>+CONCATENATE(B167,C167)</f>
        <v>30ap</v>
      </c>
      <c r="E167" s="119" t="e">
        <f>+VLOOKUP(D167,'Autres sources8'!S7:$T$25,2,FALSE)</f>
        <v>#N/A</v>
      </c>
      <c r="F167" s="370"/>
      <c r="G167" s="370"/>
      <c r="H167" s="369"/>
    </row>
    <row r="168" spans="1:8" x14ac:dyDescent="0.25">
      <c r="D168" s="354"/>
      <c r="F168" s="369"/>
      <c r="G168" s="369"/>
      <c r="H168" s="369"/>
    </row>
    <row r="169" spans="1:8" x14ac:dyDescent="0.25">
      <c r="A169" s="274"/>
      <c r="B169" s="79" t="s">
        <v>200</v>
      </c>
      <c r="C169" s="79" t="s">
        <v>320</v>
      </c>
      <c r="D169" s="368" t="s">
        <v>321</v>
      </c>
      <c r="E169" s="79" t="s">
        <v>412</v>
      </c>
      <c r="F169" s="310"/>
      <c r="G169" s="310"/>
      <c r="H169" s="369"/>
    </row>
    <row r="170" spans="1:8" x14ac:dyDescent="0.25">
      <c r="A170" s="274" t="s">
        <v>200</v>
      </c>
      <c r="B170" s="273"/>
      <c r="C170" s="81" t="s">
        <v>1407</v>
      </c>
      <c r="D170" s="371" t="str">
        <f>+CONCATENATE(B170,C170)</f>
        <v>30ap</v>
      </c>
      <c r="E170" s="119" t="e">
        <f>+VLOOKUP(D170,'Autres sources9'!S7:$T$25,2,FALSE)</f>
        <v>#N/A</v>
      </c>
      <c r="F170" s="370"/>
      <c r="G170" s="370"/>
      <c r="H170" s="369"/>
    </row>
    <row r="171" spans="1:8" x14ac:dyDescent="0.25">
      <c r="D171" s="354"/>
      <c r="E171" s="371"/>
      <c r="F171" s="369"/>
      <c r="G171" s="369"/>
      <c r="H171" s="369"/>
    </row>
    <row r="172" spans="1:8" x14ac:dyDescent="0.25">
      <c r="A172" s="274"/>
      <c r="B172" s="79" t="s">
        <v>200</v>
      </c>
      <c r="C172" s="79" t="s">
        <v>320</v>
      </c>
      <c r="D172" s="368" t="s">
        <v>321</v>
      </c>
      <c r="E172" s="79" t="s">
        <v>412</v>
      </c>
      <c r="F172" s="310"/>
      <c r="G172" s="310"/>
      <c r="H172" s="369"/>
    </row>
    <row r="173" spans="1:8" x14ac:dyDescent="0.25">
      <c r="A173" s="274" t="s">
        <v>200</v>
      </c>
      <c r="B173" s="273"/>
      <c r="C173" s="81" t="s">
        <v>1407</v>
      </c>
      <c r="D173" s="100" t="str">
        <f>+CONCATENATE(B173,C173)</f>
        <v>30ap</v>
      </c>
      <c r="E173" s="119" t="e">
        <f>+VLOOKUP(D173,'Autres sources10'!S7:$T$25,2,FALSE)</f>
        <v>#N/A</v>
      </c>
      <c r="F173" s="370"/>
      <c r="G173" s="370"/>
      <c r="H173" s="369"/>
    </row>
    <row r="174" spans="1:8" x14ac:dyDescent="0.25">
      <c r="A174" s="111"/>
      <c r="B174" s="365"/>
      <c r="C174" s="366"/>
      <c r="D174" s="367"/>
      <c r="E174" s="111"/>
      <c r="F174" s="369"/>
      <c r="G174" s="369"/>
      <c r="H174" s="369"/>
    </row>
    <row r="175" spans="1:8" x14ac:dyDescent="0.25">
      <c r="A175" s="274"/>
      <c r="B175" s="79" t="s">
        <v>200</v>
      </c>
      <c r="C175" s="79" t="s">
        <v>320</v>
      </c>
      <c r="D175" s="368" t="s">
        <v>321</v>
      </c>
      <c r="E175" s="79" t="s">
        <v>412</v>
      </c>
      <c r="F175" s="310"/>
      <c r="G175" s="310"/>
      <c r="H175" s="369"/>
    </row>
    <row r="176" spans="1:8" x14ac:dyDescent="0.25">
      <c r="A176" s="274" t="s">
        <v>200</v>
      </c>
      <c r="B176" s="273"/>
      <c r="C176" s="81" t="s">
        <v>1407</v>
      </c>
      <c r="D176" s="371" t="str">
        <f>+CONCATENATE(B176,C176)</f>
        <v>30ap</v>
      </c>
      <c r="E176" s="119" t="e">
        <f>+VLOOKUP(D176,'Autres sources11'!S7:$T$25,2,FALSE)</f>
        <v>#N/A</v>
      </c>
      <c r="F176" s="370"/>
      <c r="G176" s="370"/>
      <c r="H176" s="369"/>
    </row>
    <row r="177" spans="1:8" x14ac:dyDescent="0.25">
      <c r="A177" s="111"/>
      <c r="B177" s="365"/>
      <c r="C177" s="366"/>
      <c r="D177" s="367"/>
      <c r="E177" s="111"/>
      <c r="F177" s="369"/>
      <c r="G177" s="369"/>
      <c r="H177" s="369"/>
    </row>
    <row r="178" spans="1:8" x14ac:dyDescent="0.25">
      <c r="A178" s="274"/>
      <c r="B178" s="79" t="s">
        <v>200</v>
      </c>
      <c r="C178" s="79" t="s">
        <v>320</v>
      </c>
      <c r="D178" s="368" t="s">
        <v>321</v>
      </c>
      <c r="E178" s="79" t="s">
        <v>412</v>
      </c>
      <c r="F178" s="310"/>
      <c r="G178" s="310"/>
      <c r="H178" s="369"/>
    </row>
    <row r="179" spans="1:8" x14ac:dyDescent="0.25">
      <c r="A179" s="274" t="s">
        <v>200</v>
      </c>
      <c r="B179" s="273"/>
      <c r="C179" s="81" t="s">
        <v>1407</v>
      </c>
      <c r="D179" s="371" t="str">
        <f>+CONCATENATE(B179,C179)</f>
        <v>30ap</v>
      </c>
      <c r="E179" s="119" t="e">
        <f>+VLOOKUP(D179,'Autres sources12'!S7:$T$25,2,FALSE)</f>
        <v>#N/A</v>
      </c>
      <c r="F179" s="370"/>
      <c r="G179" s="370"/>
      <c r="H179" s="369"/>
    </row>
    <row r="180" spans="1:8" x14ac:dyDescent="0.25">
      <c r="A180" s="111"/>
      <c r="B180" s="365"/>
      <c r="C180" s="366"/>
      <c r="D180" s="367"/>
      <c r="E180" s="111"/>
      <c r="F180" s="111"/>
      <c r="G180" s="111"/>
      <c r="H180" s="111"/>
    </row>
    <row r="181" spans="1:8" x14ac:dyDescent="0.25">
      <c r="A181" s="111"/>
      <c r="B181" s="365"/>
      <c r="C181" s="366"/>
      <c r="D181" s="367"/>
      <c r="E181" s="111"/>
      <c r="F181" s="111"/>
      <c r="G181" s="111"/>
      <c r="H181" s="111"/>
    </row>
    <row r="182" spans="1:8" ht="23.25" x14ac:dyDescent="0.35">
      <c r="B182" s="276" t="s">
        <v>1430</v>
      </c>
    </row>
    <row r="184" spans="1:8" ht="30" x14ac:dyDescent="0.25">
      <c r="B184" s="277" t="s">
        <v>1411</v>
      </c>
      <c r="C184" s="277" t="s">
        <v>1517</v>
      </c>
      <c r="D184" s="277" t="s">
        <v>1412</v>
      </c>
    </row>
    <row r="185" spans="1:8" ht="30" x14ac:dyDescent="0.25">
      <c r="B185" s="278" t="s">
        <v>1413</v>
      </c>
      <c r="C185" s="284" t="s">
        <v>1423</v>
      </c>
      <c r="D185" s="279">
        <f>+IF(C185="non",-20%,0%)</f>
        <v>0</v>
      </c>
    </row>
    <row r="186" spans="1:8" ht="30" x14ac:dyDescent="0.25">
      <c r="B186" s="278" t="s">
        <v>1518</v>
      </c>
      <c r="C186" s="284" t="s">
        <v>1423</v>
      </c>
      <c r="D186" s="279">
        <f>+IF(C186="non",-10%,0%)</f>
        <v>0</v>
      </c>
    </row>
    <row r="187" spans="1:8" ht="45" x14ac:dyDescent="0.25">
      <c r="B187" s="278" t="s">
        <v>1416</v>
      </c>
      <c r="C187" s="277"/>
      <c r="D187" s="279" t="s">
        <v>1417</v>
      </c>
    </row>
    <row r="188" spans="1:8" ht="30" x14ac:dyDescent="0.25">
      <c r="B188" s="280" t="s">
        <v>1418</v>
      </c>
      <c r="C188" s="284" t="s">
        <v>1427</v>
      </c>
      <c r="D188" s="279">
        <f>IF(C188="Fort ou très fort",-15%,IF(C188="Moyen",-10%,IF(OR(C188="Très faible ou faible",C188="Classement non clair par commune"),-5%,0%)))</f>
        <v>-0.05</v>
      </c>
      <c r="E188" t="s">
        <v>1531</v>
      </c>
    </row>
    <row r="189" spans="1:8" ht="30" x14ac:dyDescent="0.25">
      <c r="B189" s="278" t="s">
        <v>1419</v>
      </c>
      <c r="C189" s="277" t="s">
        <v>1420</v>
      </c>
      <c r="D189" s="285">
        <v>-0.1</v>
      </c>
    </row>
    <row r="190" spans="1:8" ht="30" x14ac:dyDescent="0.25">
      <c r="B190"/>
      <c r="C190" s="281" t="s">
        <v>1519</v>
      </c>
      <c r="D190" s="286">
        <f>+(1+D185)*(D186+1)*(1+D188)*(1+D189)</f>
        <v>0.85499999999999998</v>
      </c>
    </row>
    <row r="193" spans="1:10" ht="23.25" x14ac:dyDescent="0.35">
      <c r="B193" s="276" t="s">
        <v>1461</v>
      </c>
    </row>
    <row r="194" spans="1:10" ht="23.25" x14ac:dyDescent="0.35">
      <c r="B194" s="276"/>
      <c r="D194" s="353"/>
    </row>
    <row r="195" spans="1:10" ht="23.25" x14ac:dyDescent="0.35">
      <c r="B195" s="276"/>
      <c r="D195" s="353"/>
      <c r="E195" s="359" t="s">
        <v>1525</v>
      </c>
      <c r="F195" s="383" t="s">
        <v>1524</v>
      </c>
      <c r="G195" s="383"/>
      <c r="H195" s="383"/>
      <c r="I195" s="383"/>
    </row>
    <row r="196" spans="1:10" s="112" customFormat="1" ht="45" x14ac:dyDescent="0.25">
      <c r="B196" s="277" t="s">
        <v>1457</v>
      </c>
      <c r="C196" s="277" t="s">
        <v>1458</v>
      </c>
      <c r="D196" s="357" t="s">
        <v>1459</v>
      </c>
      <c r="E196" s="356" t="s">
        <v>1460</v>
      </c>
      <c r="F196" s="352" t="s">
        <v>1520</v>
      </c>
      <c r="G196" s="352" t="s">
        <v>1522</v>
      </c>
      <c r="H196" s="352" t="s">
        <v>1526</v>
      </c>
      <c r="I196" s="352" t="s">
        <v>1523</v>
      </c>
    </row>
    <row r="197" spans="1:10" x14ac:dyDescent="0.25">
      <c r="A197" s="274" t="str">
        <f>+A9</f>
        <v>Cèdre de l'Atlas</v>
      </c>
      <c r="B197" s="298">
        <f>+E9+F9+G9</f>
        <v>193.20596729804961</v>
      </c>
      <c r="C197" s="299">
        <f>+B197*$D$190</f>
        <v>165.19110203983243</v>
      </c>
      <c r="D197" s="376">
        <v>1</v>
      </c>
      <c r="E197" s="361">
        <f>+C197*D197</f>
        <v>165.19110203983243</v>
      </c>
      <c r="F197" s="362">
        <f>+D197*B197</f>
        <v>193.20596729804961</v>
      </c>
      <c r="G197" s="362">
        <f>+E9*$D$197</f>
        <v>193.20596729804961</v>
      </c>
      <c r="H197" s="362">
        <f>+F9*$D$197</f>
        <v>0</v>
      </c>
      <c r="I197" s="362">
        <f>+G9*$D$197</f>
        <v>0</v>
      </c>
      <c r="J197" s="355"/>
    </row>
    <row r="198" spans="1:10" x14ac:dyDescent="0.25">
      <c r="A198" s="274" t="str">
        <f>+A28</f>
        <v>Pin maritime</v>
      </c>
      <c r="B198" s="298">
        <f>+E28+F28+G28</f>
        <v>288.40861430491742</v>
      </c>
      <c r="C198" s="299">
        <f t="shared" ref="C198:C199" si="0">+B198*$D$190</f>
        <v>246.5893652307044</v>
      </c>
      <c r="D198" s="376">
        <v>2</v>
      </c>
      <c r="E198" s="361">
        <f t="shared" ref="E198:E202" si="1">+C198*D198</f>
        <v>493.1787304614088</v>
      </c>
      <c r="F198" s="362">
        <f t="shared" ref="F198:F203" si="2">+D198*B198</f>
        <v>576.81722860983484</v>
      </c>
      <c r="G198" s="362">
        <f>+E28*$D$198</f>
        <v>408.95367577305507</v>
      </c>
      <c r="H198" s="362">
        <f>+F28*$D$198</f>
        <v>130.21881129081817</v>
      </c>
      <c r="I198" s="362">
        <f>+G28*$D$198</f>
        <v>37.644741545961715</v>
      </c>
      <c r="J198" s="355"/>
    </row>
    <row r="199" spans="1:10" x14ac:dyDescent="0.25">
      <c r="A199" s="274" t="str">
        <f>+A48</f>
        <v>Pin de Salzmann</v>
      </c>
      <c r="B199" s="298">
        <f>+E48+F48+G48</f>
        <v>82.191758911674526</v>
      </c>
      <c r="C199" s="299">
        <f t="shared" si="0"/>
        <v>70.273953869481716</v>
      </c>
      <c r="D199" s="376">
        <v>1</v>
      </c>
      <c r="E199" s="361">
        <f t="shared" si="1"/>
        <v>70.273953869481716</v>
      </c>
      <c r="F199" s="362">
        <f t="shared" si="2"/>
        <v>82.191758911674526</v>
      </c>
      <c r="G199" s="362">
        <f>+E48*$D$199</f>
        <v>82.191758911674526</v>
      </c>
      <c r="H199" s="362">
        <f>+F48*$D$199</f>
        <v>0</v>
      </c>
      <c r="I199" s="362">
        <f>+G48*$D$199</f>
        <v>0</v>
      </c>
      <c r="J199" s="355"/>
    </row>
    <row r="200" spans="1:10" x14ac:dyDescent="0.25">
      <c r="A200" s="274" t="str">
        <f>+A146</f>
        <v>Essence</v>
      </c>
      <c r="B200" s="298"/>
      <c r="C200" s="299"/>
      <c r="D200" s="376"/>
      <c r="E200" s="361">
        <f t="shared" si="1"/>
        <v>0</v>
      </c>
      <c r="F200" s="362">
        <f t="shared" si="2"/>
        <v>0</v>
      </c>
      <c r="G200" s="362">
        <f>+F200</f>
        <v>0</v>
      </c>
      <c r="H200" s="362">
        <v>0</v>
      </c>
      <c r="I200" s="362">
        <v>0</v>
      </c>
      <c r="J200" s="355"/>
    </row>
    <row r="201" spans="1:10" x14ac:dyDescent="0.25">
      <c r="A201" s="274" t="str">
        <f>+A149</f>
        <v>Essence</v>
      </c>
      <c r="B201" s="298"/>
      <c r="C201" s="299"/>
      <c r="D201" s="376"/>
      <c r="E201" s="361">
        <f t="shared" si="1"/>
        <v>0</v>
      </c>
      <c r="F201" s="362">
        <f t="shared" si="2"/>
        <v>0</v>
      </c>
      <c r="G201" s="362">
        <f t="shared" ref="G201:G204" si="3">+F201</f>
        <v>0</v>
      </c>
      <c r="H201" s="362">
        <v>0</v>
      </c>
      <c r="I201" s="362">
        <v>0</v>
      </c>
      <c r="J201" s="355"/>
    </row>
    <row r="202" spans="1:10" x14ac:dyDescent="0.25">
      <c r="A202" s="274" t="str">
        <f>+A152</f>
        <v>Essence</v>
      </c>
      <c r="B202" s="298"/>
      <c r="C202" s="299"/>
      <c r="D202" s="376"/>
      <c r="E202" s="361">
        <f t="shared" si="1"/>
        <v>0</v>
      </c>
      <c r="F202" s="362">
        <f t="shared" si="2"/>
        <v>0</v>
      </c>
      <c r="G202" s="362">
        <f t="shared" si="3"/>
        <v>0</v>
      </c>
      <c r="H202" s="362">
        <v>0</v>
      </c>
      <c r="I202" s="362">
        <v>0</v>
      </c>
      <c r="J202" s="355"/>
    </row>
    <row r="203" spans="1:10" x14ac:dyDescent="0.25">
      <c r="A203" s="274" t="str">
        <f>+A155</f>
        <v>Essence</v>
      </c>
      <c r="B203" s="298"/>
      <c r="C203" s="299"/>
      <c r="D203" s="376"/>
      <c r="E203" s="361">
        <f t="shared" ref="E203" si="4">+C203*D203</f>
        <v>0</v>
      </c>
      <c r="F203" s="362">
        <f t="shared" si="2"/>
        <v>0</v>
      </c>
      <c r="G203" s="362">
        <f t="shared" si="3"/>
        <v>0</v>
      </c>
      <c r="H203" s="362">
        <v>0</v>
      </c>
      <c r="I203" s="362">
        <v>0</v>
      </c>
      <c r="J203" s="355"/>
    </row>
    <row r="204" spans="1:10" x14ac:dyDescent="0.25">
      <c r="A204" s="274" t="str">
        <f>+A158</f>
        <v>Essence</v>
      </c>
      <c r="B204" s="298"/>
      <c r="C204" s="299"/>
      <c r="D204" s="376"/>
      <c r="E204" s="361">
        <f t="shared" ref="E204" si="5">+C204*D204</f>
        <v>0</v>
      </c>
      <c r="F204" s="362">
        <f t="shared" ref="F204" si="6">+D204*B204</f>
        <v>0</v>
      </c>
      <c r="G204" s="362">
        <f t="shared" si="3"/>
        <v>0</v>
      </c>
      <c r="H204" s="362">
        <v>0</v>
      </c>
      <c r="I204" s="362">
        <v>0</v>
      </c>
      <c r="J204" s="355"/>
    </row>
    <row r="205" spans="1:10" x14ac:dyDescent="0.25">
      <c r="A205" s="348"/>
      <c r="B205" s="349"/>
      <c r="C205" s="350"/>
      <c r="D205" s="360" t="s">
        <v>1501</v>
      </c>
      <c r="E205" s="363">
        <f>+SUM(E197:E204)</f>
        <v>728.64378637072298</v>
      </c>
      <c r="F205" s="363">
        <f>+SUM(F197:F204)</f>
        <v>852.2149548195589</v>
      </c>
      <c r="G205" s="363">
        <f>+SUM(G197:G204)</f>
        <v>684.35140198277918</v>
      </c>
      <c r="H205" s="363">
        <f>+SUM(H197:H204)</f>
        <v>130.21881129081817</v>
      </c>
      <c r="I205" s="363">
        <f>+SUM(I197:I204)</f>
        <v>37.644741545961715</v>
      </c>
    </row>
    <row r="206" spans="1:10" x14ac:dyDescent="0.25">
      <c r="D206" s="358" t="s">
        <v>1502</v>
      </c>
      <c r="E206" s="361">
        <f>+SUM(E197:E204)/SUM(D197:D204)</f>
        <v>182.16094659268074</v>
      </c>
      <c r="F206" s="364"/>
      <c r="G206" s="364">
        <f>G205*D190</f>
        <v>585.1204486952762</v>
      </c>
      <c r="H206" s="364">
        <f>H205*D190</f>
        <v>111.33708365364953</v>
      </c>
      <c r="I206" s="364">
        <f>I205*D190</f>
        <v>32.186254021797268</v>
      </c>
    </row>
    <row r="207" spans="1:10" x14ac:dyDescent="0.25">
      <c r="B207" s="397"/>
    </row>
    <row r="208" spans="1:10" x14ac:dyDescent="0.25">
      <c r="B208" s="397"/>
    </row>
    <row r="211" spans="5:5" x14ac:dyDescent="0.25">
      <c r="E211" s="355"/>
    </row>
    <row r="212" spans="5:5" x14ac:dyDescent="0.25">
      <c r="E212" s="355"/>
    </row>
  </sheetData>
  <mergeCells count="3">
    <mergeCell ref="B3:C3"/>
    <mergeCell ref="B4:C4"/>
    <mergeCell ref="F195:I195"/>
  </mergeCells>
  <phoneticPr fontId="21" type="noConversion"/>
  <conditionalFormatting sqref="D8">
    <cfRule type="duplicateValues" dxfId="105" priority="230"/>
  </conditionalFormatting>
  <conditionalFormatting sqref="B3 D3">
    <cfRule type="duplicateValues" dxfId="104" priority="223"/>
  </conditionalFormatting>
  <conditionalFormatting sqref="E3">
    <cfRule type="duplicateValues" dxfId="103" priority="222"/>
  </conditionalFormatting>
  <conditionalFormatting sqref="B8:C8">
    <cfRule type="duplicateValues" dxfId="102" priority="232"/>
  </conditionalFormatting>
  <conditionalFormatting sqref="E8">
    <cfRule type="duplicateValues" dxfId="101" priority="207"/>
  </conditionalFormatting>
  <conditionalFormatting sqref="D145">
    <cfRule type="duplicateValues" dxfId="100" priority="193"/>
  </conditionalFormatting>
  <conditionalFormatting sqref="E145">
    <cfRule type="duplicateValues" dxfId="99" priority="192"/>
  </conditionalFormatting>
  <conditionalFormatting sqref="C145">
    <cfRule type="duplicateValues" dxfId="98" priority="191"/>
  </conditionalFormatting>
  <conditionalFormatting sqref="B145">
    <cfRule type="duplicateValues" dxfId="97" priority="233"/>
  </conditionalFormatting>
  <conditionalFormatting sqref="D148">
    <cfRule type="duplicateValues" dxfId="96" priority="180"/>
  </conditionalFormatting>
  <conditionalFormatting sqref="E148">
    <cfRule type="duplicateValues" dxfId="95" priority="179"/>
  </conditionalFormatting>
  <conditionalFormatting sqref="C148">
    <cfRule type="duplicateValues" dxfId="94" priority="178"/>
  </conditionalFormatting>
  <conditionalFormatting sqref="B148">
    <cfRule type="duplicateValues" dxfId="93" priority="181"/>
  </conditionalFormatting>
  <conditionalFormatting sqref="D151">
    <cfRule type="duplicateValues" dxfId="92" priority="176"/>
  </conditionalFormatting>
  <conditionalFormatting sqref="E151">
    <cfRule type="duplicateValues" dxfId="91" priority="175"/>
  </conditionalFormatting>
  <conditionalFormatting sqref="C151">
    <cfRule type="duplicateValues" dxfId="90" priority="174"/>
  </conditionalFormatting>
  <conditionalFormatting sqref="B151">
    <cfRule type="duplicateValues" dxfId="89" priority="177"/>
  </conditionalFormatting>
  <conditionalFormatting sqref="F3">
    <cfRule type="duplicateValues" dxfId="88" priority="173"/>
  </conditionalFormatting>
  <conditionalFormatting sqref="F8">
    <cfRule type="duplicateValues" dxfId="87" priority="172"/>
  </conditionalFormatting>
  <conditionalFormatting sqref="F145">
    <cfRule type="duplicateValues" dxfId="86" priority="171"/>
  </conditionalFormatting>
  <conditionalFormatting sqref="F148">
    <cfRule type="duplicateValues" dxfId="85" priority="167"/>
  </conditionalFormatting>
  <conditionalFormatting sqref="F151">
    <cfRule type="duplicateValues" dxfId="84" priority="166"/>
  </conditionalFormatting>
  <conditionalFormatting sqref="G3">
    <cfRule type="duplicateValues" dxfId="83" priority="147"/>
  </conditionalFormatting>
  <conditionalFormatting sqref="G8">
    <cfRule type="duplicateValues" dxfId="82" priority="146"/>
  </conditionalFormatting>
  <conditionalFormatting sqref="G145">
    <cfRule type="duplicateValues" dxfId="81" priority="145"/>
  </conditionalFormatting>
  <conditionalFormatting sqref="G148">
    <cfRule type="duplicateValues" dxfId="80" priority="144"/>
  </conditionalFormatting>
  <conditionalFormatting sqref="G151">
    <cfRule type="duplicateValues" dxfId="79" priority="143"/>
  </conditionalFormatting>
  <conditionalFormatting sqref="D27">
    <cfRule type="duplicateValues" dxfId="78" priority="94"/>
  </conditionalFormatting>
  <conditionalFormatting sqref="B27:C27">
    <cfRule type="duplicateValues" dxfId="77" priority="95"/>
  </conditionalFormatting>
  <conditionalFormatting sqref="E27">
    <cfRule type="duplicateValues" dxfId="76" priority="93"/>
  </conditionalFormatting>
  <conditionalFormatting sqref="F27">
    <cfRule type="duplicateValues" dxfId="75" priority="92"/>
  </conditionalFormatting>
  <conditionalFormatting sqref="G27">
    <cfRule type="duplicateValues" dxfId="74" priority="91"/>
  </conditionalFormatting>
  <conditionalFormatting sqref="D154">
    <cfRule type="duplicateValues" dxfId="73" priority="79"/>
  </conditionalFormatting>
  <conditionalFormatting sqref="E154">
    <cfRule type="duplicateValues" dxfId="72" priority="78"/>
  </conditionalFormatting>
  <conditionalFormatting sqref="C154">
    <cfRule type="duplicateValues" dxfId="71" priority="77"/>
  </conditionalFormatting>
  <conditionalFormatting sqref="B154">
    <cfRule type="duplicateValues" dxfId="70" priority="80"/>
  </conditionalFormatting>
  <conditionalFormatting sqref="F154">
    <cfRule type="duplicateValues" dxfId="69" priority="76"/>
  </conditionalFormatting>
  <conditionalFormatting sqref="G154">
    <cfRule type="duplicateValues" dxfId="68" priority="75"/>
  </conditionalFormatting>
  <conditionalFormatting sqref="D47">
    <cfRule type="duplicateValues" dxfId="67" priority="73"/>
  </conditionalFormatting>
  <conditionalFormatting sqref="B47:C47">
    <cfRule type="duplicateValues" dxfId="66" priority="74"/>
  </conditionalFormatting>
  <conditionalFormatting sqref="E47">
    <cfRule type="duplicateValues" dxfId="65" priority="72"/>
  </conditionalFormatting>
  <conditionalFormatting sqref="F47">
    <cfRule type="duplicateValues" dxfId="64" priority="71"/>
  </conditionalFormatting>
  <conditionalFormatting sqref="G47">
    <cfRule type="duplicateValues" dxfId="63" priority="70"/>
  </conditionalFormatting>
  <conditionalFormatting sqref="D67">
    <cfRule type="duplicateValues" dxfId="62" priority="68"/>
  </conditionalFormatting>
  <conditionalFormatting sqref="B67:C67">
    <cfRule type="duplicateValues" dxfId="61" priority="69"/>
  </conditionalFormatting>
  <conditionalFormatting sqref="E67">
    <cfRule type="duplicateValues" dxfId="60" priority="67"/>
  </conditionalFormatting>
  <conditionalFormatting sqref="F67">
    <cfRule type="duplicateValues" dxfId="59" priority="66"/>
  </conditionalFormatting>
  <conditionalFormatting sqref="G67">
    <cfRule type="duplicateValues" dxfId="58" priority="65"/>
  </conditionalFormatting>
  <conditionalFormatting sqref="D157">
    <cfRule type="duplicateValues" dxfId="57" priority="63"/>
  </conditionalFormatting>
  <conditionalFormatting sqref="E157">
    <cfRule type="duplicateValues" dxfId="56" priority="62"/>
  </conditionalFormatting>
  <conditionalFormatting sqref="C157">
    <cfRule type="duplicateValues" dxfId="55" priority="61"/>
  </conditionalFormatting>
  <conditionalFormatting sqref="B157">
    <cfRule type="duplicateValues" dxfId="54" priority="64"/>
  </conditionalFormatting>
  <conditionalFormatting sqref="F157">
    <cfRule type="duplicateValues" dxfId="53" priority="60"/>
  </conditionalFormatting>
  <conditionalFormatting sqref="G157">
    <cfRule type="duplicateValues" dxfId="52" priority="59"/>
  </conditionalFormatting>
  <conditionalFormatting sqref="D85">
    <cfRule type="duplicateValues" dxfId="51" priority="57"/>
  </conditionalFormatting>
  <conditionalFormatting sqref="B85:C85">
    <cfRule type="duplicateValues" dxfId="50" priority="58"/>
  </conditionalFormatting>
  <conditionalFormatting sqref="E85">
    <cfRule type="duplicateValues" dxfId="49" priority="56"/>
  </conditionalFormatting>
  <conditionalFormatting sqref="F85">
    <cfRule type="duplicateValues" dxfId="48" priority="55"/>
  </conditionalFormatting>
  <conditionalFormatting sqref="G85">
    <cfRule type="duplicateValues" dxfId="47" priority="54"/>
  </conditionalFormatting>
  <conditionalFormatting sqref="D160">
    <cfRule type="duplicateValues" dxfId="46" priority="52"/>
  </conditionalFormatting>
  <conditionalFormatting sqref="E160">
    <cfRule type="duplicateValues" dxfId="45" priority="51"/>
  </conditionalFormatting>
  <conditionalFormatting sqref="C160">
    <cfRule type="duplicateValues" dxfId="44" priority="50"/>
  </conditionalFormatting>
  <conditionalFormatting sqref="B160">
    <cfRule type="duplicateValues" dxfId="43" priority="53"/>
  </conditionalFormatting>
  <conditionalFormatting sqref="F160">
    <cfRule type="duplicateValues" dxfId="42" priority="49"/>
  </conditionalFormatting>
  <conditionalFormatting sqref="G160">
    <cfRule type="duplicateValues" dxfId="41" priority="48"/>
  </conditionalFormatting>
  <conditionalFormatting sqref="D163">
    <cfRule type="duplicateValues" dxfId="40" priority="46"/>
  </conditionalFormatting>
  <conditionalFormatting sqref="E163">
    <cfRule type="duplicateValues" dxfId="39" priority="45"/>
  </conditionalFormatting>
  <conditionalFormatting sqref="C163">
    <cfRule type="duplicateValues" dxfId="38" priority="44"/>
  </conditionalFormatting>
  <conditionalFormatting sqref="B163">
    <cfRule type="duplicateValues" dxfId="37" priority="47"/>
  </conditionalFormatting>
  <conditionalFormatting sqref="F163">
    <cfRule type="duplicateValues" dxfId="36" priority="43"/>
  </conditionalFormatting>
  <conditionalFormatting sqref="G163">
    <cfRule type="duplicateValues" dxfId="35" priority="42"/>
  </conditionalFormatting>
  <conditionalFormatting sqref="D166">
    <cfRule type="duplicateValues" dxfId="34" priority="40"/>
  </conditionalFormatting>
  <conditionalFormatting sqref="E166">
    <cfRule type="duplicateValues" dxfId="33" priority="39"/>
  </conditionalFormatting>
  <conditionalFormatting sqref="C166">
    <cfRule type="duplicateValues" dxfId="32" priority="38"/>
  </conditionalFormatting>
  <conditionalFormatting sqref="B166">
    <cfRule type="duplicateValues" dxfId="31" priority="41"/>
  </conditionalFormatting>
  <conditionalFormatting sqref="F166">
    <cfRule type="duplicateValues" dxfId="30" priority="37"/>
  </conditionalFormatting>
  <conditionalFormatting sqref="G166">
    <cfRule type="duplicateValues" dxfId="29" priority="36"/>
  </conditionalFormatting>
  <conditionalFormatting sqref="D169">
    <cfRule type="duplicateValues" dxfId="28" priority="34"/>
  </conditionalFormatting>
  <conditionalFormatting sqref="E169">
    <cfRule type="duplicateValues" dxfId="27" priority="33"/>
  </conditionalFormatting>
  <conditionalFormatting sqref="C169">
    <cfRule type="duplicateValues" dxfId="26" priority="32"/>
  </conditionalFormatting>
  <conditionalFormatting sqref="B169">
    <cfRule type="duplicateValues" dxfId="25" priority="35"/>
  </conditionalFormatting>
  <conditionalFormatting sqref="F169">
    <cfRule type="duplicateValues" dxfId="24" priority="31"/>
  </conditionalFormatting>
  <conditionalFormatting sqref="G169">
    <cfRule type="duplicateValues" dxfId="23" priority="30"/>
  </conditionalFormatting>
  <conditionalFormatting sqref="D172">
    <cfRule type="duplicateValues" dxfId="22" priority="22"/>
  </conditionalFormatting>
  <conditionalFormatting sqref="E172">
    <cfRule type="duplicateValues" dxfId="21" priority="21"/>
  </conditionalFormatting>
  <conditionalFormatting sqref="C172">
    <cfRule type="duplicateValues" dxfId="20" priority="20"/>
  </conditionalFormatting>
  <conditionalFormatting sqref="B172">
    <cfRule type="duplicateValues" dxfId="19" priority="23"/>
  </conditionalFormatting>
  <conditionalFormatting sqref="F172">
    <cfRule type="duplicateValues" dxfId="18" priority="19"/>
  </conditionalFormatting>
  <conditionalFormatting sqref="G172">
    <cfRule type="duplicateValues" dxfId="17" priority="18"/>
  </conditionalFormatting>
  <conditionalFormatting sqref="D175">
    <cfRule type="duplicateValues" dxfId="16" priority="16"/>
  </conditionalFormatting>
  <conditionalFormatting sqref="E175">
    <cfRule type="duplicateValues" dxfId="15" priority="15"/>
  </conditionalFormatting>
  <conditionalFormatting sqref="C175">
    <cfRule type="duplicateValues" dxfId="14" priority="14"/>
  </conditionalFormatting>
  <conditionalFormatting sqref="B175">
    <cfRule type="duplicateValues" dxfId="13" priority="17"/>
  </conditionalFormatting>
  <conditionalFormatting sqref="F175">
    <cfRule type="duplicateValues" dxfId="12" priority="13"/>
  </conditionalFormatting>
  <conditionalFormatting sqref="G175">
    <cfRule type="duplicateValues" dxfId="11" priority="12"/>
  </conditionalFormatting>
  <conditionalFormatting sqref="D178">
    <cfRule type="duplicateValues" dxfId="10" priority="10"/>
  </conditionalFormatting>
  <conditionalFormatting sqref="E178">
    <cfRule type="duplicateValues" dxfId="9" priority="9"/>
  </conditionalFormatting>
  <conditionalFormatting sqref="C178">
    <cfRule type="duplicateValues" dxfId="8" priority="8"/>
  </conditionalFormatting>
  <conditionalFormatting sqref="B178">
    <cfRule type="duplicateValues" dxfId="7" priority="11"/>
  </conditionalFormatting>
  <conditionalFormatting sqref="F178">
    <cfRule type="duplicateValues" dxfId="6" priority="7"/>
  </conditionalFormatting>
  <conditionalFormatting sqref="G178">
    <cfRule type="duplicateValues" dxfId="5" priority="6"/>
  </conditionalFormatting>
  <conditionalFormatting sqref="D111">
    <cfRule type="duplicateValues" dxfId="4" priority="4"/>
  </conditionalFormatting>
  <conditionalFormatting sqref="B111:C111">
    <cfRule type="duplicateValues" dxfId="3" priority="5"/>
  </conditionalFormatting>
  <conditionalFormatting sqref="E111">
    <cfRule type="duplicateValues" dxfId="2" priority="3"/>
  </conditionalFormatting>
  <conditionalFormatting sqref="F111">
    <cfRule type="duplicateValues" dxfId="1" priority="2"/>
  </conditionalFormatting>
  <conditionalFormatting sqref="G111">
    <cfRule type="duplicateValues" dxfId="0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Liste!$C$81:$C$307</xm:f>
          </x14:formula1>
          <xm:sqref>B146 B152 B149 B155 B158 B161 B164 B167 B170 B173 B176 B179</xm:sqref>
        </x14:dataValidation>
        <x14:dataValidation type="list" allowBlank="1" showInputMessage="1" showErrorMessage="1" xr:uid="{83A14D71-799B-4676-A8EE-BDF0E5927650}">
          <x14:formula1>
            <xm:f>Liste!$C$318:$C$323</xm:f>
          </x14:formula1>
          <xm:sqref>C188</xm:sqref>
        </x14:dataValidation>
        <x14:dataValidation type="list" allowBlank="1" showInputMessage="1" showErrorMessage="1" xr:uid="{0A11629A-CE27-4A11-9B26-5D45813F9489}">
          <x14:formula1>
            <xm:f>Liste!$C$313:$C$315</xm:f>
          </x14:formula1>
          <xm:sqref>C185:C186</xm:sqref>
        </x14:dataValidation>
        <x14:dataValidation type="list" allowBlank="1" showInputMessage="1" showErrorMessage="1" xr:uid="{D3B7B4F8-F173-4A02-9525-00324BF8C46F}">
          <x14:formula1>
            <xm:f>Liste!$G$8:$G$45</xm:f>
          </x14:formula1>
          <xm:sqref>B9 B28 B48 B68 B86 B112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140625" bestFit="1" customWidth="1"/>
  </cols>
  <sheetData>
    <row r="1" spans="1:3" ht="18.75" x14ac:dyDescent="0.3">
      <c r="A1" s="393" t="s">
        <v>48</v>
      </c>
      <c r="B1" s="393"/>
      <c r="C1" s="393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140625" bestFit="1" customWidth="1"/>
  </cols>
  <sheetData>
    <row r="1" spans="1:4" ht="19.5" thickBot="1" x14ac:dyDescent="0.35">
      <c r="A1" s="394" t="s">
        <v>24</v>
      </c>
      <c r="B1" s="395"/>
      <c r="C1" s="395"/>
      <c r="D1" s="396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45" customHeight="1" thickBot="1" x14ac:dyDescent="0.3">
      <c r="A1" s="102" t="s">
        <v>325</v>
      </c>
      <c r="B1" s="102" t="s">
        <v>326</v>
      </c>
    </row>
    <row r="2" spans="1:9" ht="14.45" customHeight="1" thickBot="1" x14ac:dyDescent="0.3">
      <c r="A2" s="103" t="s">
        <v>327</v>
      </c>
      <c r="B2" s="103">
        <v>0.62</v>
      </c>
    </row>
    <row r="3" spans="1:9" ht="15.75" thickBot="1" x14ac:dyDescent="0.3">
      <c r="A3" s="104" t="s">
        <v>328</v>
      </c>
      <c r="B3" s="104">
        <v>0.64</v>
      </c>
    </row>
    <row r="4" spans="1:9" ht="15.75" thickBot="1" x14ac:dyDescent="0.3">
      <c r="A4" s="103" t="s">
        <v>329</v>
      </c>
      <c r="B4" s="103">
        <v>0.42</v>
      </c>
    </row>
    <row r="5" spans="1:9" ht="15.75" thickBot="1" x14ac:dyDescent="0.3">
      <c r="A5" s="104" t="s">
        <v>330</v>
      </c>
      <c r="B5" s="104">
        <v>0.42</v>
      </c>
      <c r="C5" s="105"/>
    </row>
    <row r="6" spans="1:9" ht="15.75" thickBot="1" x14ac:dyDescent="0.3">
      <c r="A6" s="103" t="s">
        <v>331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332</v>
      </c>
      <c r="B8" s="103">
        <v>0.61</v>
      </c>
    </row>
    <row r="9" spans="1:9" ht="15.75" thickBot="1" x14ac:dyDescent="0.3">
      <c r="A9" s="104" t="s">
        <v>333</v>
      </c>
      <c r="B9" s="104">
        <v>0.66</v>
      </c>
      <c r="I9" s="105"/>
    </row>
    <row r="10" spans="1:9" ht="15.75" thickBot="1" x14ac:dyDescent="0.3">
      <c r="A10" s="103" t="s">
        <v>334</v>
      </c>
      <c r="B10" s="103">
        <v>0.47</v>
      </c>
      <c r="I10" s="105"/>
    </row>
    <row r="11" spans="1:9" ht="15.75" thickBot="1" x14ac:dyDescent="0.3">
      <c r="A11" s="104" t="s">
        <v>335</v>
      </c>
      <c r="B11" s="104">
        <v>0.67</v>
      </c>
    </row>
    <row r="12" spans="1:9" ht="15.75" thickBot="1" x14ac:dyDescent="0.3">
      <c r="A12" s="103" t="s">
        <v>336</v>
      </c>
      <c r="B12" s="103">
        <v>0.7</v>
      </c>
    </row>
    <row r="13" spans="1:9" ht="15.75" thickBot="1" x14ac:dyDescent="0.3">
      <c r="A13" s="104" t="s">
        <v>337</v>
      </c>
      <c r="B13" s="104">
        <v>0.54</v>
      </c>
    </row>
    <row r="14" spans="1:9" ht="15.75" thickBot="1" x14ac:dyDescent="0.3">
      <c r="A14" s="103" t="s">
        <v>338</v>
      </c>
      <c r="B14" s="103">
        <v>0.65</v>
      </c>
    </row>
    <row r="15" spans="1:9" ht="15.75" thickBot="1" x14ac:dyDescent="0.3">
      <c r="A15" s="104" t="s">
        <v>339</v>
      </c>
      <c r="B15" s="104">
        <v>0.56000000000000005</v>
      </c>
    </row>
    <row r="16" spans="1:9" ht="15.75" thickBot="1" x14ac:dyDescent="0.3">
      <c r="A16" s="103" t="s">
        <v>388</v>
      </c>
      <c r="B16" s="103">
        <v>0.57999999999999996</v>
      </c>
    </row>
    <row r="17" spans="1:2" ht="15.75" thickBot="1" x14ac:dyDescent="0.3">
      <c r="A17" s="104" t="s">
        <v>340</v>
      </c>
      <c r="B17" s="104">
        <v>0.64</v>
      </c>
    </row>
    <row r="18" spans="1:2" ht="15.75" thickBot="1" x14ac:dyDescent="0.3">
      <c r="A18" s="103" t="s">
        <v>341</v>
      </c>
      <c r="B18" s="103">
        <v>0.73</v>
      </c>
    </row>
    <row r="19" spans="1:2" ht="15.75" thickBot="1" x14ac:dyDescent="0.3">
      <c r="A19" s="104" t="s">
        <v>342</v>
      </c>
      <c r="B19" s="104">
        <v>0.56000000000000005</v>
      </c>
    </row>
    <row r="20" spans="1:2" ht="15.75" thickBot="1" x14ac:dyDescent="0.3">
      <c r="A20" s="103" t="s">
        <v>343</v>
      </c>
      <c r="B20" s="103">
        <v>0.74</v>
      </c>
    </row>
    <row r="21" spans="1:2" ht="15.75" thickBot="1" x14ac:dyDescent="0.3">
      <c r="A21" s="104" t="s">
        <v>344</v>
      </c>
      <c r="B21" s="104">
        <v>0.4</v>
      </c>
    </row>
    <row r="22" spans="1:2" ht="15.75" thickBot="1" x14ac:dyDescent="0.3">
      <c r="A22" s="103" t="s">
        <v>345</v>
      </c>
      <c r="B22" s="103">
        <v>0.6</v>
      </c>
    </row>
    <row r="23" spans="1:2" ht="15.75" thickBot="1" x14ac:dyDescent="0.3">
      <c r="A23" s="104" t="s">
        <v>346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347</v>
      </c>
      <c r="B25" s="104">
        <v>0.36</v>
      </c>
    </row>
    <row r="26" spans="1:2" ht="15.75" thickBot="1" x14ac:dyDescent="0.3">
      <c r="A26" s="103" t="s">
        <v>348</v>
      </c>
      <c r="B26" s="103">
        <v>0.51</v>
      </c>
    </row>
    <row r="27" spans="1:2" ht="15.75" thickBot="1" x14ac:dyDescent="0.3">
      <c r="A27" s="104" t="s">
        <v>349</v>
      </c>
      <c r="B27" s="104">
        <v>0.56000000000000005</v>
      </c>
    </row>
    <row r="28" spans="1:2" ht="15.75" thickBot="1" x14ac:dyDescent="0.3">
      <c r="A28" s="103" t="s">
        <v>350</v>
      </c>
      <c r="B28" s="103">
        <v>0.56000000000000005</v>
      </c>
    </row>
    <row r="29" spans="1:2" ht="15.75" thickBot="1" x14ac:dyDescent="0.3">
      <c r="A29" s="104" t="s">
        <v>351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352</v>
      </c>
      <c r="B31" s="104">
        <v>0.56000000000000005</v>
      </c>
    </row>
    <row r="32" spans="1:2" ht="15.75" thickBot="1" x14ac:dyDescent="0.3">
      <c r="A32" s="103" t="s">
        <v>353</v>
      </c>
      <c r="B32" s="103">
        <v>0.57999999999999996</v>
      </c>
    </row>
    <row r="33" spans="1:2" ht="15.75" thickBot="1" x14ac:dyDescent="0.3">
      <c r="A33" s="104" t="s">
        <v>354</v>
      </c>
      <c r="B33" s="104">
        <v>0.57999999999999996</v>
      </c>
    </row>
    <row r="34" spans="1:2" x14ac:dyDescent="0.25">
      <c r="A34" s="107" t="s">
        <v>355</v>
      </c>
      <c r="B34" s="107">
        <v>0.48</v>
      </c>
    </row>
    <row r="35" spans="1:2" ht="15.75" thickBot="1" x14ac:dyDescent="0.3">
      <c r="A35" s="104" t="s">
        <v>356</v>
      </c>
      <c r="B35" s="104">
        <v>0.42</v>
      </c>
    </row>
    <row r="36" spans="1:2" ht="15.75" thickBot="1" x14ac:dyDescent="0.3">
      <c r="A36" s="103" t="s">
        <v>357</v>
      </c>
      <c r="B36" s="103">
        <v>0.5</v>
      </c>
    </row>
    <row r="37" spans="1:2" ht="15.75" thickBot="1" x14ac:dyDescent="0.3">
      <c r="A37" s="104" t="s">
        <v>358</v>
      </c>
      <c r="B37" s="104">
        <v>0.55000000000000004</v>
      </c>
    </row>
    <row r="38" spans="1:2" ht="15.75" thickBot="1" x14ac:dyDescent="0.3">
      <c r="A38" s="103" t="s">
        <v>359</v>
      </c>
      <c r="B38" s="103">
        <v>0.53</v>
      </c>
    </row>
    <row r="39" spans="1:2" ht="15.75" thickBot="1" x14ac:dyDescent="0.3">
      <c r="A39" s="104" t="s">
        <v>360</v>
      </c>
      <c r="B39" s="104">
        <v>0.52</v>
      </c>
    </row>
    <row r="40" spans="1:2" ht="15.75" thickBot="1" x14ac:dyDescent="0.3">
      <c r="A40" s="103" t="s">
        <v>361</v>
      </c>
      <c r="B40" s="103">
        <v>0.52</v>
      </c>
    </row>
    <row r="41" spans="1:2" ht="15.75" thickBot="1" x14ac:dyDescent="0.3">
      <c r="A41" s="104" t="s">
        <v>362</v>
      </c>
      <c r="B41" s="104">
        <v>0.75</v>
      </c>
    </row>
    <row r="42" spans="1:2" ht="15.75" thickBot="1" x14ac:dyDescent="0.3">
      <c r="A42" s="103" t="s">
        <v>363</v>
      </c>
      <c r="B42" s="103">
        <v>0.52</v>
      </c>
    </row>
    <row r="43" spans="1:2" ht="15.75" thickBot="1" x14ac:dyDescent="0.3">
      <c r="A43" s="104" t="s">
        <v>364</v>
      </c>
      <c r="B43" s="104">
        <v>0.35</v>
      </c>
    </row>
    <row r="44" spans="1:2" ht="15.75" thickBot="1" x14ac:dyDescent="0.3">
      <c r="A44" s="103" t="s">
        <v>365</v>
      </c>
      <c r="B44" s="103">
        <v>0.37</v>
      </c>
    </row>
    <row r="45" spans="1:2" ht="15.75" thickBot="1" x14ac:dyDescent="0.3">
      <c r="A45" s="108" t="s">
        <v>366</v>
      </c>
      <c r="B45" s="108">
        <v>0.45</v>
      </c>
    </row>
    <row r="46" spans="1:2" ht="15.75" thickBot="1" x14ac:dyDescent="0.3">
      <c r="A46" s="103" t="s">
        <v>367</v>
      </c>
      <c r="B46" s="103">
        <v>0.39</v>
      </c>
    </row>
    <row r="47" spans="1:2" ht="15.75" thickBot="1" x14ac:dyDescent="0.3">
      <c r="A47" s="104" t="s">
        <v>368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369</v>
      </c>
      <c r="B50" s="103">
        <v>0.44</v>
      </c>
    </row>
    <row r="51" spans="1:2" ht="15.75" thickBot="1" x14ac:dyDescent="0.3">
      <c r="A51" s="104" t="s">
        <v>370</v>
      </c>
      <c r="B51" s="104">
        <v>0.46</v>
      </c>
    </row>
    <row r="52" spans="1:2" ht="15.75" thickBot="1" x14ac:dyDescent="0.3">
      <c r="A52" s="103" t="s">
        <v>371</v>
      </c>
      <c r="B52" s="103">
        <v>0.48</v>
      </c>
    </row>
    <row r="53" spans="1:2" ht="15.75" thickBot="1" x14ac:dyDescent="0.3">
      <c r="A53" s="104" t="s">
        <v>372</v>
      </c>
      <c r="B53" s="104">
        <v>0.44</v>
      </c>
    </row>
    <row r="54" spans="1:2" ht="15.75" thickBot="1" x14ac:dyDescent="0.3">
      <c r="A54" s="103" t="s">
        <v>373</v>
      </c>
      <c r="B54" s="103">
        <v>0.34</v>
      </c>
    </row>
    <row r="55" spans="1:2" ht="15.75" thickBot="1" x14ac:dyDescent="0.3">
      <c r="A55" s="104" t="s">
        <v>374</v>
      </c>
      <c r="B55" s="104">
        <v>0.5</v>
      </c>
    </row>
    <row r="56" spans="1:2" ht="15.75" thickBot="1" x14ac:dyDescent="0.3">
      <c r="A56" s="103" t="s">
        <v>375</v>
      </c>
      <c r="B56" s="103">
        <v>0.57999999999999996</v>
      </c>
    </row>
    <row r="57" spans="1:2" ht="15.75" thickBot="1" x14ac:dyDescent="0.3">
      <c r="A57" s="104" t="s">
        <v>376</v>
      </c>
      <c r="B57" s="104">
        <v>0.37</v>
      </c>
    </row>
    <row r="58" spans="1:2" ht="15.75" thickBot="1" x14ac:dyDescent="0.3">
      <c r="A58" s="103" t="s">
        <v>377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378</v>
      </c>
      <c r="B60" s="103">
        <v>0.36</v>
      </c>
    </row>
    <row r="61" spans="1:2" ht="15.75" thickBot="1" x14ac:dyDescent="0.3">
      <c r="A61" s="104" t="s">
        <v>379</v>
      </c>
      <c r="B61" s="104">
        <v>0.37</v>
      </c>
    </row>
    <row r="62" spans="1:2" ht="15.75" thickBot="1" x14ac:dyDescent="0.3">
      <c r="A62" s="103" t="s">
        <v>380</v>
      </c>
      <c r="B62" s="103">
        <v>0.53</v>
      </c>
    </row>
    <row r="63" spans="1:2" ht="15.75" thickBot="1" x14ac:dyDescent="0.3">
      <c r="A63" s="104" t="s">
        <v>381</v>
      </c>
      <c r="B63" s="104">
        <v>0.43</v>
      </c>
    </row>
    <row r="64" spans="1:2" ht="15.75" thickBot="1" x14ac:dyDescent="0.3">
      <c r="A64" s="103" t="s">
        <v>382</v>
      </c>
      <c r="B64" s="103">
        <v>0.38</v>
      </c>
    </row>
    <row r="65" spans="1:2" ht="15.75" thickBot="1" x14ac:dyDescent="0.3">
      <c r="A65" s="104" t="s">
        <v>383</v>
      </c>
      <c r="B65" s="104">
        <v>0.42</v>
      </c>
    </row>
    <row r="66" spans="1:2" ht="15.75" thickBot="1" x14ac:dyDescent="0.3">
      <c r="A66" s="103" t="s">
        <v>384</v>
      </c>
      <c r="B66" s="103">
        <v>0.56999999999999995</v>
      </c>
    </row>
    <row r="67" spans="1:2" ht="15.75" thickBot="1" x14ac:dyDescent="0.3">
      <c r="A67" s="104" t="s">
        <v>385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677"/>
  <sheetViews>
    <sheetView topLeftCell="BG1" zoomScale="70" zoomScaleNormal="70" workbookViewId="0">
      <pane ySplit="2" topLeftCell="A1260" activePane="bottomLeft" state="frozen"/>
      <selection activeCell="C1" sqref="C1"/>
      <selection pane="bottomLeft" activeCell="BV1262" sqref="BV1262"/>
    </sheetView>
  </sheetViews>
  <sheetFormatPr baseColWidth="10" defaultRowHeight="15" x14ac:dyDescent="0.25"/>
  <cols>
    <col min="1" max="2" width="10.85546875" style="4"/>
    <col min="3" max="3" width="26.85546875" style="4" bestFit="1" customWidth="1"/>
    <col min="4" max="4" width="29" style="4" bestFit="1" customWidth="1"/>
    <col min="5" max="5" width="65.5703125" style="4" bestFit="1" customWidth="1"/>
    <col min="6" max="6" width="10.85546875" style="4"/>
    <col min="7" max="8" width="10.85546875" style="5"/>
    <col min="9" max="9" width="27.42578125" style="5" bestFit="1" customWidth="1"/>
    <col min="10" max="14" width="10.85546875" style="5"/>
    <col min="15" max="15" width="20.140625" style="6" bestFit="1" customWidth="1"/>
    <col min="16" max="16" width="30.85546875" style="6" bestFit="1" customWidth="1"/>
    <col min="17" max="17" width="10.85546875" style="6"/>
    <col min="18" max="18" width="22.5703125" style="6" customWidth="1"/>
    <col min="19" max="28" width="10.85546875" style="6"/>
    <col min="29" max="29" width="10.85546875" style="7" customWidth="1"/>
    <col min="30" max="30" width="10.85546875" style="7"/>
    <col min="31" max="31" width="15.5703125" style="7" hidden="1" customWidth="1"/>
    <col min="32" max="35" width="12.85546875" style="7" hidden="1" customWidth="1"/>
    <col min="36" max="36" width="15.85546875" style="7" hidden="1" customWidth="1"/>
    <col min="37" max="44" width="16" style="7" hidden="1" customWidth="1"/>
    <col min="45" max="45" width="9.5703125" style="8" customWidth="1"/>
    <col min="46" max="46" width="10.85546875" style="8"/>
    <col min="47" max="47" width="14.140625" style="8" bestFit="1" customWidth="1"/>
    <col min="48" max="48" width="12.5703125" style="8" bestFit="1" customWidth="1"/>
    <col min="49" max="49" width="15.42578125" style="8" bestFit="1" customWidth="1"/>
    <col min="50" max="50" width="12.5703125" style="8" customWidth="1"/>
    <col min="51" max="57" width="12.5703125" style="8" hidden="1" customWidth="1"/>
    <col min="58" max="58" width="17.5703125" style="12" bestFit="1" customWidth="1"/>
    <col min="59" max="59" width="12.5703125" style="12" customWidth="1"/>
    <col min="60" max="61" width="10.85546875" style="96"/>
    <col min="62" max="62" width="9.5703125" style="96" customWidth="1"/>
    <col min="63" max="63" width="62.140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85546875" style="12" bestFit="1" customWidth="1"/>
    <col min="71" max="71" width="15.85546875" style="12" customWidth="1"/>
    <col min="72" max="72" width="10.85546875" style="290" customWidth="1"/>
    <col min="73" max="73" width="12.140625" style="290" customWidth="1"/>
    <col min="74" max="74" width="11.5703125" style="292" bestFit="1" customWidth="1"/>
    <col min="75" max="75" width="12.42578125" style="290" bestFit="1" customWidth="1"/>
    <col min="76" max="76" width="25.42578125" style="290" customWidth="1"/>
    <col min="78" max="78" width="10.85546875" style="296"/>
  </cols>
  <sheetData>
    <row r="1" spans="1:93" x14ac:dyDescent="0.25">
      <c r="AV1" s="8">
        <v>0</v>
      </c>
      <c r="CI1" t="s">
        <v>1450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1464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416</v>
      </c>
      <c r="AN2" s="7" t="s">
        <v>1465</v>
      </c>
      <c r="AO2" s="7" t="s">
        <v>1466</v>
      </c>
      <c r="AP2" s="7" t="s">
        <v>1467</v>
      </c>
      <c r="AQ2" s="7" t="s">
        <v>1468</v>
      </c>
      <c r="AR2" s="7" t="s">
        <v>1469</v>
      </c>
      <c r="AS2" s="8" t="s">
        <v>168</v>
      </c>
      <c r="AT2" s="8" t="s">
        <v>13</v>
      </c>
      <c r="AU2" s="8" t="s">
        <v>1470</v>
      </c>
      <c r="AV2" s="8" t="s">
        <v>23</v>
      </c>
      <c r="AW2" s="8" t="s">
        <v>14</v>
      </c>
      <c r="AX2" s="8" t="s">
        <v>167</v>
      </c>
      <c r="AY2" s="8" t="s">
        <v>1471</v>
      </c>
      <c r="AZ2" s="8" t="s">
        <v>1472</v>
      </c>
      <c r="BA2" s="8" t="s">
        <v>1473</v>
      </c>
      <c r="BB2" s="8" t="s">
        <v>1474</v>
      </c>
      <c r="BC2" s="8" t="s">
        <v>1475</v>
      </c>
      <c r="BD2" s="8" t="s">
        <v>1476</v>
      </c>
      <c r="BE2" s="8" t="s">
        <v>1477</v>
      </c>
      <c r="BF2" s="12" t="s">
        <v>161</v>
      </c>
      <c r="BG2" s="12" t="s">
        <v>155</v>
      </c>
      <c r="BH2" s="293" t="s">
        <v>420</v>
      </c>
      <c r="BI2" s="293" t="s">
        <v>408</v>
      </c>
      <c r="BJ2" s="293" t="s">
        <v>320</v>
      </c>
      <c r="BK2" s="293" t="s">
        <v>1492</v>
      </c>
      <c r="BL2" s="11" t="s">
        <v>1497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1478</v>
      </c>
      <c r="BR2" s="12" t="s">
        <v>43</v>
      </c>
      <c r="BS2" s="12" t="s">
        <v>44</v>
      </c>
      <c r="BT2" s="293" t="s">
        <v>1432</v>
      </c>
      <c r="BU2" s="293" t="s">
        <v>1433</v>
      </c>
      <c r="BV2" s="294" t="s">
        <v>1434</v>
      </c>
      <c r="BW2" s="293" t="s">
        <v>1435</v>
      </c>
      <c r="BX2" s="293" t="s">
        <v>1436</v>
      </c>
      <c r="BY2" s="112" t="s">
        <v>1443</v>
      </c>
      <c r="BZ2" s="295" t="s">
        <v>1437</v>
      </c>
      <c r="CA2" s="112" t="s">
        <v>1440</v>
      </c>
      <c r="CB2" s="112" t="s">
        <v>1441</v>
      </c>
      <c r="CC2" s="112" t="s">
        <v>1442</v>
      </c>
      <c r="CD2" s="112" t="s">
        <v>1444</v>
      </c>
      <c r="CE2" s="112" t="s">
        <v>1446</v>
      </c>
      <c r="CF2" s="112" t="s">
        <v>1445</v>
      </c>
      <c r="CG2" s="112" t="s">
        <v>1447</v>
      </c>
      <c r="CH2" s="112" t="s">
        <v>1448</v>
      </c>
      <c r="CI2" s="112" t="s">
        <v>1449</v>
      </c>
      <c r="CJ2" s="112" t="s">
        <v>1451</v>
      </c>
      <c r="CK2" s="112" t="s">
        <v>1452</v>
      </c>
      <c r="CL2" s="112" t="s">
        <v>1453</v>
      </c>
      <c r="CM2" s="112" t="s">
        <v>1454</v>
      </c>
      <c r="CN2" s="112" t="s">
        <v>1455</v>
      </c>
      <c r="CO2" s="112" t="s">
        <v>1456</v>
      </c>
    </row>
    <row r="3" spans="1:93" ht="14.4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+VLOOKUP(G3,Liste!$A$7:$G$69,3,FALSE)</f>
        <v>Douglas</v>
      </c>
      <c r="BI3" s="96" t="str">
        <f>+VLOOKUP(H3,Liste!$B$7:$G$69,5,FALSE)</f>
        <v>National</v>
      </c>
      <c r="BJ3" s="131">
        <f t="shared" ref="BJ3:BJ66" si="0">+AC3</f>
        <v>17</v>
      </c>
      <c r="BK3" s="131" t="str">
        <f>+_xlfn.CONCAT(BH3,"_",J3,"_",I3,"_",BI3,"_",BJ3,"_")</f>
        <v>Douglas_F1_Entree 17-18m, densité haute_National_17_</v>
      </c>
      <c r="BL3" s="312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0" t="str">
        <f>+VLOOKUP(G3,Liste!$A$7:$H$69,8,FALSE)</f>
        <v>Résineux</v>
      </c>
      <c r="BU3" s="290">
        <f>IF(BT3="Résineux",0%,100%)</f>
        <v>0</v>
      </c>
      <c r="BV3" s="292">
        <f>+IF(BT3="Résineux",100%,0%)</f>
        <v>1</v>
      </c>
      <c r="BW3" s="311">
        <v>0</v>
      </c>
      <c r="BX3" s="290">
        <f>+IF(BV3&lt;&gt;0,0.43,0.25)</f>
        <v>0.43</v>
      </c>
      <c r="BY3">
        <f>+IF(BJ3&lt;=30,AV3*BX3,0)</f>
        <v>0</v>
      </c>
      <c r="BZ3" s="296">
        <v>0</v>
      </c>
      <c r="CB3" s="291">
        <v>0.6</v>
      </c>
      <c r="CC3" s="291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+VLOOKUP(G4,Liste!$A$7:$G$69,3,FALSE)</f>
        <v>Douglas</v>
      </c>
      <c r="BI4" s="96" t="str">
        <f>+VLOOKUP(H4,Liste!$B$7:$G$69,5,FALSE)</f>
        <v>National</v>
      </c>
      <c r="BJ4" s="131">
        <f t="shared" si="0"/>
        <v>18</v>
      </c>
      <c r="BK4" s="131" t="str">
        <f t="shared" ref="BK4:BK67" si="2">+_xlfn.CONCAT(BH4,"_",J4,"_",I4,"_",BI4,"_",BJ4,"_")</f>
        <v>Douglas_F1_Entree 17-18m, densité haute_National_18_</v>
      </c>
      <c r="BL4" s="312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0" t="str">
        <f>+VLOOKUP(G4,Liste!$A$7:$H$69,8,FALSE)</f>
        <v>Résineux</v>
      </c>
      <c r="BU4" s="290">
        <f t="shared" ref="BU4:BU67" si="3">IF(BT4="Résineux",0%,100%)</f>
        <v>0</v>
      </c>
      <c r="BV4" s="292">
        <f t="shared" ref="BV4:BV67" si="4">+IF(BT4="Résineux",100%,0%)</f>
        <v>1</v>
      </c>
      <c r="BW4" s="311">
        <v>0</v>
      </c>
      <c r="BX4" s="290">
        <f t="shared" ref="BX4:BX67" si="5">+IF(BV4&lt;&gt;0,0.43,0.25)</f>
        <v>0.43</v>
      </c>
      <c r="BY4">
        <f t="shared" ref="BY4:BY67" si="6">+IF(BJ4&lt;=30,AV4*BX4,0)</f>
        <v>0</v>
      </c>
      <c r="BZ4" s="296">
        <f t="shared" ref="BZ4:BZ67" si="7">+IF(BJ4&gt;=31,0,BY4+BZ3)</f>
        <v>0</v>
      </c>
      <c r="CB4" s="291">
        <v>0.6</v>
      </c>
      <c r="CC4" s="291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4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04">
        <f t="shared" ref="AY5:AY47" si="19">IF(AD5="ap",IF(AU5&lt;=45,0,1.80306-(53.52431/AU5)-(1182.78539/(AU5^2))),"")</f>
        <v>0</v>
      </c>
      <c r="AZ5" s="304">
        <f t="shared" ref="AZ5:AZ47" si="20">IF(AD5="ap",IF(AU5&lt;=20,0,(0.76104+(25.23841/AU5)-(764.19392/AU5^2))-AY5),"")</f>
        <v>0</v>
      </c>
      <c r="BA5" s="305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+VLOOKUP(G5,Liste!$A$7:$G$69,3,FALSE)</f>
        <v>Douglas</v>
      </c>
      <c r="BI5" s="96" t="str">
        <f>+VLOOKUP(H5,Liste!$B$7:$G$69,5,FALSE)</f>
        <v>National</v>
      </c>
      <c r="BJ5" s="131">
        <f t="shared" si="0"/>
        <v>18</v>
      </c>
      <c r="BK5" s="131" t="str">
        <f t="shared" si="2"/>
        <v>Douglas_F1_Entree 17-18m, densité haute_National_18_</v>
      </c>
      <c r="BL5" s="312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0" t="str">
        <f>+VLOOKUP(G5,Liste!$A$7:$H$69,8,FALSE)</f>
        <v>Résineux</v>
      </c>
      <c r="BU5" s="290">
        <f t="shared" si="3"/>
        <v>0</v>
      </c>
      <c r="BV5" s="292">
        <f t="shared" si="4"/>
        <v>1</v>
      </c>
      <c r="BW5" s="311">
        <v>0</v>
      </c>
      <c r="BX5" s="290">
        <f t="shared" si="5"/>
        <v>0.43</v>
      </c>
      <c r="BY5">
        <f t="shared" si="6"/>
        <v>29.786130756665038</v>
      </c>
      <c r="BZ5" s="296">
        <f t="shared" si="7"/>
        <v>29.786130756665038</v>
      </c>
      <c r="CB5" s="291">
        <v>0.6</v>
      </c>
      <c r="CC5" s="291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4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04" t="str">
        <f t="shared" si="19"/>
        <v/>
      </c>
      <c r="AZ6" s="304" t="str">
        <f t="shared" si="20"/>
        <v/>
      </c>
      <c r="BA6" s="305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+VLOOKUP(G6,Liste!$A$7:$G$69,3,FALSE)</f>
        <v>Douglas</v>
      </c>
      <c r="BI6" s="96" t="str">
        <f>+VLOOKUP(H6,Liste!$B$7:$G$69,5,FALSE)</f>
        <v>National</v>
      </c>
      <c r="BJ6" s="131">
        <f t="shared" si="0"/>
        <v>19</v>
      </c>
      <c r="BK6" s="131" t="str">
        <f t="shared" si="2"/>
        <v>Douglas_F1_Entree 17-18m, densité haute_National_19_</v>
      </c>
      <c r="BL6" s="312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0" t="str">
        <f>+VLOOKUP(G6,Liste!$A$7:$H$69,8,FALSE)</f>
        <v>Résineux</v>
      </c>
      <c r="BU6" s="290">
        <f t="shared" si="3"/>
        <v>0</v>
      </c>
      <c r="BV6" s="292">
        <f t="shared" si="4"/>
        <v>1</v>
      </c>
      <c r="BW6" s="311">
        <v>0</v>
      </c>
      <c r="BX6" s="290">
        <f t="shared" si="5"/>
        <v>0.43</v>
      </c>
      <c r="BY6">
        <f t="shared" si="6"/>
        <v>0</v>
      </c>
      <c r="BZ6" s="296">
        <f t="shared" si="7"/>
        <v>29.786130756665038</v>
      </c>
      <c r="CB6" s="291">
        <v>0.6</v>
      </c>
      <c r="CC6" s="291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4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04" t="str">
        <f t="shared" si="19"/>
        <v/>
      </c>
      <c r="AZ7" s="304" t="str">
        <f t="shared" si="20"/>
        <v/>
      </c>
      <c r="BA7" s="305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+VLOOKUP(G7,Liste!$A$7:$G$69,3,FALSE)</f>
        <v>Douglas</v>
      </c>
      <c r="BI7" s="96" t="str">
        <f>+VLOOKUP(H7,Liste!$B$7:$G$69,5,FALSE)</f>
        <v>National</v>
      </c>
      <c r="BJ7" s="131">
        <f t="shared" si="0"/>
        <v>20</v>
      </c>
      <c r="BK7" s="131" t="str">
        <f t="shared" si="2"/>
        <v>Douglas_F1_Entree 17-18m, densité haute_National_20_</v>
      </c>
      <c r="BL7" s="312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0" t="str">
        <f>+VLOOKUP(G7,Liste!$A$7:$H$69,8,FALSE)</f>
        <v>Résineux</v>
      </c>
      <c r="BU7" s="290">
        <f t="shared" si="3"/>
        <v>0</v>
      </c>
      <c r="BV7" s="292">
        <f t="shared" si="4"/>
        <v>1</v>
      </c>
      <c r="BW7" s="311">
        <v>0</v>
      </c>
      <c r="BX7" s="290">
        <f t="shared" si="5"/>
        <v>0.43</v>
      </c>
      <c r="BY7">
        <f t="shared" si="6"/>
        <v>0</v>
      </c>
      <c r="BZ7" s="296">
        <f t="shared" si="7"/>
        <v>29.786130756665038</v>
      </c>
      <c r="CB7" s="291">
        <v>0.6</v>
      </c>
      <c r="CC7" s="291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4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04" t="str">
        <f t="shared" si="19"/>
        <v/>
      </c>
      <c r="AZ8" s="304" t="str">
        <f t="shared" si="20"/>
        <v/>
      </c>
      <c r="BA8" s="305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+VLOOKUP(G8,Liste!$A$7:$G$69,3,FALSE)</f>
        <v>Douglas</v>
      </c>
      <c r="BI8" s="96" t="str">
        <f>+VLOOKUP(H8,Liste!$B$7:$G$69,5,FALSE)</f>
        <v>National</v>
      </c>
      <c r="BJ8" s="131">
        <f t="shared" si="0"/>
        <v>21</v>
      </c>
      <c r="BK8" s="131" t="str">
        <f t="shared" si="2"/>
        <v>Douglas_F1_Entree 17-18m, densité haute_National_21_</v>
      </c>
      <c r="BL8" s="312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0" t="str">
        <f>+VLOOKUP(G8,Liste!$A$7:$H$69,8,FALSE)</f>
        <v>Résineux</v>
      </c>
      <c r="BU8" s="290">
        <f t="shared" si="3"/>
        <v>0</v>
      </c>
      <c r="BV8" s="292">
        <f t="shared" si="4"/>
        <v>1</v>
      </c>
      <c r="BW8" s="311">
        <v>0</v>
      </c>
      <c r="BX8" s="290">
        <f t="shared" si="5"/>
        <v>0.43</v>
      </c>
      <c r="BY8">
        <f t="shared" si="6"/>
        <v>0</v>
      </c>
      <c r="BZ8" s="296">
        <f t="shared" si="7"/>
        <v>29.786130756665038</v>
      </c>
      <c r="CB8" s="291">
        <v>0.6</v>
      </c>
      <c r="CC8" s="291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4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04" t="str">
        <f t="shared" si="19"/>
        <v/>
      </c>
      <c r="AZ9" s="304" t="str">
        <f t="shared" si="20"/>
        <v/>
      </c>
      <c r="BA9" s="305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+VLOOKUP(G9,Liste!$A$7:$G$69,3,FALSE)</f>
        <v>Douglas</v>
      </c>
      <c r="BI9" s="96" t="str">
        <f>+VLOOKUP(H9,Liste!$B$7:$G$69,5,FALSE)</f>
        <v>National</v>
      </c>
      <c r="BJ9" s="131">
        <f t="shared" si="0"/>
        <v>22</v>
      </c>
      <c r="BK9" s="131" t="str">
        <f t="shared" si="2"/>
        <v>Douglas_F1_Entree 17-18m, densité haute_National_22_</v>
      </c>
      <c r="BL9" s="312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0" t="str">
        <f>+VLOOKUP(G9,Liste!$A$7:$H$69,8,FALSE)</f>
        <v>Résineux</v>
      </c>
      <c r="BU9" s="290">
        <f t="shared" si="3"/>
        <v>0</v>
      </c>
      <c r="BV9" s="292">
        <f t="shared" si="4"/>
        <v>1</v>
      </c>
      <c r="BW9" s="311">
        <v>0</v>
      </c>
      <c r="BX9" s="290">
        <f t="shared" si="5"/>
        <v>0.43</v>
      </c>
      <c r="BY9">
        <f t="shared" si="6"/>
        <v>0</v>
      </c>
      <c r="BZ9" s="296">
        <f t="shared" si="7"/>
        <v>29.786130756665038</v>
      </c>
      <c r="CB9" s="291">
        <v>0.6</v>
      </c>
      <c r="CC9" s="291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4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04" t="str">
        <f t="shared" si="19"/>
        <v/>
      </c>
      <c r="AZ10" s="304" t="str">
        <f t="shared" si="20"/>
        <v/>
      </c>
      <c r="BA10" s="305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+VLOOKUP(G10,Liste!$A$7:$G$69,3,FALSE)</f>
        <v>Douglas</v>
      </c>
      <c r="BI10" s="96" t="str">
        <f>+VLOOKUP(H10,Liste!$B$7:$G$69,5,FALSE)</f>
        <v>National</v>
      </c>
      <c r="BJ10" s="131">
        <f t="shared" si="0"/>
        <v>23</v>
      </c>
      <c r="BK10" s="131" t="str">
        <f t="shared" si="2"/>
        <v>Douglas_F1_Entree 17-18m, densité haute_National_23_</v>
      </c>
      <c r="BL10" s="312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0" t="str">
        <f>+VLOOKUP(G10,Liste!$A$7:$H$69,8,FALSE)</f>
        <v>Résineux</v>
      </c>
      <c r="BU10" s="290">
        <f t="shared" si="3"/>
        <v>0</v>
      </c>
      <c r="BV10" s="292">
        <f t="shared" si="4"/>
        <v>1</v>
      </c>
      <c r="BW10" s="311">
        <v>0</v>
      </c>
      <c r="BX10" s="290">
        <f t="shared" si="5"/>
        <v>0.43</v>
      </c>
      <c r="BY10">
        <f t="shared" si="6"/>
        <v>0</v>
      </c>
      <c r="BZ10" s="296">
        <f t="shared" si="7"/>
        <v>29.786130756665038</v>
      </c>
      <c r="CB10" s="291">
        <v>0.6</v>
      </c>
      <c r="CC10" s="291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4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04" t="str">
        <f t="shared" si="19"/>
        <v/>
      </c>
      <c r="AZ11" s="304" t="str">
        <f t="shared" si="20"/>
        <v/>
      </c>
      <c r="BA11" s="305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+VLOOKUP(G11,Liste!$A$7:$G$69,3,FALSE)</f>
        <v>Douglas</v>
      </c>
      <c r="BI11" s="96" t="str">
        <f>+VLOOKUP(H11,Liste!$B$7:$G$69,5,FALSE)</f>
        <v>National</v>
      </c>
      <c r="BJ11" s="131">
        <f t="shared" si="0"/>
        <v>24</v>
      </c>
      <c r="BK11" s="131" t="str">
        <f t="shared" si="2"/>
        <v>Douglas_F1_Entree 17-18m, densité haute_National_24_</v>
      </c>
      <c r="BL11" s="312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0" t="str">
        <f>+VLOOKUP(G11,Liste!$A$7:$H$69,8,FALSE)</f>
        <v>Résineux</v>
      </c>
      <c r="BU11" s="290">
        <f t="shared" si="3"/>
        <v>0</v>
      </c>
      <c r="BV11" s="292">
        <f t="shared" si="4"/>
        <v>1</v>
      </c>
      <c r="BW11" s="311">
        <v>0</v>
      </c>
      <c r="BX11" s="290">
        <f t="shared" si="5"/>
        <v>0.43</v>
      </c>
      <c r="BY11">
        <f t="shared" si="6"/>
        <v>0</v>
      </c>
      <c r="BZ11" s="296">
        <f t="shared" si="7"/>
        <v>29.786130756665038</v>
      </c>
      <c r="CB11" s="291">
        <v>0.6</v>
      </c>
      <c r="CC11" s="291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4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04">
        <f t="shared" si="19"/>
        <v>0</v>
      </c>
      <c r="AZ12" s="304">
        <f t="shared" si="20"/>
        <v>0.15287668880541894</v>
      </c>
      <c r="BA12" s="305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+VLOOKUP(G12,Liste!$A$7:$G$69,3,FALSE)</f>
        <v>Douglas</v>
      </c>
      <c r="BI12" s="96" t="str">
        <f>+VLOOKUP(H12,Liste!$B$7:$G$69,5,FALSE)</f>
        <v>National</v>
      </c>
      <c r="BJ12" s="131">
        <f t="shared" si="0"/>
        <v>24</v>
      </c>
      <c r="BK12" s="131" t="str">
        <f t="shared" si="2"/>
        <v>Douglas_F1_Entree 17-18m, densité haute_National_24_</v>
      </c>
      <c r="BL12" s="312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0" t="str">
        <f>+VLOOKUP(G12,Liste!$A$7:$H$69,8,FALSE)</f>
        <v>Résineux</v>
      </c>
      <c r="BU12" s="290">
        <f t="shared" si="3"/>
        <v>0</v>
      </c>
      <c r="BV12" s="292">
        <f t="shared" si="4"/>
        <v>1</v>
      </c>
      <c r="BW12" s="311">
        <v>0</v>
      </c>
      <c r="BX12" s="290">
        <f t="shared" si="5"/>
        <v>0.43</v>
      </c>
      <c r="BY12">
        <f t="shared" si="6"/>
        <v>18.730373338304574</v>
      </c>
      <c r="BZ12" s="296">
        <f t="shared" si="7"/>
        <v>48.516504094969612</v>
      </c>
      <c r="CB12" s="291">
        <v>0.6</v>
      </c>
      <c r="CC12" s="291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4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04" t="str">
        <f t="shared" si="19"/>
        <v/>
      </c>
      <c r="AZ13" s="304" t="str">
        <f t="shared" si="20"/>
        <v/>
      </c>
      <c r="BA13" s="305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+VLOOKUP(G13,Liste!$A$7:$G$69,3,FALSE)</f>
        <v>Douglas</v>
      </c>
      <c r="BI13" s="96" t="str">
        <f>+VLOOKUP(H13,Liste!$B$7:$G$69,5,FALSE)</f>
        <v>National</v>
      </c>
      <c r="BJ13" s="131">
        <f t="shared" si="0"/>
        <v>25</v>
      </c>
      <c r="BK13" s="131" t="str">
        <f t="shared" si="2"/>
        <v>Douglas_F1_Entree 17-18m, densité haute_National_25_</v>
      </c>
      <c r="BL13" s="312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0" t="str">
        <f>+VLOOKUP(G13,Liste!$A$7:$H$69,8,FALSE)</f>
        <v>Résineux</v>
      </c>
      <c r="BU13" s="290">
        <f t="shared" si="3"/>
        <v>0</v>
      </c>
      <c r="BV13" s="292">
        <f t="shared" si="4"/>
        <v>1</v>
      </c>
      <c r="BW13" s="311">
        <v>0</v>
      </c>
      <c r="BX13" s="290">
        <f t="shared" si="5"/>
        <v>0.43</v>
      </c>
      <c r="BY13">
        <f t="shared" si="6"/>
        <v>0</v>
      </c>
      <c r="BZ13" s="296">
        <f t="shared" si="7"/>
        <v>48.516504094969612</v>
      </c>
      <c r="CB13" s="291">
        <v>0.6</v>
      </c>
      <c r="CC13" s="291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4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04" t="str">
        <f t="shared" si="19"/>
        <v/>
      </c>
      <c r="AZ14" s="304" t="str">
        <f t="shared" si="20"/>
        <v/>
      </c>
      <c r="BA14" s="305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+VLOOKUP(G14,Liste!$A$7:$G$69,3,FALSE)</f>
        <v>Douglas</v>
      </c>
      <c r="BI14" s="96" t="str">
        <f>+VLOOKUP(H14,Liste!$B$7:$G$69,5,FALSE)</f>
        <v>National</v>
      </c>
      <c r="BJ14" s="131">
        <f t="shared" si="0"/>
        <v>26</v>
      </c>
      <c r="BK14" s="131" t="str">
        <f t="shared" si="2"/>
        <v>Douglas_F1_Entree 17-18m, densité haute_National_26_</v>
      </c>
      <c r="BL14" s="312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0" t="str">
        <f>+VLOOKUP(G14,Liste!$A$7:$H$69,8,FALSE)</f>
        <v>Résineux</v>
      </c>
      <c r="BU14" s="290">
        <f t="shared" si="3"/>
        <v>0</v>
      </c>
      <c r="BV14" s="292">
        <f t="shared" si="4"/>
        <v>1</v>
      </c>
      <c r="BW14" s="311">
        <v>0</v>
      </c>
      <c r="BX14" s="290">
        <f t="shared" si="5"/>
        <v>0.43</v>
      </c>
      <c r="BY14">
        <f t="shared" si="6"/>
        <v>0</v>
      </c>
      <c r="BZ14" s="296">
        <f t="shared" si="7"/>
        <v>48.516504094969612</v>
      </c>
      <c r="CB14" s="291">
        <v>0.6</v>
      </c>
      <c r="CC14" s="291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4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04" t="str">
        <f t="shared" si="19"/>
        <v/>
      </c>
      <c r="AZ15" s="304" t="str">
        <f t="shared" si="20"/>
        <v/>
      </c>
      <c r="BA15" s="305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+VLOOKUP(G15,Liste!$A$7:$G$69,3,FALSE)</f>
        <v>Douglas</v>
      </c>
      <c r="BI15" s="96" t="str">
        <f>+VLOOKUP(H15,Liste!$B$7:$G$69,5,FALSE)</f>
        <v>National</v>
      </c>
      <c r="BJ15" s="131">
        <f t="shared" si="0"/>
        <v>27</v>
      </c>
      <c r="BK15" s="131" t="str">
        <f t="shared" si="2"/>
        <v>Douglas_F1_Entree 17-18m, densité haute_National_27_</v>
      </c>
      <c r="BL15" s="312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0" t="str">
        <f>+VLOOKUP(G15,Liste!$A$7:$H$69,8,FALSE)</f>
        <v>Résineux</v>
      </c>
      <c r="BU15" s="290">
        <f t="shared" si="3"/>
        <v>0</v>
      </c>
      <c r="BV15" s="292">
        <f t="shared" si="4"/>
        <v>1</v>
      </c>
      <c r="BW15" s="311">
        <v>0</v>
      </c>
      <c r="BX15" s="290">
        <f t="shared" si="5"/>
        <v>0.43</v>
      </c>
      <c r="BY15">
        <f t="shared" si="6"/>
        <v>0</v>
      </c>
      <c r="BZ15" s="296">
        <f t="shared" si="7"/>
        <v>48.516504094969612</v>
      </c>
      <c r="CB15" s="291">
        <v>0.6</v>
      </c>
      <c r="CC15" s="291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4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04" t="str">
        <f t="shared" si="19"/>
        <v/>
      </c>
      <c r="AZ16" s="304" t="str">
        <f t="shared" si="20"/>
        <v/>
      </c>
      <c r="BA16" s="305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+VLOOKUP(G16,Liste!$A$7:$G$69,3,FALSE)</f>
        <v>Douglas</v>
      </c>
      <c r="BI16" s="96" t="str">
        <f>+VLOOKUP(H16,Liste!$B$7:$G$69,5,FALSE)</f>
        <v>National</v>
      </c>
      <c r="BJ16" s="131">
        <f t="shared" si="0"/>
        <v>28</v>
      </c>
      <c r="BK16" s="131" t="str">
        <f t="shared" si="2"/>
        <v>Douglas_F1_Entree 17-18m, densité haute_National_28_</v>
      </c>
      <c r="BL16" s="312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0" t="str">
        <f>+VLOOKUP(G16,Liste!$A$7:$H$69,8,FALSE)</f>
        <v>Résineux</v>
      </c>
      <c r="BU16" s="290">
        <f t="shared" si="3"/>
        <v>0</v>
      </c>
      <c r="BV16" s="292">
        <f t="shared" si="4"/>
        <v>1</v>
      </c>
      <c r="BW16" s="311">
        <v>0</v>
      </c>
      <c r="BX16" s="290">
        <f t="shared" si="5"/>
        <v>0.43</v>
      </c>
      <c r="BY16">
        <f t="shared" si="6"/>
        <v>0</v>
      </c>
      <c r="BZ16" s="296">
        <f t="shared" si="7"/>
        <v>48.516504094969612</v>
      </c>
      <c r="CB16" s="291">
        <v>0.6</v>
      </c>
      <c r="CC16" s="291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4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04" t="str">
        <f t="shared" si="19"/>
        <v/>
      </c>
      <c r="AZ17" s="304" t="str">
        <f t="shared" si="20"/>
        <v/>
      </c>
      <c r="BA17" s="305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+VLOOKUP(G17,Liste!$A$7:$G$69,3,FALSE)</f>
        <v>Douglas</v>
      </c>
      <c r="BI17" s="96" t="str">
        <f>+VLOOKUP(H17,Liste!$B$7:$G$69,5,FALSE)</f>
        <v>National</v>
      </c>
      <c r="BJ17" s="131">
        <f t="shared" si="0"/>
        <v>29</v>
      </c>
      <c r="BK17" s="131" t="str">
        <f t="shared" si="2"/>
        <v>Douglas_F1_Entree 17-18m, densité haute_National_29_</v>
      </c>
      <c r="BL17" s="312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0" t="str">
        <f>+VLOOKUP(G17,Liste!$A$7:$H$69,8,FALSE)</f>
        <v>Résineux</v>
      </c>
      <c r="BU17" s="290">
        <f t="shared" si="3"/>
        <v>0</v>
      </c>
      <c r="BV17" s="292">
        <f t="shared" si="4"/>
        <v>1</v>
      </c>
      <c r="BW17" s="311">
        <v>0</v>
      </c>
      <c r="BX17" s="290">
        <f t="shared" si="5"/>
        <v>0.43</v>
      </c>
      <c r="BY17">
        <f t="shared" si="6"/>
        <v>0</v>
      </c>
      <c r="BZ17" s="296">
        <f t="shared" si="7"/>
        <v>48.516504094969612</v>
      </c>
      <c r="CB17" s="291">
        <v>0.6</v>
      </c>
      <c r="CC17" s="291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4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04" t="str">
        <f t="shared" si="19"/>
        <v/>
      </c>
      <c r="AZ18" s="304" t="str">
        <f t="shared" si="20"/>
        <v/>
      </c>
      <c r="BA18" s="305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+VLOOKUP(G18,Liste!$A$7:$G$69,3,FALSE)</f>
        <v>Douglas</v>
      </c>
      <c r="BI18" s="96" t="str">
        <f>+VLOOKUP(H18,Liste!$B$7:$G$69,5,FALSE)</f>
        <v>National</v>
      </c>
      <c r="BJ18" s="131">
        <f t="shared" si="0"/>
        <v>30</v>
      </c>
      <c r="BK18" s="131" t="str">
        <f t="shared" si="2"/>
        <v>Douglas_F1_Entree 17-18m, densité haute_National_30_</v>
      </c>
      <c r="BL18" s="312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0" t="str">
        <f>+VLOOKUP(G18,Liste!$A$7:$H$69,8,FALSE)</f>
        <v>Résineux</v>
      </c>
      <c r="BU18" s="290">
        <f t="shared" si="3"/>
        <v>0</v>
      </c>
      <c r="BV18" s="292">
        <f t="shared" si="4"/>
        <v>1</v>
      </c>
      <c r="BW18" s="311">
        <v>0</v>
      </c>
      <c r="BX18" s="290">
        <f t="shared" si="5"/>
        <v>0.43</v>
      </c>
      <c r="BY18">
        <f t="shared" si="6"/>
        <v>0</v>
      </c>
      <c r="BZ18" s="296">
        <f t="shared" si="7"/>
        <v>48.516504094969612</v>
      </c>
      <c r="CB18" s="291">
        <v>0.6</v>
      </c>
      <c r="CC18" s="291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4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04">
        <f t="shared" si="19"/>
        <v>0</v>
      </c>
      <c r="AZ19" s="304">
        <f t="shared" si="20"/>
        <v>0.66212530919026324</v>
      </c>
      <c r="BA19" s="305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+VLOOKUP(G19,Liste!$A$7:$G$69,3,FALSE)</f>
        <v>Douglas</v>
      </c>
      <c r="BI19" s="96" t="str">
        <f>+VLOOKUP(H19,Liste!$B$7:$G$69,5,FALSE)</f>
        <v>National</v>
      </c>
      <c r="BJ19" s="131">
        <f t="shared" si="0"/>
        <v>30</v>
      </c>
      <c r="BK19" s="131" t="str">
        <f t="shared" si="2"/>
        <v>Douglas_F1_Entree 17-18m, densité haute_National_30_</v>
      </c>
      <c r="BL19" s="312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0" t="str">
        <f>+VLOOKUP(G19,Liste!$A$7:$H$69,8,FALSE)</f>
        <v>Résineux</v>
      </c>
      <c r="BU19" s="290">
        <f t="shared" si="3"/>
        <v>0</v>
      </c>
      <c r="BV19" s="292">
        <f t="shared" si="4"/>
        <v>1</v>
      </c>
      <c r="BW19" s="311">
        <v>0</v>
      </c>
      <c r="BX19" s="290">
        <f t="shared" si="5"/>
        <v>0.43</v>
      </c>
      <c r="BY19">
        <f t="shared" si="6"/>
        <v>28.923445667690075</v>
      </c>
      <c r="BZ19" s="296">
        <f t="shared" si="7"/>
        <v>77.439949762659694</v>
      </c>
      <c r="CB19" s="291">
        <v>0.6</v>
      </c>
      <c r="CC19" s="291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4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04" t="str">
        <f t="shared" si="19"/>
        <v/>
      </c>
      <c r="AZ20" s="304" t="str">
        <f t="shared" si="20"/>
        <v/>
      </c>
      <c r="BA20" s="305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+VLOOKUP(G20,Liste!$A$7:$G$69,3,FALSE)</f>
        <v>Douglas</v>
      </c>
      <c r="BI20" s="96" t="str">
        <f>+VLOOKUP(H20,Liste!$B$7:$G$69,5,FALSE)</f>
        <v>National</v>
      </c>
      <c r="BJ20" s="131">
        <f t="shared" si="0"/>
        <v>31</v>
      </c>
      <c r="BK20" s="131" t="str">
        <f t="shared" si="2"/>
        <v>Douglas_F1_Entree 17-18m, densité haute_National_31_</v>
      </c>
      <c r="BL20" s="312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0" t="str">
        <f>+VLOOKUP(G20,Liste!$A$7:$H$69,8,FALSE)</f>
        <v>Résineux</v>
      </c>
      <c r="BU20" s="290">
        <f t="shared" si="3"/>
        <v>0</v>
      </c>
      <c r="BV20" s="292">
        <f t="shared" si="4"/>
        <v>1</v>
      </c>
      <c r="BW20" s="311">
        <v>0</v>
      </c>
      <c r="BX20" s="290">
        <f t="shared" si="5"/>
        <v>0.43</v>
      </c>
      <c r="BY20">
        <f t="shared" si="6"/>
        <v>0</v>
      </c>
      <c r="BZ20" s="296">
        <f t="shared" si="7"/>
        <v>0</v>
      </c>
      <c r="CB20" s="291">
        <v>0.6</v>
      </c>
      <c r="CC20" s="291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4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04" t="str">
        <f t="shared" si="19"/>
        <v/>
      </c>
      <c r="AZ21" s="304" t="str">
        <f t="shared" si="20"/>
        <v/>
      </c>
      <c r="BA21" s="305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+VLOOKUP(G21,Liste!$A$7:$G$69,3,FALSE)</f>
        <v>Douglas</v>
      </c>
      <c r="BI21" s="96" t="str">
        <f>+VLOOKUP(H21,Liste!$B$7:$G$69,5,FALSE)</f>
        <v>National</v>
      </c>
      <c r="BJ21" s="131">
        <f t="shared" si="0"/>
        <v>32</v>
      </c>
      <c r="BK21" s="131" t="str">
        <f t="shared" si="2"/>
        <v>Douglas_F1_Entree 17-18m, densité haute_National_32_</v>
      </c>
      <c r="BL21" s="312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0" t="str">
        <f>+VLOOKUP(G21,Liste!$A$7:$H$69,8,FALSE)</f>
        <v>Résineux</v>
      </c>
      <c r="BU21" s="290">
        <f t="shared" si="3"/>
        <v>0</v>
      </c>
      <c r="BV21" s="292">
        <f t="shared" si="4"/>
        <v>1</v>
      </c>
      <c r="BW21" s="311">
        <v>0</v>
      </c>
      <c r="BX21" s="290">
        <f t="shared" si="5"/>
        <v>0.43</v>
      </c>
      <c r="BY21">
        <f t="shared" si="6"/>
        <v>0</v>
      </c>
      <c r="BZ21" s="296">
        <f t="shared" si="7"/>
        <v>0</v>
      </c>
      <c r="CB21" s="291">
        <v>0.6</v>
      </c>
      <c r="CC21" s="291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4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04" t="str">
        <f t="shared" si="19"/>
        <v/>
      </c>
      <c r="AZ22" s="304" t="str">
        <f t="shared" si="20"/>
        <v/>
      </c>
      <c r="BA22" s="305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+VLOOKUP(G22,Liste!$A$7:$G$69,3,FALSE)</f>
        <v>Douglas</v>
      </c>
      <c r="BI22" s="96" t="str">
        <f>+VLOOKUP(H22,Liste!$B$7:$G$69,5,FALSE)</f>
        <v>National</v>
      </c>
      <c r="BJ22" s="131">
        <f t="shared" si="0"/>
        <v>33</v>
      </c>
      <c r="BK22" s="131" t="str">
        <f t="shared" si="2"/>
        <v>Douglas_F1_Entree 17-18m, densité haute_National_33_</v>
      </c>
      <c r="BL22" s="312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0" t="str">
        <f>+VLOOKUP(G22,Liste!$A$7:$H$69,8,FALSE)</f>
        <v>Résineux</v>
      </c>
      <c r="BU22" s="290">
        <f t="shared" si="3"/>
        <v>0</v>
      </c>
      <c r="BV22" s="292">
        <f t="shared" si="4"/>
        <v>1</v>
      </c>
      <c r="BW22" s="311">
        <v>0</v>
      </c>
      <c r="BX22" s="290">
        <f t="shared" si="5"/>
        <v>0.43</v>
      </c>
      <c r="BY22">
        <f t="shared" si="6"/>
        <v>0</v>
      </c>
      <c r="BZ22" s="296">
        <f t="shared" si="7"/>
        <v>0</v>
      </c>
      <c r="CB22" s="291">
        <v>0.6</v>
      </c>
      <c r="CC22" s="291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4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04" t="str">
        <f t="shared" si="19"/>
        <v/>
      </c>
      <c r="AZ23" s="304" t="str">
        <f t="shared" si="20"/>
        <v/>
      </c>
      <c r="BA23" s="305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+VLOOKUP(G23,Liste!$A$7:$G$69,3,FALSE)</f>
        <v>Douglas</v>
      </c>
      <c r="BI23" s="96" t="str">
        <f>+VLOOKUP(H23,Liste!$B$7:$G$69,5,FALSE)</f>
        <v>National</v>
      </c>
      <c r="BJ23" s="131">
        <f t="shared" si="0"/>
        <v>34</v>
      </c>
      <c r="BK23" s="131" t="str">
        <f t="shared" si="2"/>
        <v>Douglas_F1_Entree 17-18m, densité haute_National_34_</v>
      </c>
      <c r="BL23" s="312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0" t="str">
        <f>+VLOOKUP(G23,Liste!$A$7:$H$69,8,FALSE)</f>
        <v>Résineux</v>
      </c>
      <c r="BU23" s="290">
        <f t="shared" si="3"/>
        <v>0</v>
      </c>
      <c r="BV23" s="292">
        <f t="shared" si="4"/>
        <v>1</v>
      </c>
      <c r="BW23" s="311">
        <v>0</v>
      </c>
      <c r="BX23" s="290">
        <f t="shared" si="5"/>
        <v>0.43</v>
      </c>
      <c r="BY23">
        <f t="shared" si="6"/>
        <v>0</v>
      </c>
      <c r="BZ23" s="296">
        <f t="shared" si="7"/>
        <v>0</v>
      </c>
      <c r="CB23" s="291">
        <v>0.6</v>
      </c>
      <c r="CC23" s="291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4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04" t="str">
        <f t="shared" si="19"/>
        <v/>
      </c>
      <c r="AZ24" s="304" t="str">
        <f t="shared" si="20"/>
        <v/>
      </c>
      <c r="BA24" s="305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+VLOOKUP(G24,Liste!$A$7:$G$69,3,FALSE)</f>
        <v>Douglas</v>
      </c>
      <c r="BI24" s="96" t="str">
        <f>+VLOOKUP(H24,Liste!$B$7:$G$69,5,FALSE)</f>
        <v>National</v>
      </c>
      <c r="BJ24" s="131">
        <f t="shared" si="0"/>
        <v>35</v>
      </c>
      <c r="BK24" s="131" t="str">
        <f t="shared" si="2"/>
        <v>Douglas_F1_Entree 17-18m, densité haute_National_35_</v>
      </c>
      <c r="BL24" s="312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0" t="str">
        <f>+VLOOKUP(G24,Liste!$A$7:$H$69,8,FALSE)</f>
        <v>Résineux</v>
      </c>
      <c r="BU24" s="290">
        <f t="shared" si="3"/>
        <v>0</v>
      </c>
      <c r="BV24" s="292">
        <f t="shared" si="4"/>
        <v>1</v>
      </c>
      <c r="BW24" s="311">
        <v>0</v>
      </c>
      <c r="BX24" s="290">
        <f t="shared" si="5"/>
        <v>0.43</v>
      </c>
      <c r="BY24">
        <f t="shared" si="6"/>
        <v>0</v>
      </c>
      <c r="BZ24" s="296">
        <f t="shared" si="7"/>
        <v>0</v>
      </c>
      <c r="CB24" s="291">
        <v>0.6</v>
      </c>
      <c r="CC24" s="291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4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04" t="str">
        <f t="shared" si="19"/>
        <v/>
      </c>
      <c r="AZ25" s="304" t="str">
        <f t="shared" si="20"/>
        <v/>
      </c>
      <c r="BA25" s="305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+VLOOKUP(G25,Liste!$A$7:$G$69,3,FALSE)</f>
        <v>Douglas</v>
      </c>
      <c r="BI25" s="96" t="str">
        <f>+VLOOKUP(H25,Liste!$B$7:$G$69,5,FALSE)</f>
        <v>National</v>
      </c>
      <c r="BJ25" s="131">
        <f t="shared" si="0"/>
        <v>36</v>
      </c>
      <c r="BK25" s="131" t="str">
        <f t="shared" si="2"/>
        <v>Douglas_F1_Entree 17-18m, densité haute_National_36_</v>
      </c>
      <c r="BL25" s="312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0" t="str">
        <f>+VLOOKUP(G25,Liste!$A$7:$H$69,8,FALSE)</f>
        <v>Résineux</v>
      </c>
      <c r="BU25" s="290">
        <f t="shared" si="3"/>
        <v>0</v>
      </c>
      <c r="BV25" s="292">
        <f t="shared" si="4"/>
        <v>1</v>
      </c>
      <c r="BW25" s="311">
        <v>0</v>
      </c>
      <c r="BX25" s="290">
        <f t="shared" si="5"/>
        <v>0.43</v>
      </c>
      <c r="BY25">
        <f t="shared" si="6"/>
        <v>0</v>
      </c>
      <c r="BZ25" s="296">
        <f t="shared" si="7"/>
        <v>0</v>
      </c>
      <c r="CB25" s="291">
        <v>0.6</v>
      </c>
      <c r="CC25" s="291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4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04">
        <f t="shared" si="19"/>
        <v>0</v>
      </c>
      <c r="AZ26" s="304">
        <f t="shared" si="20"/>
        <v>0.78597461227368504</v>
      </c>
      <c r="BA26" s="305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+VLOOKUP(G26,Liste!$A$7:$G$69,3,FALSE)</f>
        <v>Douglas</v>
      </c>
      <c r="BI26" s="96" t="str">
        <f>+VLOOKUP(H26,Liste!$B$7:$G$69,5,FALSE)</f>
        <v>National</v>
      </c>
      <c r="BJ26" s="131">
        <f t="shared" si="0"/>
        <v>36</v>
      </c>
      <c r="BK26" s="131" t="str">
        <f t="shared" si="2"/>
        <v>Douglas_F1_Entree 17-18m, densité haute_National_36_</v>
      </c>
      <c r="BL26" s="312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0" t="str">
        <f>+VLOOKUP(G26,Liste!$A$7:$H$69,8,FALSE)</f>
        <v>Résineux</v>
      </c>
      <c r="BU26" s="290">
        <f t="shared" si="3"/>
        <v>0</v>
      </c>
      <c r="BV26" s="292">
        <f t="shared" si="4"/>
        <v>1</v>
      </c>
      <c r="BW26" s="311">
        <v>0</v>
      </c>
      <c r="BX26" s="290">
        <f t="shared" si="5"/>
        <v>0.43</v>
      </c>
      <c r="BY26">
        <f t="shared" si="6"/>
        <v>0</v>
      </c>
      <c r="BZ26" s="296">
        <f t="shared" si="7"/>
        <v>0</v>
      </c>
      <c r="CB26" s="291">
        <v>0.6</v>
      </c>
      <c r="CC26" s="291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4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04" t="str">
        <f t="shared" si="19"/>
        <v/>
      </c>
      <c r="AZ27" s="304" t="str">
        <f t="shared" si="20"/>
        <v/>
      </c>
      <c r="BA27" s="305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+VLOOKUP(G27,Liste!$A$7:$G$69,3,FALSE)</f>
        <v>Douglas</v>
      </c>
      <c r="BI27" s="96" t="str">
        <f>+VLOOKUP(H27,Liste!$B$7:$G$69,5,FALSE)</f>
        <v>National</v>
      </c>
      <c r="BJ27" s="131">
        <f t="shared" si="0"/>
        <v>37</v>
      </c>
      <c r="BK27" s="131" t="str">
        <f t="shared" si="2"/>
        <v>Douglas_F1_Entree 17-18m, densité haute_National_37_</v>
      </c>
      <c r="BL27" s="312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0" t="str">
        <f>+VLOOKUP(G27,Liste!$A$7:$H$69,8,FALSE)</f>
        <v>Résineux</v>
      </c>
      <c r="BU27" s="290">
        <f t="shared" si="3"/>
        <v>0</v>
      </c>
      <c r="BV27" s="292">
        <f t="shared" si="4"/>
        <v>1</v>
      </c>
      <c r="BW27" s="311">
        <v>0</v>
      </c>
      <c r="BX27" s="290">
        <f t="shared" si="5"/>
        <v>0.43</v>
      </c>
      <c r="BY27">
        <f t="shared" si="6"/>
        <v>0</v>
      </c>
      <c r="BZ27" s="296">
        <f t="shared" si="7"/>
        <v>0</v>
      </c>
      <c r="CB27" s="291">
        <v>0.6</v>
      </c>
      <c r="CC27" s="291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4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04" t="str">
        <f t="shared" si="19"/>
        <v/>
      </c>
      <c r="AZ28" s="304" t="str">
        <f t="shared" si="20"/>
        <v/>
      </c>
      <c r="BA28" s="305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+VLOOKUP(G28,Liste!$A$7:$G$69,3,FALSE)</f>
        <v>Douglas</v>
      </c>
      <c r="BI28" s="96" t="str">
        <f>+VLOOKUP(H28,Liste!$B$7:$G$69,5,FALSE)</f>
        <v>National</v>
      </c>
      <c r="BJ28" s="131">
        <f t="shared" si="0"/>
        <v>38</v>
      </c>
      <c r="BK28" s="131" t="str">
        <f t="shared" si="2"/>
        <v>Douglas_F1_Entree 17-18m, densité haute_National_38_</v>
      </c>
      <c r="BL28" s="312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0" t="str">
        <f>+VLOOKUP(G28,Liste!$A$7:$H$69,8,FALSE)</f>
        <v>Résineux</v>
      </c>
      <c r="BU28" s="290">
        <f t="shared" si="3"/>
        <v>0</v>
      </c>
      <c r="BV28" s="292">
        <f t="shared" si="4"/>
        <v>1</v>
      </c>
      <c r="BW28" s="311">
        <v>0</v>
      </c>
      <c r="BX28" s="290">
        <f t="shared" si="5"/>
        <v>0.43</v>
      </c>
      <c r="BY28">
        <f t="shared" si="6"/>
        <v>0</v>
      </c>
      <c r="BZ28" s="296">
        <f t="shared" si="7"/>
        <v>0</v>
      </c>
      <c r="CB28" s="291">
        <v>0.6</v>
      </c>
      <c r="CC28" s="291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4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04" t="str">
        <f t="shared" si="19"/>
        <v/>
      </c>
      <c r="AZ29" s="304" t="str">
        <f t="shared" si="20"/>
        <v/>
      </c>
      <c r="BA29" s="305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+VLOOKUP(G29,Liste!$A$7:$G$69,3,FALSE)</f>
        <v>Douglas</v>
      </c>
      <c r="BI29" s="96" t="str">
        <f>+VLOOKUP(H29,Liste!$B$7:$G$69,5,FALSE)</f>
        <v>National</v>
      </c>
      <c r="BJ29" s="131">
        <f t="shared" si="0"/>
        <v>39</v>
      </c>
      <c r="BK29" s="131" t="str">
        <f t="shared" si="2"/>
        <v>Douglas_F1_Entree 17-18m, densité haute_National_39_</v>
      </c>
      <c r="BL29" s="312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0" t="str">
        <f>+VLOOKUP(G29,Liste!$A$7:$H$69,8,FALSE)</f>
        <v>Résineux</v>
      </c>
      <c r="BU29" s="290">
        <f t="shared" si="3"/>
        <v>0</v>
      </c>
      <c r="BV29" s="292">
        <f t="shared" si="4"/>
        <v>1</v>
      </c>
      <c r="BW29" s="311">
        <v>0</v>
      </c>
      <c r="BX29" s="290">
        <f t="shared" si="5"/>
        <v>0.43</v>
      </c>
      <c r="BY29">
        <f t="shared" si="6"/>
        <v>0</v>
      </c>
      <c r="BZ29" s="296">
        <f t="shared" si="7"/>
        <v>0</v>
      </c>
      <c r="CB29" s="291">
        <v>0.6</v>
      </c>
      <c r="CC29" s="291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4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04" t="str">
        <f t="shared" si="19"/>
        <v/>
      </c>
      <c r="AZ30" s="304" t="str">
        <f t="shared" si="20"/>
        <v/>
      </c>
      <c r="BA30" s="305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+VLOOKUP(G30,Liste!$A$7:$G$69,3,FALSE)</f>
        <v>Douglas</v>
      </c>
      <c r="BI30" s="96" t="str">
        <f>+VLOOKUP(H30,Liste!$B$7:$G$69,5,FALSE)</f>
        <v>National</v>
      </c>
      <c r="BJ30" s="131">
        <f t="shared" si="0"/>
        <v>40</v>
      </c>
      <c r="BK30" s="131" t="str">
        <f t="shared" si="2"/>
        <v>Douglas_F1_Entree 17-18m, densité haute_National_40_</v>
      </c>
      <c r="BL30" s="312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0" t="str">
        <f>+VLOOKUP(G30,Liste!$A$7:$H$69,8,FALSE)</f>
        <v>Résineux</v>
      </c>
      <c r="BU30" s="290">
        <f t="shared" si="3"/>
        <v>0</v>
      </c>
      <c r="BV30" s="292">
        <f t="shared" si="4"/>
        <v>1</v>
      </c>
      <c r="BW30" s="311">
        <v>0</v>
      </c>
      <c r="BX30" s="290">
        <f t="shared" si="5"/>
        <v>0.43</v>
      </c>
      <c r="BY30">
        <f t="shared" si="6"/>
        <v>0</v>
      </c>
      <c r="BZ30" s="296">
        <f t="shared" si="7"/>
        <v>0</v>
      </c>
      <c r="CB30" s="291">
        <v>0.6</v>
      </c>
      <c r="CC30" s="291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4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04" t="str">
        <f t="shared" si="19"/>
        <v/>
      </c>
      <c r="AZ31" s="304" t="str">
        <f t="shared" si="20"/>
        <v/>
      </c>
      <c r="BA31" s="305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+VLOOKUP(G31,Liste!$A$7:$G$69,3,FALSE)</f>
        <v>Douglas</v>
      </c>
      <c r="BI31" s="96" t="str">
        <f>+VLOOKUP(H31,Liste!$B$7:$G$69,5,FALSE)</f>
        <v>National</v>
      </c>
      <c r="BJ31" s="131">
        <f t="shared" si="0"/>
        <v>41</v>
      </c>
      <c r="BK31" s="131" t="str">
        <f t="shared" si="2"/>
        <v>Douglas_F1_Entree 17-18m, densité haute_National_41_</v>
      </c>
      <c r="BL31" s="312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0" t="str">
        <f>+VLOOKUP(G31,Liste!$A$7:$H$69,8,FALSE)</f>
        <v>Résineux</v>
      </c>
      <c r="BU31" s="290">
        <f t="shared" si="3"/>
        <v>0</v>
      </c>
      <c r="BV31" s="292">
        <f t="shared" si="4"/>
        <v>1</v>
      </c>
      <c r="BW31" s="311">
        <v>0</v>
      </c>
      <c r="BX31" s="290">
        <f t="shared" si="5"/>
        <v>0.43</v>
      </c>
      <c r="BY31">
        <f t="shared" si="6"/>
        <v>0</v>
      </c>
      <c r="BZ31" s="296">
        <f t="shared" si="7"/>
        <v>0</v>
      </c>
      <c r="CB31" s="291">
        <v>0.6</v>
      </c>
      <c r="CC31" s="291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4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04" t="str">
        <f t="shared" si="19"/>
        <v/>
      </c>
      <c r="AZ32" s="304" t="str">
        <f t="shared" si="20"/>
        <v/>
      </c>
      <c r="BA32" s="305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+VLOOKUP(G32,Liste!$A$7:$G$69,3,FALSE)</f>
        <v>Douglas</v>
      </c>
      <c r="BI32" s="96" t="str">
        <f>+VLOOKUP(H32,Liste!$B$7:$G$69,5,FALSE)</f>
        <v>National</v>
      </c>
      <c r="BJ32" s="131">
        <f t="shared" si="0"/>
        <v>42</v>
      </c>
      <c r="BK32" s="131" t="str">
        <f t="shared" si="2"/>
        <v>Douglas_F1_Entree 17-18m, densité haute_National_42_</v>
      </c>
      <c r="BL32" s="312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0" t="str">
        <f>+VLOOKUP(G32,Liste!$A$7:$H$69,8,FALSE)</f>
        <v>Résineux</v>
      </c>
      <c r="BU32" s="290">
        <f t="shared" si="3"/>
        <v>0</v>
      </c>
      <c r="BV32" s="292">
        <f t="shared" si="4"/>
        <v>1</v>
      </c>
      <c r="BW32" s="311">
        <v>0</v>
      </c>
      <c r="BX32" s="290">
        <f t="shared" si="5"/>
        <v>0.43</v>
      </c>
      <c r="BY32">
        <f t="shared" si="6"/>
        <v>0</v>
      </c>
      <c r="BZ32" s="296">
        <f t="shared" si="7"/>
        <v>0</v>
      </c>
      <c r="CB32" s="291">
        <v>0.6</v>
      </c>
      <c r="CC32" s="291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4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04">
        <f t="shared" si="19"/>
        <v>0</v>
      </c>
      <c r="AZ33" s="304">
        <f t="shared" si="20"/>
        <v>0.87265621923334813</v>
      </c>
      <c r="BA33" s="305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+VLOOKUP(G33,Liste!$A$7:$G$69,3,FALSE)</f>
        <v>Douglas</v>
      </c>
      <c r="BI33" s="96" t="str">
        <f>+VLOOKUP(H33,Liste!$B$7:$G$69,5,FALSE)</f>
        <v>National</v>
      </c>
      <c r="BJ33" s="131">
        <f t="shared" si="0"/>
        <v>42</v>
      </c>
      <c r="BK33" s="131" t="str">
        <f t="shared" si="2"/>
        <v>Douglas_F1_Entree 17-18m, densité haute_National_42_</v>
      </c>
      <c r="BL33" s="312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0" t="str">
        <f>+VLOOKUP(G33,Liste!$A$7:$H$69,8,FALSE)</f>
        <v>Résineux</v>
      </c>
      <c r="BU33" s="290">
        <f t="shared" si="3"/>
        <v>0</v>
      </c>
      <c r="BV33" s="292">
        <f t="shared" si="4"/>
        <v>1</v>
      </c>
      <c r="BW33" s="311">
        <v>0</v>
      </c>
      <c r="BX33" s="290">
        <f t="shared" si="5"/>
        <v>0.43</v>
      </c>
      <c r="BY33">
        <f t="shared" si="6"/>
        <v>0</v>
      </c>
      <c r="BZ33" s="296">
        <f t="shared" si="7"/>
        <v>0</v>
      </c>
      <c r="CB33" s="291">
        <v>0.6</v>
      </c>
      <c r="CC33" s="291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4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04" t="str">
        <f t="shared" si="19"/>
        <v/>
      </c>
      <c r="AZ34" s="304" t="str">
        <f t="shared" si="20"/>
        <v/>
      </c>
      <c r="BA34" s="305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+VLOOKUP(G34,Liste!$A$7:$G$69,3,FALSE)</f>
        <v>Douglas</v>
      </c>
      <c r="BI34" s="96" t="str">
        <f>+VLOOKUP(H34,Liste!$B$7:$G$69,5,FALSE)</f>
        <v>National</v>
      </c>
      <c r="BJ34" s="131">
        <f t="shared" si="0"/>
        <v>43</v>
      </c>
      <c r="BK34" s="131" t="str">
        <f t="shared" si="2"/>
        <v>Douglas_F1_Entree 17-18m, densité haute_National_43_</v>
      </c>
      <c r="BL34" s="312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0" t="str">
        <f>+VLOOKUP(G34,Liste!$A$7:$H$69,8,FALSE)</f>
        <v>Résineux</v>
      </c>
      <c r="BU34" s="290">
        <f t="shared" si="3"/>
        <v>0</v>
      </c>
      <c r="BV34" s="292">
        <f t="shared" si="4"/>
        <v>1</v>
      </c>
      <c r="BW34" s="311">
        <v>0</v>
      </c>
      <c r="BX34" s="290">
        <f t="shared" si="5"/>
        <v>0.43</v>
      </c>
      <c r="BY34">
        <f t="shared" si="6"/>
        <v>0</v>
      </c>
      <c r="BZ34" s="296">
        <f t="shared" si="7"/>
        <v>0</v>
      </c>
      <c r="CB34" s="291">
        <v>0.6</v>
      </c>
      <c r="CC34" s="291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4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04" t="str">
        <f t="shared" si="19"/>
        <v/>
      </c>
      <c r="AZ35" s="304" t="str">
        <f t="shared" si="20"/>
        <v/>
      </c>
      <c r="BA35" s="305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+VLOOKUP(G35,Liste!$A$7:$G$69,3,FALSE)</f>
        <v>Douglas</v>
      </c>
      <c r="BI35" s="96" t="str">
        <f>+VLOOKUP(H35,Liste!$B$7:$G$69,5,FALSE)</f>
        <v>National</v>
      </c>
      <c r="BJ35" s="131">
        <f t="shared" si="0"/>
        <v>44</v>
      </c>
      <c r="BK35" s="131" t="str">
        <f t="shared" si="2"/>
        <v>Douglas_F1_Entree 17-18m, densité haute_National_44_</v>
      </c>
      <c r="BL35" s="312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0" t="str">
        <f>+VLOOKUP(G35,Liste!$A$7:$H$69,8,FALSE)</f>
        <v>Résineux</v>
      </c>
      <c r="BU35" s="290">
        <f t="shared" si="3"/>
        <v>0</v>
      </c>
      <c r="BV35" s="292">
        <f t="shared" si="4"/>
        <v>1</v>
      </c>
      <c r="BW35" s="311">
        <v>0</v>
      </c>
      <c r="BX35" s="290">
        <f t="shared" si="5"/>
        <v>0.43</v>
      </c>
      <c r="BY35">
        <f t="shared" si="6"/>
        <v>0</v>
      </c>
      <c r="BZ35" s="296">
        <f t="shared" si="7"/>
        <v>0</v>
      </c>
      <c r="CB35" s="291">
        <v>0.6</v>
      </c>
      <c r="CC35" s="291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4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04" t="str">
        <f t="shared" si="19"/>
        <v/>
      </c>
      <c r="AZ36" s="304" t="str">
        <f t="shared" si="20"/>
        <v/>
      </c>
      <c r="BA36" s="305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+VLOOKUP(G36,Liste!$A$7:$G$69,3,FALSE)</f>
        <v>Douglas</v>
      </c>
      <c r="BI36" s="96" t="str">
        <f>+VLOOKUP(H36,Liste!$B$7:$G$69,5,FALSE)</f>
        <v>National</v>
      </c>
      <c r="BJ36" s="131">
        <f t="shared" si="0"/>
        <v>45</v>
      </c>
      <c r="BK36" s="131" t="str">
        <f t="shared" si="2"/>
        <v>Douglas_F1_Entree 17-18m, densité haute_National_45_</v>
      </c>
      <c r="BL36" s="312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0" t="str">
        <f>+VLOOKUP(G36,Liste!$A$7:$H$69,8,FALSE)</f>
        <v>Résineux</v>
      </c>
      <c r="BU36" s="290">
        <f t="shared" si="3"/>
        <v>0</v>
      </c>
      <c r="BV36" s="292">
        <f t="shared" si="4"/>
        <v>1</v>
      </c>
      <c r="BW36" s="311">
        <v>0</v>
      </c>
      <c r="BX36" s="290">
        <f t="shared" si="5"/>
        <v>0.43</v>
      </c>
      <c r="BY36">
        <f t="shared" si="6"/>
        <v>0</v>
      </c>
      <c r="BZ36" s="296">
        <f t="shared" si="7"/>
        <v>0</v>
      </c>
      <c r="CB36" s="291">
        <v>0.6</v>
      </c>
      <c r="CC36" s="291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4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04" t="str">
        <f t="shared" si="19"/>
        <v/>
      </c>
      <c r="AZ37" s="304" t="str">
        <f t="shared" si="20"/>
        <v/>
      </c>
      <c r="BA37" s="305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+VLOOKUP(G37,Liste!$A$7:$G$69,3,FALSE)</f>
        <v>Douglas</v>
      </c>
      <c r="BI37" s="96" t="str">
        <f>+VLOOKUP(H37,Liste!$B$7:$G$69,5,FALSE)</f>
        <v>National</v>
      </c>
      <c r="BJ37" s="131">
        <f t="shared" si="0"/>
        <v>46</v>
      </c>
      <c r="BK37" s="131" t="str">
        <f t="shared" si="2"/>
        <v>Douglas_F1_Entree 17-18m, densité haute_National_46_</v>
      </c>
      <c r="BL37" s="312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0" t="str">
        <f>+VLOOKUP(G37,Liste!$A$7:$H$69,8,FALSE)</f>
        <v>Résineux</v>
      </c>
      <c r="BU37" s="290">
        <f t="shared" si="3"/>
        <v>0</v>
      </c>
      <c r="BV37" s="292">
        <f t="shared" si="4"/>
        <v>1</v>
      </c>
      <c r="BW37" s="311">
        <v>0</v>
      </c>
      <c r="BX37" s="290">
        <f t="shared" si="5"/>
        <v>0.43</v>
      </c>
      <c r="BY37">
        <f t="shared" si="6"/>
        <v>0</v>
      </c>
      <c r="BZ37" s="296">
        <f t="shared" si="7"/>
        <v>0</v>
      </c>
      <c r="CB37" s="291">
        <v>0.6</v>
      </c>
      <c r="CC37" s="291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4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04" t="str">
        <f t="shared" si="19"/>
        <v/>
      </c>
      <c r="AZ38" s="304" t="str">
        <f t="shared" si="20"/>
        <v/>
      </c>
      <c r="BA38" s="305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+VLOOKUP(G38,Liste!$A$7:$G$69,3,FALSE)</f>
        <v>Douglas</v>
      </c>
      <c r="BI38" s="96" t="str">
        <f>+VLOOKUP(H38,Liste!$B$7:$G$69,5,FALSE)</f>
        <v>National</v>
      </c>
      <c r="BJ38" s="131">
        <f t="shared" si="0"/>
        <v>47</v>
      </c>
      <c r="BK38" s="131" t="str">
        <f t="shared" si="2"/>
        <v>Douglas_F1_Entree 17-18m, densité haute_National_47_</v>
      </c>
      <c r="BL38" s="312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0" t="str">
        <f>+VLOOKUP(G38,Liste!$A$7:$H$69,8,FALSE)</f>
        <v>Résineux</v>
      </c>
      <c r="BU38" s="290">
        <f t="shared" si="3"/>
        <v>0</v>
      </c>
      <c r="BV38" s="292">
        <f t="shared" si="4"/>
        <v>1</v>
      </c>
      <c r="BW38" s="311">
        <v>0</v>
      </c>
      <c r="BX38" s="290">
        <f t="shared" si="5"/>
        <v>0.43</v>
      </c>
      <c r="BY38">
        <f t="shared" si="6"/>
        <v>0</v>
      </c>
      <c r="BZ38" s="296">
        <f t="shared" si="7"/>
        <v>0</v>
      </c>
      <c r="CB38" s="291">
        <v>0.6</v>
      </c>
      <c r="CC38" s="291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4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04" t="str">
        <f t="shared" si="19"/>
        <v/>
      </c>
      <c r="AZ39" s="304" t="str">
        <f t="shared" si="20"/>
        <v/>
      </c>
      <c r="BA39" s="305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+VLOOKUP(G39,Liste!$A$7:$G$69,3,FALSE)</f>
        <v>Douglas</v>
      </c>
      <c r="BI39" s="96" t="str">
        <f>+VLOOKUP(H39,Liste!$B$7:$G$69,5,FALSE)</f>
        <v>National</v>
      </c>
      <c r="BJ39" s="131">
        <f t="shared" si="0"/>
        <v>48</v>
      </c>
      <c r="BK39" s="131" t="str">
        <f t="shared" si="2"/>
        <v>Douglas_F1_Entree 17-18m, densité haute_National_48_</v>
      </c>
      <c r="BL39" s="312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0" t="str">
        <f>+VLOOKUP(G39,Liste!$A$7:$H$69,8,FALSE)</f>
        <v>Résineux</v>
      </c>
      <c r="BU39" s="290">
        <f t="shared" si="3"/>
        <v>0</v>
      </c>
      <c r="BV39" s="292">
        <f t="shared" si="4"/>
        <v>1</v>
      </c>
      <c r="BW39" s="311">
        <v>0</v>
      </c>
      <c r="BX39" s="290">
        <f t="shared" si="5"/>
        <v>0.43</v>
      </c>
      <c r="BY39">
        <f t="shared" si="6"/>
        <v>0</v>
      </c>
      <c r="BZ39" s="296">
        <f t="shared" si="7"/>
        <v>0</v>
      </c>
      <c r="CB39" s="291">
        <v>0.6</v>
      </c>
      <c r="CC39" s="291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4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04">
        <f t="shared" si="19"/>
        <v>0</v>
      </c>
      <c r="AZ40" s="304">
        <f t="shared" si="20"/>
        <v>0.91900789075703981</v>
      </c>
      <c r="BA40" s="305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+VLOOKUP(G40,Liste!$A$7:$G$69,3,FALSE)</f>
        <v>Douglas</v>
      </c>
      <c r="BI40" s="96" t="str">
        <f>+VLOOKUP(H40,Liste!$B$7:$G$69,5,FALSE)</f>
        <v>National</v>
      </c>
      <c r="BJ40" s="131">
        <f t="shared" si="0"/>
        <v>48</v>
      </c>
      <c r="BK40" s="131" t="str">
        <f t="shared" si="2"/>
        <v>Douglas_F1_Entree 17-18m, densité haute_National_48_</v>
      </c>
      <c r="BL40" s="312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0" t="str">
        <f>+VLOOKUP(G40,Liste!$A$7:$H$69,8,FALSE)</f>
        <v>Résineux</v>
      </c>
      <c r="BU40" s="290">
        <f t="shared" si="3"/>
        <v>0</v>
      </c>
      <c r="BV40" s="292">
        <f t="shared" si="4"/>
        <v>1</v>
      </c>
      <c r="BW40" s="311">
        <v>0</v>
      </c>
      <c r="BX40" s="290">
        <f t="shared" si="5"/>
        <v>0.43</v>
      </c>
      <c r="BY40">
        <f t="shared" si="6"/>
        <v>0</v>
      </c>
      <c r="BZ40" s="296">
        <f t="shared" si="7"/>
        <v>0</v>
      </c>
      <c r="CB40" s="291">
        <v>0.6</v>
      </c>
      <c r="CC40" s="291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4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04" t="str">
        <f t="shared" si="19"/>
        <v/>
      </c>
      <c r="AZ41" s="304" t="str">
        <f t="shared" si="20"/>
        <v/>
      </c>
      <c r="BA41" s="305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+VLOOKUP(G41,Liste!$A$7:$G$69,3,FALSE)</f>
        <v>Douglas</v>
      </c>
      <c r="BI41" s="96" t="str">
        <f>+VLOOKUP(H41,Liste!$B$7:$G$69,5,FALSE)</f>
        <v>National</v>
      </c>
      <c r="BJ41" s="131">
        <f t="shared" si="0"/>
        <v>49</v>
      </c>
      <c r="BK41" s="131" t="str">
        <f t="shared" si="2"/>
        <v>Douglas_F1_Entree 17-18m, densité haute_National_49_</v>
      </c>
      <c r="BL41" s="312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0" t="str">
        <f>+VLOOKUP(G41,Liste!$A$7:$H$69,8,FALSE)</f>
        <v>Résineux</v>
      </c>
      <c r="BU41" s="290">
        <f t="shared" si="3"/>
        <v>0</v>
      </c>
      <c r="BV41" s="292">
        <f t="shared" si="4"/>
        <v>1</v>
      </c>
      <c r="BW41" s="311">
        <v>0</v>
      </c>
      <c r="BX41" s="290">
        <f t="shared" si="5"/>
        <v>0.43</v>
      </c>
      <c r="BY41">
        <f t="shared" si="6"/>
        <v>0</v>
      </c>
      <c r="BZ41" s="296">
        <f t="shared" si="7"/>
        <v>0</v>
      </c>
      <c r="CB41" s="291">
        <v>0.6</v>
      </c>
      <c r="CC41" s="291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4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04" t="str">
        <f t="shared" si="19"/>
        <v/>
      </c>
      <c r="AZ42" s="304" t="str">
        <f t="shared" si="20"/>
        <v/>
      </c>
      <c r="BA42" s="305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+VLOOKUP(G42,Liste!$A$7:$G$69,3,FALSE)</f>
        <v>Douglas</v>
      </c>
      <c r="BI42" s="96" t="str">
        <f>+VLOOKUP(H42,Liste!$B$7:$G$69,5,FALSE)</f>
        <v>National</v>
      </c>
      <c r="BJ42" s="131">
        <f t="shared" si="0"/>
        <v>50</v>
      </c>
      <c r="BK42" s="131" t="str">
        <f t="shared" si="2"/>
        <v>Douglas_F1_Entree 17-18m, densité haute_National_50_</v>
      </c>
      <c r="BL42" s="312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0" t="str">
        <f>+VLOOKUP(G42,Liste!$A$7:$H$69,8,FALSE)</f>
        <v>Résineux</v>
      </c>
      <c r="BU42" s="290">
        <f t="shared" si="3"/>
        <v>0</v>
      </c>
      <c r="BV42" s="292">
        <f t="shared" si="4"/>
        <v>1</v>
      </c>
      <c r="BW42" s="311">
        <v>0</v>
      </c>
      <c r="BX42" s="290">
        <f t="shared" si="5"/>
        <v>0.43</v>
      </c>
      <c r="BY42">
        <f t="shared" si="6"/>
        <v>0</v>
      </c>
      <c r="BZ42" s="296">
        <f t="shared" si="7"/>
        <v>0</v>
      </c>
      <c r="CB42" s="291">
        <v>0.6</v>
      </c>
      <c r="CC42" s="291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4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04" t="str">
        <f t="shared" si="19"/>
        <v/>
      </c>
      <c r="AZ43" s="304" t="str">
        <f t="shared" si="20"/>
        <v/>
      </c>
      <c r="BA43" s="305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+VLOOKUP(G43,Liste!$A$7:$G$69,3,FALSE)</f>
        <v>Douglas</v>
      </c>
      <c r="BI43" s="96" t="str">
        <f>+VLOOKUP(H43,Liste!$B$7:$G$69,5,FALSE)</f>
        <v>National</v>
      </c>
      <c r="BJ43" s="131">
        <f t="shared" si="0"/>
        <v>51</v>
      </c>
      <c r="BK43" s="131" t="str">
        <f t="shared" si="2"/>
        <v>Douglas_F1_Entree 17-18m, densité haute_National_51_</v>
      </c>
      <c r="BL43" s="312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0" t="str">
        <f>+VLOOKUP(G43,Liste!$A$7:$H$69,8,FALSE)</f>
        <v>Résineux</v>
      </c>
      <c r="BU43" s="290">
        <f t="shared" si="3"/>
        <v>0</v>
      </c>
      <c r="BV43" s="292">
        <f t="shared" si="4"/>
        <v>1</v>
      </c>
      <c r="BW43" s="311">
        <v>0</v>
      </c>
      <c r="BX43" s="290">
        <f t="shared" si="5"/>
        <v>0.43</v>
      </c>
      <c r="BY43">
        <f t="shared" si="6"/>
        <v>0</v>
      </c>
      <c r="BZ43" s="296">
        <f t="shared" si="7"/>
        <v>0</v>
      </c>
      <c r="CB43" s="291">
        <v>0.6</v>
      </c>
      <c r="CC43" s="291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4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04" t="str">
        <f t="shared" si="19"/>
        <v/>
      </c>
      <c r="AZ44" s="304" t="str">
        <f t="shared" si="20"/>
        <v/>
      </c>
      <c r="BA44" s="305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+VLOOKUP(G44,Liste!$A$7:$G$69,3,FALSE)</f>
        <v>Douglas</v>
      </c>
      <c r="BI44" s="96" t="str">
        <f>+VLOOKUP(H44,Liste!$B$7:$G$69,5,FALSE)</f>
        <v>National</v>
      </c>
      <c r="BJ44" s="131">
        <f t="shared" si="0"/>
        <v>52</v>
      </c>
      <c r="BK44" s="131" t="str">
        <f t="shared" si="2"/>
        <v>Douglas_F1_Entree 17-18m, densité haute_National_52_</v>
      </c>
      <c r="BL44" s="312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0" t="str">
        <f>+VLOOKUP(G44,Liste!$A$7:$H$69,8,FALSE)</f>
        <v>Résineux</v>
      </c>
      <c r="BU44" s="290">
        <f t="shared" si="3"/>
        <v>0</v>
      </c>
      <c r="BV44" s="292">
        <f t="shared" si="4"/>
        <v>1</v>
      </c>
      <c r="BW44" s="311">
        <v>0</v>
      </c>
      <c r="BX44" s="290">
        <f t="shared" si="5"/>
        <v>0.43</v>
      </c>
      <c r="BY44">
        <f t="shared" si="6"/>
        <v>0</v>
      </c>
      <c r="BZ44" s="296">
        <f t="shared" si="7"/>
        <v>0</v>
      </c>
      <c r="CB44" s="291">
        <v>0.6</v>
      </c>
      <c r="CC44" s="291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4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04" t="str">
        <f t="shared" si="19"/>
        <v/>
      </c>
      <c r="AZ45" s="304" t="str">
        <f t="shared" si="20"/>
        <v/>
      </c>
      <c r="BA45" s="305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+VLOOKUP(G45,Liste!$A$7:$G$69,3,FALSE)</f>
        <v>Douglas</v>
      </c>
      <c r="BI45" s="96" t="str">
        <f>+VLOOKUP(H45,Liste!$B$7:$G$69,5,FALSE)</f>
        <v>National</v>
      </c>
      <c r="BJ45" s="131">
        <f t="shared" si="0"/>
        <v>53</v>
      </c>
      <c r="BK45" s="131" t="str">
        <f t="shared" si="2"/>
        <v>Douglas_F1_Entree 17-18m, densité haute_National_53_</v>
      </c>
      <c r="BL45" s="312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0" t="str">
        <f>+VLOOKUP(G45,Liste!$A$7:$H$69,8,FALSE)</f>
        <v>Résineux</v>
      </c>
      <c r="BU45" s="290">
        <f t="shared" si="3"/>
        <v>0</v>
      </c>
      <c r="BV45" s="292">
        <f t="shared" si="4"/>
        <v>1</v>
      </c>
      <c r="BW45" s="311">
        <v>0</v>
      </c>
      <c r="BX45" s="290">
        <f t="shared" si="5"/>
        <v>0.43</v>
      </c>
      <c r="BY45">
        <f t="shared" si="6"/>
        <v>0</v>
      </c>
      <c r="BZ45" s="296">
        <f t="shared" si="7"/>
        <v>0</v>
      </c>
      <c r="CB45" s="291">
        <v>0.6</v>
      </c>
      <c r="CC45" s="291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4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04" t="str">
        <f t="shared" si="19"/>
        <v/>
      </c>
      <c r="AZ46" s="304" t="str">
        <f t="shared" si="20"/>
        <v/>
      </c>
      <c r="BA46" s="305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+VLOOKUP(G46,Liste!$A$7:$G$69,3,FALSE)</f>
        <v>Douglas</v>
      </c>
      <c r="BI46" s="96" t="str">
        <f>+VLOOKUP(H46,Liste!$B$7:$G$69,5,FALSE)</f>
        <v>National</v>
      </c>
      <c r="BJ46" s="131">
        <f t="shared" si="0"/>
        <v>54</v>
      </c>
      <c r="BK46" s="131" t="str">
        <f t="shared" si="2"/>
        <v>Douglas_F1_Entree 17-18m, densité haute_National_54_</v>
      </c>
      <c r="BL46" s="312"/>
      <c r="BM46" s="13">
        <v>130.09512196666674</v>
      </c>
      <c r="BN46" s="13">
        <v>681.92720354675032</v>
      </c>
      <c r="BP46" s="13">
        <v>323.23</v>
      </c>
      <c r="BQ46" s="13"/>
      <c r="BT46" s="290" t="str">
        <f>+VLOOKUP(G46,Liste!$A$7:$H$69,8,FALSE)</f>
        <v>Résineux</v>
      </c>
      <c r="BU46" s="290">
        <f t="shared" si="3"/>
        <v>0</v>
      </c>
      <c r="BV46" s="292">
        <f t="shared" si="4"/>
        <v>1</v>
      </c>
      <c r="BW46" s="311">
        <v>0</v>
      </c>
      <c r="BX46" s="290">
        <f t="shared" si="5"/>
        <v>0.43</v>
      </c>
      <c r="BY46">
        <f t="shared" si="6"/>
        <v>0</v>
      </c>
      <c r="BZ46" s="296">
        <f t="shared" si="7"/>
        <v>0</v>
      </c>
      <c r="CB46" s="291">
        <v>0.6</v>
      </c>
      <c r="CC46" s="291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4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04">
        <f t="shared" si="19"/>
        <v>0.24649664870468208</v>
      </c>
      <c r="AZ47" s="304">
        <f t="shared" si="20"/>
        <v>0.71293730449516746</v>
      </c>
      <c r="BA47" s="305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+VLOOKUP(G47,Liste!$A$7:$G$69,3,FALSE)</f>
        <v>Douglas</v>
      </c>
      <c r="BI47" s="96" t="str">
        <f>+VLOOKUP(H47,Liste!$B$7:$G$69,5,FALSE)</f>
        <v>National</v>
      </c>
      <c r="BJ47" s="131">
        <f t="shared" si="0"/>
        <v>54</v>
      </c>
      <c r="BK47" s="131" t="str">
        <f t="shared" si="2"/>
        <v>Douglas_F1_Entree 17-18m, densité haute_National_54_</v>
      </c>
      <c r="BL47" s="312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0" t="str">
        <f>+VLOOKUP(G47,Liste!$A$7:$H$69,8,FALSE)</f>
        <v>Résineux</v>
      </c>
      <c r="BU47" s="290">
        <f t="shared" si="3"/>
        <v>0</v>
      </c>
      <c r="BV47" s="292">
        <f t="shared" si="4"/>
        <v>1</v>
      </c>
      <c r="BW47" s="311">
        <v>0</v>
      </c>
      <c r="BX47" s="290">
        <f t="shared" si="5"/>
        <v>0.43</v>
      </c>
      <c r="BY47">
        <f t="shared" si="6"/>
        <v>0</v>
      </c>
      <c r="BZ47" s="296">
        <f t="shared" si="7"/>
        <v>0</v>
      </c>
      <c r="CB47" s="291">
        <v>0.6</v>
      </c>
      <c r="CC47" s="291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45" hidden="1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+VLOOKUP(G48,Liste!$A$7:$G$69,3,FALSE)</f>
        <v>Pin sylvestre</v>
      </c>
      <c r="BI48" s="96" t="str">
        <f>+VLOOKUP(H48,Liste!$B$7:$G$69,5,FALSE)</f>
        <v>GS Pineraies des plaines du Centre et du Nord Ouest</v>
      </c>
      <c r="BJ48" s="131">
        <f t="shared" si="0"/>
        <v>24</v>
      </c>
      <c r="BK48" s="131" t="str">
        <f t="shared" si="2"/>
        <v>Pin sylvestre_F2_Eclaircie précoce_GS Pineraies des plaines du Centre et du Nord Ouest_24_</v>
      </c>
      <c r="BL48" s="312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0" t="str">
        <f>+VLOOKUP(G48,Liste!$A$7:$H$69,8,FALSE)</f>
        <v>Résineux</v>
      </c>
      <c r="BU48" s="290">
        <f t="shared" si="3"/>
        <v>0</v>
      </c>
      <c r="BV48" s="292">
        <f t="shared" si="4"/>
        <v>1</v>
      </c>
      <c r="BW48" s="311">
        <v>0</v>
      </c>
      <c r="BX48" s="290">
        <f t="shared" si="5"/>
        <v>0.43</v>
      </c>
      <c r="BY48">
        <f t="shared" si="6"/>
        <v>0</v>
      </c>
      <c r="BZ48" s="296">
        <f t="shared" si="7"/>
        <v>0</v>
      </c>
      <c r="CB48" s="291">
        <v>0.6</v>
      </c>
      <c r="CC48" s="291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45" hidden="1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+VLOOKUP(G49,Liste!$A$7:$G$69,3,FALSE)</f>
        <v>Pin sylvestre</v>
      </c>
      <c r="BI49" s="96" t="str">
        <f>+VLOOKUP(H49,Liste!$B$7:$G$69,5,FALSE)</f>
        <v>GS Pineraies des plaines du Centre et du Nord Ouest</v>
      </c>
      <c r="BJ49" s="131">
        <f t="shared" si="0"/>
        <v>24</v>
      </c>
      <c r="BK49" s="131" t="str">
        <f t="shared" si="2"/>
        <v>Pin sylvestre_F2_Eclaircie précoce_GS Pineraies des plaines du Centre et du Nord Ouest_24_</v>
      </c>
      <c r="BL49" s="312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0" t="str">
        <f>+VLOOKUP(G49,Liste!$A$7:$H$69,8,FALSE)</f>
        <v>Résineux</v>
      </c>
      <c r="BU49" s="290">
        <f t="shared" si="3"/>
        <v>0</v>
      </c>
      <c r="BV49" s="292">
        <f t="shared" si="4"/>
        <v>1</v>
      </c>
      <c r="BW49" s="311">
        <v>0</v>
      </c>
      <c r="BX49" s="290">
        <f t="shared" si="5"/>
        <v>0.43</v>
      </c>
      <c r="BY49">
        <f t="shared" si="6"/>
        <v>53.26416562814839</v>
      </c>
      <c r="BZ49" s="296">
        <f t="shared" si="7"/>
        <v>53.26416562814839</v>
      </c>
      <c r="CB49" s="291">
        <v>0.6</v>
      </c>
      <c r="CC49" s="291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45" hidden="1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+VLOOKUP(G50,Liste!$A$7:$G$69,3,FALSE)</f>
        <v>Pin sylvestre</v>
      </c>
      <c r="BI50" s="96" t="str">
        <f>+VLOOKUP(H50,Liste!$B$7:$G$69,5,FALSE)</f>
        <v>GS Pineraies des plaines du Centre et du Nord Ouest</v>
      </c>
      <c r="BJ50" s="131">
        <f t="shared" si="0"/>
        <v>25</v>
      </c>
      <c r="BK50" s="131" t="str">
        <f t="shared" si="2"/>
        <v>Pin sylvestre_F2_Eclaircie précoce_GS Pineraies des plaines du Centre et du Nord Ouest_25_</v>
      </c>
      <c r="BL50" s="312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0" t="str">
        <f>+VLOOKUP(G50,Liste!$A$7:$H$69,8,FALSE)</f>
        <v>Résineux</v>
      </c>
      <c r="BU50" s="290">
        <f t="shared" si="3"/>
        <v>0</v>
      </c>
      <c r="BV50" s="292">
        <f t="shared" si="4"/>
        <v>1</v>
      </c>
      <c r="BW50" s="311">
        <v>0</v>
      </c>
      <c r="BX50" s="290">
        <f t="shared" si="5"/>
        <v>0.43</v>
      </c>
      <c r="BY50">
        <f t="shared" si="6"/>
        <v>0</v>
      </c>
      <c r="BZ50" s="296">
        <f t="shared" si="7"/>
        <v>53.26416562814839</v>
      </c>
      <c r="CB50" s="291">
        <v>0.6</v>
      </c>
      <c r="CC50" s="291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45" hidden="1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+VLOOKUP(G51,Liste!$A$7:$G$69,3,FALSE)</f>
        <v>Pin sylvestre</v>
      </c>
      <c r="BI51" s="96" t="str">
        <f>+VLOOKUP(H51,Liste!$B$7:$G$69,5,FALSE)</f>
        <v>GS Pineraies des plaines du Centre et du Nord Ouest</v>
      </c>
      <c r="BJ51" s="131">
        <f t="shared" si="0"/>
        <v>26</v>
      </c>
      <c r="BK51" s="131" t="str">
        <f t="shared" si="2"/>
        <v>Pin sylvestre_F2_Eclaircie précoce_GS Pineraies des plaines du Centre et du Nord Ouest_26_</v>
      </c>
      <c r="BL51" s="312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0" t="str">
        <f>+VLOOKUP(G51,Liste!$A$7:$H$69,8,FALSE)</f>
        <v>Résineux</v>
      </c>
      <c r="BU51" s="290">
        <f t="shared" si="3"/>
        <v>0</v>
      </c>
      <c r="BV51" s="292">
        <f t="shared" si="4"/>
        <v>1</v>
      </c>
      <c r="BW51" s="311">
        <v>0</v>
      </c>
      <c r="BX51" s="290">
        <f t="shared" si="5"/>
        <v>0.43</v>
      </c>
      <c r="BY51">
        <f t="shared" si="6"/>
        <v>0</v>
      </c>
      <c r="BZ51" s="296">
        <f t="shared" si="7"/>
        <v>53.26416562814839</v>
      </c>
      <c r="CB51" s="291">
        <v>0.6</v>
      </c>
      <c r="CC51" s="291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45" hidden="1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+VLOOKUP(G52,Liste!$A$7:$G$69,3,FALSE)</f>
        <v>Pin sylvestre</v>
      </c>
      <c r="BI52" s="96" t="str">
        <f>+VLOOKUP(H52,Liste!$B$7:$G$69,5,FALSE)</f>
        <v>GS Pineraies des plaines du Centre et du Nord Ouest</v>
      </c>
      <c r="BJ52" s="131">
        <f t="shared" si="0"/>
        <v>27</v>
      </c>
      <c r="BK52" s="131" t="str">
        <f t="shared" si="2"/>
        <v>Pin sylvestre_F2_Eclaircie précoce_GS Pineraies des plaines du Centre et du Nord Ouest_27_</v>
      </c>
      <c r="BL52" s="312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0" t="str">
        <f>+VLOOKUP(G52,Liste!$A$7:$H$69,8,FALSE)</f>
        <v>Résineux</v>
      </c>
      <c r="BU52" s="290">
        <f t="shared" si="3"/>
        <v>0</v>
      </c>
      <c r="BV52" s="292">
        <f t="shared" si="4"/>
        <v>1</v>
      </c>
      <c r="BW52" s="311">
        <v>0</v>
      </c>
      <c r="BX52" s="290">
        <f t="shared" si="5"/>
        <v>0.43</v>
      </c>
      <c r="BY52">
        <f t="shared" si="6"/>
        <v>0</v>
      </c>
      <c r="BZ52" s="296">
        <f t="shared" si="7"/>
        <v>53.26416562814839</v>
      </c>
      <c r="CB52" s="291">
        <v>0.6</v>
      </c>
      <c r="CC52" s="291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45" hidden="1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+VLOOKUP(G53,Liste!$A$7:$G$69,3,FALSE)</f>
        <v>Pin sylvestre</v>
      </c>
      <c r="BI53" s="96" t="str">
        <f>+VLOOKUP(H53,Liste!$B$7:$G$69,5,FALSE)</f>
        <v>GS Pineraies des plaines du Centre et du Nord Ouest</v>
      </c>
      <c r="BJ53" s="131">
        <f t="shared" si="0"/>
        <v>28</v>
      </c>
      <c r="BK53" s="131" t="str">
        <f t="shared" si="2"/>
        <v>Pin sylvestre_F2_Eclaircie précoce_GS Pineraies des plaines du Centre et du Nord Ouest_28_</v>
      </c>
      <c r="BL53" s="312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0" t="str">
        <f>+VLOOKUP(G53,Liste!$A$7:$H$69,8,FALSE)</f>
        <v>Résineux</v>
      </c>
      <c r="BU53" s="290">
        <f t="shared" si="3"/>
        <v>0</v>
      </c>
      <c r="BV53" s="292">
        <f t="shared" si="4"/>
        <v>1</v>
      </c>
      <c r="BW53" s="311">
        <v>0</v>
      </c>
      <c r="BX53" s="290">
        <f t="shared" si="5"/>
        <v>0.43</v>
      </c>
      <c r="BY53">
        <f t="shared" si="6"/>
        <v>0</v>
      </c>
      <c r="BZ53" s="296">
        <f t="shared" si="7"/>
        <v>53.26416562814839</v>
      </c>
      <c r="CB53" s="291">
        <v>0.6</v>
      </c>
      <c r="CC53" s="291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45" hidden="1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+VLOOKUP(G54,Liste!$A$7:$G$69,3,FALSE)</f>
        <v>Pin sylvestre</v>
      </c>
      <c r="BI54" s="96" t="str">
        <f>+VLOOKUP(H54,Liste!$B$7:$G$69,5,FALSE)</f>
        <v>GS Pineraies des plaines du Centre et du Nord Ouest</v>
      </c>
      <c r="BJ54" s="131">
        <f t="shared" si="0"/>
        <v>29</v>
      </c>
      <c r="BK54" s="131" t="str">
        <f t="shared" si="2"/>
        <v>Pin sylvestre_F2_Eclaircie précoce_GS Pineraies des plaines du Centre et du Nord Ouest_29_</v>
      </c>
      <c r="BL54" s="312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0" t="str">
        <f>+VLOOKUP(G54,Liste!$A$7:$H$69,8,FALSE)</f>
        <v>Résineux</v>
      </c>
      <c r="BU54" s="290">
        <f t="shared" si="3"/>
        <v>0</v>
      </c>
      <c r="BV54" s="292">
        <f t="shared" si="4"/>
        <v>1</v>
      </c>
      <c r="BW54" s="311">
        <v>0</v>
      </c>
      <c r="BX54" s="290">
        <f t="shared" si="5"/>
        <v>0.43</v>
      </c>
      <c r="BY54">
        <f t="shared" si="6"/>
        <v>0</v>
      </c>
      <c r="BZ54" s="296">
        <f t="shared" si="7"/>
        <v>53.26416562814839</v>
      </c>
      <c r="CB54" s="291">
        <v>0.6</v>
      </c>
      <c r="CC54" s="291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45" hidden="1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+VLOOKUP(G55,Liste!$A$7:$G$69,3,FALSE)</f>
        <v>Pin sylvestre</v>
      </c>
      <c r="BI55" s="96" t="str">
        <f>+VLOOKUP(H55,Liste!$B$7:$G$69,5,FALSE)</f>
        <v>GS Pineraies des plaines du Centre et du Nord Ouest</v>
      </c>
      <c r="BJ55" s="131">
        <f t="shared" si="0"/>
        <v>30</v>
      </c>
      <c r="BK55" s="131" t="str">
        <f t="shared" si="2"/>
        <v>Pin sylvestre_F2_Eclaircie précoce_GS Pineraies des plaines du Centre et du Nord Ouest_30_</v>
      </c>
      <c r="BL55" s="312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0" t="str">
        <f>+VLOOKUP(G55,Liste!$A$7:$H$69,8,FALSE)</f>
        <v>Résineux</v>
      </c>
      <c r="BU55" s="290">
        <f t="shared" si="3"/>
        <v>0</v>
      </c>
      <c r="BV55" s="292">
        <f t="shared" si="4"/>
        <v>1</v>
      </c>
      <c r="BW55" s="311">
        <v>0</v>
      </c>
      <c r="BX55" s="290">
        <f t="shared" si="5"/>
        <v>0.43</v>
      </c>
      <c r="BY55">
        <f t="shared" si="6"/>
        <v>0</v>
      </c>
      <c r="BZ55" s="296">
        <f t="shared" si="7"/>
        <v>53.26416562814839</v>
      </c>
      <c r="CB55" s="291">
        <v>0.6</v>
      </c>
      <c r="CC55" s="291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45" hidden="1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+VLOOKUP(G56,Liste!$A$7:$G$69,3,FALSE)</f>
        <v>Pin sylvestre</v>
      </c>
      <c r="BI56" s="96" t="str">
        <f>+VLOOKUP(H56,Liste!$B$7:$G$69,5,FALSE)</f>
        <v>GS Pineraies des plaines du Centre et du Nord Ouest</v>
      </c>
      <c r="BJ56" s="131">
        <f t="shared" si="0"/>
        <v>30</v>
      </c>
      <c r="BK56" s="131" t="str">
        <f t="shared" si="2"/>
        <v>Pin sylvestre_F2_Eclaircie précoce_GS Pineraies des plaines du Centre et du Nord Ouest_30_</v>
      </c>
      <c r="BL56" s="312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0" t="str">
        <f>+VLOOKUP(G56,Liste!$A$7:$H$69,8,FALSE)</f>
        <v>Résineux</v>
      </c>
      <c r="BU56" s="290">
        <f t="shared" si="3"/>
        <v>0</v>
      </c>
      <c r="BV56" s="292">
        <f t="shared" si="4"/>
        <v>1</v>
      </c>
      <c r="BW56" s="311">
        <v>0</v>
      </c>
      <c r="BX56" s="290">
        <f t="shared" si="5"/>
        <v>0.43</v>
      </c>
      <c r="BY56">
        <f t="shared" si="6"/>
        <v>13.809572879373125</v>
      </c>
      <c r="BZ56" s="296">
        <f t="shared" si="7"/>
        <v>67.073738507521512</v>
      </c>
      <c r="CB56" s="291">
        <v>0.6</v>
      </c>
      <c r="CC56" s="291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45" hidden="1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+VLOOKUP(G57,Liste!$A$7:$G$69,3,FALSE)</f>
        <v>Pin sylvestre</v>
      </c>
      <c r="BI57" s="96" t="str">
        <f>+VLOOKUP(H57,Liste!$B$7:$G$69,5,FALSE)</f>
        <v>GS Pineraies des plaines du Centre et du Nord Ouest</v>
      </c>
      <c r="BJ57" s="131">
        <f t="shared" si="0"/>
        <v>31</v>
      </c>
      <c r="BK57" s="131" t="str">
        <f t="shared" si="2"/>
        <v>Pin sylvestre_F2_Eclaircie précoce_GS Pineraies des plaines du Centre et du Nord Ouest_31_</v>
      </c>
      <c r="BL57" s="312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0" t="str">
        <f>+VLOOKUP(G57,Liste!$A$7:$H$69,8,FALSE)</f>
        <v>Résineux</v>
      </c>
      <c r="BU57" s="290">
        <f t="shared" si="3"/>
        <v>0</v>
      </c>
      <c r="BV57" s="292">
        <f t="shared" si="4"/>
        <v>1</v>
      </c>
      <c r="BW57" s="311">
        <v>0</v>
      </c>
      <c r="BX57" s="290">
        <f t="shared" si="5"/>
        <v>0.43</v>
      </c>
      <c r="BY57">
        <f t="shared" si="6"/>
        <v>0</v>
      </c>
      <c r="BZ57" s="296">
        <f t="shared" si="7"/>
        <v>0</v>
      </c>
      <c r="CB57" s="291">
        <v>0.6</v>
      </c>
      <c r="CC57" s="291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45" hidden="1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+VLOOKUP(G58,Liste!$A$7:$G$69,3,FALSE)</f>
        <v>Pin sylvestre</v>
      </c>
      <c r="BI58" s="96" t="str">
        <f>+VLOOKUP(H58,Liste!$B$7:$G$69,5,FALSE)</f>
        <v>GS Pineraies des plaines du Centre et du Nord Ouest</v>
      </c>
      <c r="BJ58" s="131">
        <f t="shared" si="0"/>
        <v>32</v>
      </c>
      <c r="BK58" s="131" t="str">
        <f t="shared" si="2"/>
        <v>Pin sylvestre_F2_Eclaircie précoce_GS Pineraies des plaines du Centre et du Nord Ouest_32_</v>
      </c>
      <c r="BL58" s="312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0" t="str">
        <f>+VLOOKUP(G58,Liste!$A$7:$H$69,8,FALSE)</f>
        <v>Résineux</v>
      </c>
      <c r="BU58" s="290">
        <f t="shared" si="3"/>
        <v>0</v>
      </c>
      <c r="BV58" s="292">
        <f t="shared" si="4"/>
        <v>1</v>
      </c>
      <c r="BW58" s="311">
        <v>0</v>
      </c>
      <c r="BX58" s="290">
        <f t="shared" si="5"/>
        <v>0.43</v>
      </c>
      <c r="BY58">
        <f t="shared" si="6"/>
        <v>0</v>
      </c>
      <c r="BZ58" s="296">
        <f t="shared" si="7"/>
        <v>0</v>
      </c>
      <c r="CB58" s="291">
        <v>0.6</v>
      </c>
      <c r="CC58" s="291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45" hidden="1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+VLOOKUP(G59,Liste!$A$7:$G$69,3,FALSE)</f>
        <v>Pin sylvestre</v>
      </c>
      <c r="BI59" s="96" t="str">
        <f>+VLOOKUP(H59,Liste!$B$7:$G$69,5,FALSE)</f>
        <v>GS Pineraies des plaines du Centre et du Nord Ouest</v>
      </c>
      <c r="BJ59" s="131">
        <f t="shared" si="0"/>
        <v>33</v>
      </c>
      <c r="BK59" s="131" t="str">
        <f t="shared" si="2"/>
        <v>Pin sylvestre_F2_Eclaircie précoce_GS Pineraies des plaines du Centre et du Nord Ouest_33_</v>
      </c>
      <c r="BL59" s="312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0" t="str">
        <f>+VLOOKUP(G59,Liste!$A$7:$H$69,8,FALSE)</f>
        <v>Résineux</v>
      </c>
      <c r="BU59" s="290">
        <f t="shared" si="3"/>
        <v>0</v>
      </c>
      <c r="BV59" s="292">
        <f t="shared" si="4"/>
        <v>1</v>
      </c>
      <c r="BW59" s="311">
        <v>0</v>
      </c>
      <c r="BX59" s="290">
        <f t="shared" si="5"/>
        <v>0.43</v>
      </c>
      <c r="BY59">
        <f t="shared" si="6"/>
        <v>0</v>
      </c>
      <c r="BZ59" s="296">
        <f t="shared" si="7"/>
        <v>0</v>
      </c>
      <c r="CB59" s="291">
        <v>0.6</v>
      </c>
      <c r="CC59" s="291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45" hidden="1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+VLOOKUP(G60,Liste!$A$7:$G$69,3,FALSE)</f>
        <v>Pin sylvestre</v>
      </c>
      <c r="BI60" s="96" t="str">
        <f>+VLOOKUP(H60,Liste!$B$7:$G$69,5,FALSE)</f>
        <v>GS Pineraies des plaines du Centre et du Nord Ouest</v>
      </c>
      <c r="BJ60" s="131">
        <f t="shared" si="0"/>
        <v>34</v>
      </c>
      <c r="BK60" s="131" t="str">
        <f t="shared" si="2"/>
        <v>Pin sylvestre_F2_Eclaircie précoce_GS Pineraies des plaines du Centre et du Nord Ouest_34_</v>
      </c>
      <c r="BL60" s="312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0" t="str">
        <f>+VLOOKUP(G60,Liste!$A$7:$H$69,8,FALSE)</f>
        <v>Résineux</v>
      </c>
      <c r="BU60" s="290">
        <f t="shared" si="3"/>
        <v>0</v>
      </c>
      <c r="BV60" s="292">
        <f t="shared" si="4"/>
        <v>1</v>
      </c>
      <c r="BW60" s="311">
        <v>0</v>
      </c>
      <c r="BX60" s="290">
        <f t="shared" si="5"/>
        <v>0.43</v>
      </c>
      <c r="BY60">
        <f t="shared" si="6"/>
        <v>0</v>
      </c>
      <c r="BZ60" s="296">
        <f t="shared" si="7"/>
        <v>0</v>
      </c>
      <c r="CB60" s="291">
        <v>0.6</v>
      </c>
      <c r="CC60" s="291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45" hidden="1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+VLOOKUP(G61,Liste!$A$7:$G$69,3,FALSE)</f>
        <v>Pin sylvestre</v>
      </c>
      <c r="BI61" s="96" t="str">
        <f>+VLOOKUP(H61,Liste!$B$7:$G$69,5,FALSE)</f>
        <v>GS Pineraies des plaines du Centre et du Nord Ouest</v>
      </c>
      <c r="BJ61" s="131">
        <f t="shared" si="0"/>
        <v>35</v>
      </c>
      <c r="BK61" s="131" t="str">
        <f t="shared" si="2"/>
        <v>Pin sylvestre_F2_Eclaircie précoce_GS Pineraies des plaines du Centre et du Nord Ouest_35_</v>
      </c>
      <c r="BL61" s="312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0" t="str">
        <f>+VLOOKUP(G61,Liste!$A$7:$H$69,8,FALSE)</f>
        <v>Résineux</v>
      </c>
      <c r="BU61" s="290">
        <f t="shared" si="3"/>
        <v>0</v>
      </c>
      <c r="BV61" s="292">
        <f t="shared" si="4"/>
        <v>1</v>
      </c>
      <c r="BW61" s="311">
        <v>0</v>
      </c>
      <c r="BX61" s="290">
        <f t="shared" si="5"/>
        <v>0.43</v>
      </c>
      <c r="BY61">
        <f t="shared" si="6"/>
        <v>0</v>
      </c>
      <c r="BZ61" s="296">
        <f t="shared" si="7"/>
        <v>0</v>
      </c>
      <c r="CB61" s="291">
        <v>0.6</v>
      </c>
      <c r="CC61" s="291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45" hidden="1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+VLOOKUP(G62,Liste!$A$7:$G$69,3,FALSE)</f>
        <v>Pin sylvestre</v>
      </c>
      <c r="BI62" s="96" t="str">
        <f>+VLOOKUP(H62,Liste!$B$7:$G$69,5,FALSE)</f>
        <v>GS Pineraies des plaines du Centre et du Nord Ouest</v>
      </c>
      <c r="BJ62" s="131">
        <f t="shared" si="0"/>
        <v>36</v>
      </c>
      <c r="BK62" s="131" t="str">
        <f t="shared" si="2"/>
        <v>Pin sylvestre_F2_Eclaircie précoce_GS Pineraies des plaines du Centre et du Nord Ouest_36_</v>
      </c>
      <c r="BL62" s="312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0" t="str">
        <f>+VLOOKUP(G62,Liste!$A$7:$H$69,8,FALSE)</f>
        <v>Résineux</v>
      </c>
      <c r="BU62" s="290">
        <f t="shared" si="3"/>
        <v>0</v>
      </c>
      <c r="BV62" s="292">
        <f t="shared" si="4"/>
        <v>1</v>
      </c>
      <c r="BW62" s="311">
        <v>0</v>
      </c>
      <c r="BX62" s="290">
        <f t="shared" si="5"/>
        <v>0.43</v>
      </c>
      <c r="BY62">
        <f t="shared" si="6"/>
        <v>0</v>
      </c>
      <c r="BZ62" s="296">
        <f t="shared" si="7"/>
        <v>0</v>
      </c>
      <c r="CB62" s="291">
        <v>0.6</v>
      </c>
      <c r="CC62" s="291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45" hidden="1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+VLOOKUP(G63,Liste!$A$7:$G$69,3,FALSE)</f>
        <v>Pin sylvestre</v>
      </c>
      <c r="BI63" s="96" t="str">
        <f>+VLOOKUP(H63,Liste!$B$7:$G$69,5,FALSE)</f>
        <v>GS Pineraies des plaines du Centre et du Nord Ouest</v>
      </c>
      <c r="BJ63" s="131">
        <f t="shared" si="0"/>
        <v>37</v>
      </c>
      <c r="BK63" s="131" t="str">
        <f t="shared" si="2"/>
        <v>Pin sylvestre_F2_Eclaircie précoce_GS Pineraies des plaines du Centre et du Nord Ouest_37_</v>
      </c>
      <c r="BL63" s="312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0" t="str">
        <f>+VLOOKUP(G63,Liste!$A$7:$H$69,8,FALSE)</f>
        <v>Résineux</v>
      </c>
      <c r="BU63" s="290">
        <f t="shared" si="3"/>
        <v>0</v>
      </c>
      <c r="BV63" s="292">
        <f t="shared" si="4"/>
        <v>1</v>
      </c>
      <c r="BW63" s="311">
        <v>0</v>
      </c>
      <c r="BX63" s="290">
        <f t="shared" si="5"/>
        <v>0.43</v>
      </c>
      <c r="BY63">
        <f t="shared" si="6"/>
        <v>0</v>
      </c>
      <c r="BZ63" s="296">
        <f t="shared" si="7"/>
        <v>0</v>
      </c>
      <c r="CB63" s="291">
        <v>0.6</v>
      </c>
      <c r="CC63" s="291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45" hidden="1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+VLOOKUP(G64,Liste!$A$7:$G$69,3,FALSE)</f>
        <v>Pin sylvestre</v>
      </c>
      <c r="BI64" s="96" t="str">
        <f>+VLOOKUP(H64,Liste!$B$7:$G$69,5,FALSE)</f>
        <v>GS Pineraies des plaines du Centre et du Nord Ouest</v>
      </c>
      <c r="BJ64" s="131">
        <f t="shared" si="0"/>
        <v>38</v>
      </c>
      <c r="BK64" s="131" t="str">
        <f t="shared" si="2"/>
        <v>Pin sylvestre_F2_Eclaircie précoce_GS Pineraies des plaines du Centre et du Nord Ouest_38_</v>
      </c>
      <c r="BL64" s="312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0" t="str">
        <f>+VLOOKUP(G64,Liste!$A$7:$H$69,8,FALSE)</f>
        <v>Résineux</v>
      </c>
      <c r="BU64" s="290">
        <f t="shared" si="3"/>
        <v>0</v>
      </c>
      <c r="BV64" s="292">
        <f t="shared" si="4"/>
        <v>1</v>
      </c>
      <c r="BW64" s="311">
        <v>0</v>
      </c>
      <c r="BX64" s="290">
        <f t="shared" si="5"/>
        <v>0.43</v>
      </c>
      <c r="BY64">
        <f t="shared" si="6"/>
        <v>0</v>
      </c>
      <c r="BZ64" s="296">
        <f t="shared" si="7"/>
        <v>0</v>
      </c>
      <c r="CB64" s="291">
        <v>0.6</v>
      </c>
      <c r="CC64" s="291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45" hidden="1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+VLOOKUP(G65,Liste!$A$7:$G$69,3,FALSE)</f>
        <v>Pin sylvestre</v>
      </c>
      <c r="BI65" s="96" t="str">
        <f>+VLOOKUP(H65,Liste!$B$7:$G$69,5,FALSE)</f>
        <v>GS Pineraies des plaines du Centre et du Nord Ouest</v>
      </c>
      <c r="BJ65" s="131">
        <f t="shared" si="0"/>
        <v>38</v>
      </c>
      <c r="BK65" s="131" t="str">
        <f t="shared" si="2"/>
        <v>Pin sylvestre_F2_Eclaircie précoce_GS Pineraies des plaines du Centre et du Nord Ouest_38_</v>
      </c>
      <c r="BL65" s="312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0" t="str">
        <f>+VLOOKUP(G65,Liste!$A$7:$H$69,8,FALSE)</f>
        <v>Résineux</v>
      </c>
      <c r="BU65" s="290">
        <f t="shared" si="3"/>
        <v>0</v>
      </c>
      <c r="BV65" s="292">
        <f t="shared" si="4"/>
        <v>1</v>
      </c>
      <c r="BW65" s="311">
        <v>0</v>
      </c>
      <c r="BX65" s="290">
        <f t="shared" si="5"/>
        <v>0.43</v>
      </c>
      <c r="BY65">
        <f t="shared" si="6"/>
        <v>0</v>
      </c>
      <c r="BZ65" s="296">
        <f t="shared" si="7"/>
        <v>0</v>
      </c>
      <c r="CB65" s="291">
        <v>0.6</v>
      </c>
      <c r="CC65" s="291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45" hidden="1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+VLOOKUP(G66,Liste!$A$7:$G$69,3,FALSE)</f>
        <v>Pin sylvestre</v>
      </c>
      <c r="BI66" s="96" t="str">
        <f>+VLOOKUP(H66,Liste!$B$7:$G$69,5,FALSE)</f>
        <v>GS Pineraies des plaines du Centre et du Nord Ouest</v>
      </c>
      <c r="BJ66" s="131">
        <f t="shared" si="0"/>
        <v>39</v>
      </c>
      <c r="BK66" s="131" t="str">
        <f t="shared" si="2"/>
        <v>Pin sylvestre_F2_Eclaircie précoce_GS Pineraies des plaines du Centre et du Nord Ouest_39_</v>
      </c>
      <c r="BL66" s="312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0" t="str">
        <f>+VLOOKUP(G66,Liste!$A$7:$H$69,8,FALSE)</f>
        <v>Résineux</v>
      </c>
      <c r="BU66" s="290">
        <f t="shared" si="3"/>
        <v>0</v>
      </c>
      <c r="BV66" s="292">
        <f t="shared" si="4"/>
        <v>1</v>
      </c>
      <c r="BW66" s="311">
        <v>0</v>
      </c>
      <c r="BX66" s="290">
        <f t="shared" si="5"/>
        <v>0.43</v>
      </c>
      <c r="BY66">
        <f t="shared" si="6"/>
        <v>0</v>
      </c>
      <c r="BZ66" s="296">
        <f t="shared" si="7"/>
        <v>0</v>
      </c>
      <c r="CB66" s="291">
        <v>0.6</v>
      </c>
      <c r="CC66" s="291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45" hidden="1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+VLOOKUP(G67,Liste!$A$7:$G$69,3,FALSE)</f>
        <v>Pin sylvestre</v>
      </c>
      <c r="BI67" s="96" t="str">
        <f>+VLOOKUP(H67,Liste!$B$7:$G$69,5,FALSE)</f>
        <v>GS Pineraies des plaines du Centre et du Nord Ouest</v>
      </c>
      <c r="BJ67" s="131">
        <f t="shared" ref="BJ67:BJ130" si="27">+AC67</f>
        <v>40</v>
      </c>
      <c r="BK67" s="131" t="str">
        <f t="shared" si="2"/>
        <v>Pin sylvestre_F2_Eclaircie précoce_GS Pineraies des plaines du Centre et du Nord Ouest_40_</v>
      </c>
      <c r="BL67" s="312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0" t="str">
        <f>+VLOOKUP(G67,Liste!$A$7:$H$69,8,FALSE)</f>
        <v>Résineux</v>
      </c>
      <c r="BU67" s="290">
        <f t="shared" si="3"/>
        <v>0</v>
      </c>
      <c r="BV67" s="292">
        <f t="shared" si="4"/>
        <v>1</v>
      </c>
      <c r="BW67" s="311">
        <v>0</v>
      </c>
      <c r="BX67" s="290">
        <f t="shared" si="5"/>
        <v>0.43</v>
      </c>
      <c r="BY67">
        <f t="shared" si="6"/>
        <v>0</v>
      </c>
      <c r="BZ67" s="296">
        <f t="shared" si="7"/>
        <v>0</v>
      </c>
      <c r="CB67" s="291">
        <v>0.6</v>
      </c>
      <c r="CC67" s="291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45" hidden="1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+VLOOKUP(G68,Liste!$A$7:$G$69,3,FALSE)</f>
        <v>Pin sylvestre</v>
      </c>
      <c r="BI68" s="96" t="str">
        <f>+VLOOKUP(H68,Liste!$B$7:$G$69,5,FALSE)</f>
        <v>GS Pineraies des plaines du Centre et du Nord Ouest</v>
      </c>
      <c r="BJ68" s="131">
        <f t="shared" si="27"/>
        <v>41</v>
      </c>
      <c r="BK68" s="131" t="str">
        <f t="shared" ref="BK68:BK131" si="29">+_xlfn.CONCAT(BH68,"_",J68,"_",I68,"_",BI68,"_",BJ68,"_")</f>
        <v>Pin sylvestre_F2_Eclaircie précoce_GS Pineraies des plaines du Centre et du Nord Ouest_41_</v>
      </c>
      <c r="BL68" s="312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0" t="str">
        <f>+VLOOKUP(G68,Liste!$A$7:$H$69,8,FALSE)</f>
        <v>Résineux</v>
      </c>
      <c r="BU68" s="290">
        <f t="shared" ref="BU68:BU131" si="30">IF(BT68="Résineux",0%,100%)</f>
        <v>0</v>
      </c>
      <c r="BV68" s="292">
        <f t="shared" ref="BV68:BV131" si="31">+IF(BT68="Résineux",100%,0%)</f>
        <v>1</v>
      </c>
      <c r="BW68" s="311">
        <v>0</v>
      </c>
      <c r="BX68" s="290">
        <f t="shared" ref="BX68:BX131" si="32">+IF(BV68&lt;&gt;0,0.43,0.25)</f>
        <v>0.43</v>
      </c>
      <c r="BY68">
        <f t="shared" ref="BY68:BY131" si="33">+IF(BJ68&lt;=30,AV68*BX68,0)</f>
        <v>0</v>
      </c>
      <c r="BZ68" s="296">
        <f t="shared" ref="BZ68:BZ131" si="34">+IF(BJ68&gt;=31,0,BY68+BZ67)</f>
        <v>0</v>
      </c>
      <c r="CB68" s="291">
        <v>0.6</v>
      </c>
      <c r="CC68" s="291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45" hidden="1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+VLOOKUP(G69,Liste!$A$7:$G$69,3,FALSE)</f>
        <v>Pin sylvestre</v>
      </c>
      <c r="BI69" s="96" t="str">
        <f>+VLOOKUP(H69,Liste!$B$7:$G$69,5,FALSE)</f>
        <v>GS Pineraies des plaines du Centre et du Nord Ouest</v>
      </c>
      <c r="BJ69" s="131">
        <f t="shared" si="27"/>
        <v>42</v>
      </c>
      <c r="BK69" s="131" t="str">
        <f t="shared" si="29"/>
        <v>Pin sylvestre_F2_Eclaircie précoce_GS Pineraies des plaines du Centre et du Nord Ouest_42_</v>
      </c>
      <c r="BL69" s="312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0" t="str">
        <f>+VLOOKUP(G69,Liste!$A$7:$H$69,8,FALSE)</f>
        <v>Résineux</v>
      </c>
      <c r="BU69" s="290">
        <f t="shared" si="30"/>
        <v>0</v>
      </c>
      <c r="BV69" s="292">
        <f t="shared" si="31"/>
        <v>1</v>
      </c>
      <c r="BW69" s="311">
        <v>0</v>
      </c>
      <c r="BX69" s="290">
        <f t="shared" si="32"/>
        <v>0.43</v>
      </c>
      <c r="BY69">
        <f t="shared" si="33"/>
        <v>0</v>
      </c>
      <c r="BZ69" s="296">
        <f t="shared" si="34"/>
        <v>0</v>
      </c>
      <c r="CB69" s="291">
        <v>0.6</v>
      </c>
      <c r="CC69" s="291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45" hidden="1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+VLOOKUP(G70,Liste!$A$7:$G$69,3,FALSE)</f>
        <v>Pin sylvestre</v>
      </c>
      <c r="BI70" s="96" t="str">
        <f>+VLOOKUP(H70,Liste!$B$7:$G$69,5,FALSE)</f>
        <v>GS Pineraies des plaines du Centre et du Nord Ouest</v>
      </c>
      <c r="BJ70" s="131">
        <f t="shared" si="27"/>
        <v>43</v>
      </c>
      <c r="BK70" s="131" t="str">
        <f t="shared" si="29"/>
        <v>Pin sylvestre_F2_Eclaircie précoce_GS Pineraies des plaines du Centre et du Nord Ouest_43_</v>
      </c>
      <c r="BL70" s="312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0" t="str">
        <f>+VLOOKUP(G70,Liste!$A$7:$H$69,8,FALSE)</f>
        <v>Résineux</v>
      </c>
      <c r="BU70" s="290">
        <f t="shared" si="30"/>
        <v>0</v>
      </c>
      <c r="BV70" s="292">
        <f t="shared" si="31"/>
        <v>1</v>
      </c>
      <c r="BW70" s="311">
        <v>0</v>
      </c>
      <c r="BX70" s="290">
        <f t="shared" si="32"/>
        <v>0.43</v>
      </c>
      <c r="BY70">
        <f t="shared" si="33"/>
        <v>0</v>
      </c>
      <c r="BZ70" s="296">
        <f t="shared" si="34"/>
        <v>0</v>
      </c>
      <c r="CB70" s="291">
        <v>0.6</v>
      </c>
      <c r="CC70" s="291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45" hidden="1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+VLOOKUP(G71,Liste!$A$7:$G$69,3,FALSE)</f>
        <v>Pin sylvestre</v>
      </c>
      <c r="BI71" s="96" t="str">
        <f>+VLOOKUP(H71,Liste!$B$7:$G$69,5,FALSE)</f>
        <v>GS Pineraies des plaines du Centre et du Nord Ouest</v>
      </c>
      <c r="BJ71" s="131">
        <f t="shared" si="27"/>
        <v>44</v>
      </c>
      <c r="BK71" s="131" t="str">
        <f t="shared" si="29"/>
        <v>Pin sylvestre_F2_Eclaircie précoce_GS Pineraies des plaines du Centre et du Nord Ouest_44_</v>
      </c>
      <c r="BL71" s="312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0" t="str">
        <f>+VLOOKUP(G71,Liste!$A$7:$H$69,8,FALSE)</f>
        <v>Résineux</v>
      </c>
      <c r="BU71" s="290">
        <f t="shared" si="30"/>
        <v>0</v>
      </c>
      <c r="BV71" s="292">
        <f t="shared" si="31"/>
        <v>1</v>
      </c>
      <c r="BW71" s="311">
        <v>0</v>
      </c>
      <c r="BX71" s="290">
        <f t="shared" si="32"/>
        <v>0.43</v>
      </c>
      <c r="BY71">
        <f t="shared" si="33"/>
        <v>0</v>
      </c>
      <c r="BZ71" s="296">
        <f t="shared" si="34"/>
        <v>0</v>
      </c>
      <c r="CB71" s="291">
        <v>0.6</v>
      </c>
      <c r="CC71" s="291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45" hidden="1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+VLOOKUP(G72,Liste!$A$7:$G$69,3,FALSE)</f>
        <v>Pin sylvestre</v>
      </c>
      <c r="BI72" s="96" t="str">
        <f>+VLOOKUP(H72,Liste!$B$7:$G$69,5,FALSE)</f>
        <v>GS Pineraies des plaines du Centre et du Nord Ouest</v>
      </c>
      <c r="BJ72" s="131">
        <f t="shared" si="27"/>
        <v>45</v>
      </c>
      <c r="BK72" s="131" t="str">
        <f t="shared" si="29"/>
        <v>Pin sylvestre_F2_Eclaircie précoce_GS Pineraies des plaines du Centre et du Nord Ouest_45_</v>
      </c>
      <c r="BL72" s="312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0" t="str">
        <f>+VLOOKUP(G72,Liste!$A$7:$H$69,8,FALSE)</f>
        <v>Résineux</v>
      </c>
      <c r="BU72" s="290">
        <f t="shared" si="30"/>
        <v>0</v>
      </c>
      <c r="BV72" s="292">
        <f t="shared" si="31"/>
        <v>1</v>
      </c>
      <c r="BW72" s="311">
        <v>0</v>
      </c>
      <c r="BX72" s="290">
        <f t="shared" si="32"/>
        <v>0.43</v>
      </c>
      <c r="BY72">
        <f t="shared" si="33"/>
        <v>0</v>
      </c>
      <c r="BZ72" s="296">
        <f t="shared" si="34"/>
        <v>0</v>
      </c>
      <c r="CB72" s="291">
        <v>0.6</v>
      </c>
      <c r="CC72" s="291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45" hidden="1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+VLOOKUP(G73,Liste!$A$7:$G$69,3,FALSE)</f>
        <v>Pin sylvestre</v>
      </c>
      <c r="BI73" s="96" t="str">
        <f>+VLOOKUP(H73,Liste!$B$7:$G$69,5,FALSE)</f>
        <v>GS Pineraies des plaines du Centre et du Nord Ouest</v>
      </c>
      <c r="BJ73" s="131">
        <f t="shared" si="27"/>
        <v>46</v>
      </c>
      <c r="BK73" s="131" t="str">
        <f t="shared" si="29"/>
        <v>Pin sylvestre_F2_Eclaircie précoce_GS Pineraies des plaines du Centre et du Nord Ouest_46_</v>
      </c>
      <c r="BL73" s="312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0" t="str">
        <f>+VLOOKUP(G73,Liste!$A$7:$H$69,8,FALSE)</f>
        <v>Résineux</v>
      </c>
      <c r="BU73" s="290">
        <f t="shared" si="30"/>
        <v>0</v>
      </c>
      <c r="BV73" s="292">
        <f t="shared" si="31"/>
        <v>1</v>
      </c>
      <c r="BW73" s="311">
        <v>0</v>
      </c>
      <c r="BX73" s="290">
        <f t="shared" si="32"/>
        <v>0.43</v>
      </c>
      <c r="BY73">
        <f t="shared" si="33"/>
        <v>0</v>
      </c>
      <c r="BZ73" s="296">
        <f t="shared" si="34"/>
        <v>0</v>
      </c>
      <c r="CB73" s="291">
        <v>0.6</v>
      </c>
      <c r="CC73" s="291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45" hidden="1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+VLOOKUP(G74,Liste!$A$7:$G$69,3,FALSE)</f>
        <v>Pin sylvestre</v>
      </c>
      <c r="BI74" s="96" t="str">
        <f>+VLOOKUP(H74,Liste!$B$7:$G$69,5,FALSE)</f>
        <v>GS Pineraies des plaines du Centre et du Nord Ouest</v>
      </c>
      <c r="BJ74" s="131">
        <f t="shared" si="27"/>
        <v>47</v>
      </c>
      <c r="BK74" s="131" t="str">
        <f t="shared" si="29"/>
        <v>Pin sylvestre_F2_Eclaircie précoce_GS Pineraies des plaines du Centre et du Nord Ouest_47_</v>
      </c>
      <c r="BL74" s="312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0" t="str">
        <f>+VLOOKUP(G74,Liste!$A$7:$H$69,8,FALSE)</f>
        <v>Résineux</v>
      </c>
      <c r="BU74" s="290">
        <f t="shared" si="30"/>
        <v>0</v>
      </c>
      <c r="BV74" s="292">
        <f t="shared" si="31"/>
        <v>1</v>
      </c>
      <c r="BW74" s="311">
        <v>0</v>
      </c>
      <c r="BX74" s="290">
        <f t="shared" si="32"/>
        <v>0.43</v>
      </c>
      <c r="BY74">
        <f t="shared" si="33"/>
        <v>0</v>
      </c>
      <c r="BZ74" s="296">
        <f t="shared" si="34"/>
        <v>0</v>
      </c>
      <c r="CB74" s="291">
        <v>0.6</v>
      </c>
      <c r="CC74" s="291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45" hidden="1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+VLOOKUP(G75,Liste!$A$7:$G$69,3,FALSE)</f>
        <v>Pin sylvestre</v>
      </c>
      <c r="BI75" s="96" t="str">
        <f>+VLOOKUP(H75,Liste!$B$7:$G$69,5,FALSE)</f>
        <v>GS Pineraies des plaines du Centre et du Nord Ouest</v>
      </c>
      <c r="BJ75" s="131">
        <f t="shared" si="27"/>
        <v>47</v>
      </c>
      <c r="BK75" s="131" t="str">
        <f t="shared" si="29"/>
        <v>Pin sylvestre_F2_Eclaircie précoce_GS Pineraies des plaines du Centre et du Nord Ouest_47_</v>
      </c>
      <c r="BL75" s="312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0" t="str">
        <f>+VLOOKUP(G75,Liste!$A$7:$H$69,8,FALSE)</f>
        <v>Résineux</v>
      </c>
      <c r="BU75" s="290">
        <f t="shared" si="30"/>
        <v>0</v>
      </c>
      <c r="BV75" s="292">
        <f t="shared" si="31"/>
        <v>1</v>
      </c>
      <c r="BW75" s="311">
        <v>0</v>
      </c>
      <c r="BX75" s="290">
        <f t="shared" si="32"/>
        <v>0.43</v>
      </c>
      <c r="BY75">
        <f t="shared" si="33"/>
        <v>0</v>
      </c>
      <c r="BZ75" s="296">
        <f t="shared" si="34"/>
        <v>0</v>
      </c>
      <c r="CB75" s="291">
        <v>0.6</v>
      </c>
      <c r="CC75" s="291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45" hidden="1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+VLOOKUP(G76,Liste!$A$7:$G$69,3,FALSE)</f>
        <v>Pin sylvestre</v>
      </c>
      <c r="BI76" s="96" t="str">
        <f>+VLOOKUP(H76,Liste!$B$7:$G$69,5,FALSE)</f>
        <v>GS Pineraies des plaines du Centre et du Nord Ouest</v>
      </c>
      <c r="BJ76" s="131">
        <f t="shared" si="27"/>
        <v>48</v>
      </c>
      <c r="BK76" s="131" t="str">
        <f t="shared" si="29"/>
        <v>Pin sylvestre_F2_Eclaircie précoce_GS Pineraies des plaines du Centre et du Nord Ouest_48_</v>
      </c>
      <c r="BL76" s="312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0" t="str">
        <f>+VLOOKUP(G76,Liste!$A$7:$H$69,8,FALSE)</f>
        <v>Résineux</v>
      </c>
      <c r="BU76" s="290">
        <f t="shared" si="30"/>
        <v>0</v>
      </c>
      <c r="BV76" s="292">
        <f t="shared" si="31"/>
        <v>1</v>
      </c>
      <c r="BW76" s="311">
        <v>0</v>
      </c>
      <c r="BX76" s="290">
        <f t="shared" si="32"/>
        <v>0.43</v>
      </c>
      <c r="BY76">
        <f t="shared" si="33"/>
        <v>0</v>
      </c>
      <c r="BZ76" s="296">
        <f t="shared" si="34"/>
        <v>0</v>
      </c>
      <c r="CB76" s="291">
        <v>0.6</v>
      </c>
      <c r="CC76" s="291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45" hidden="1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+VLOOKUP(G77,Liste!$A$7:$G$69,3,FALSE)</f>
        <v>Pin sylvestre</v>
      </c>
      <c r="BI77" s="96" t="str">
        <f>+VLOOKUP(H77,Liste!$B$7:$G$69,5,FALSE)</f>
        <v>GS Pineraies des plaines du Centre et du Nord Ouest</v>
      </c>
      <c r="BJ77" s="131">
        <f t="shared" si="27"/>
        <v>49</v>
      </c>
      <c r="BK77" s="131" t="str">
        <f t="shared" si="29"/>
        <v>Pin sylvestre_F2_Eclaircie précoce_GS Pineraies des plaines du Centre et du Nord Ouest_49_</v>
      </c>
      <c r="BL77" s="312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0" t="str">
        <f>+VLOOKUP(G77,Liste!$A$7:$H$69,8,FALSE)</f>
        <v>Résineux</v>
      </c>
      <c r="BU77" s="290">
        <f t="shared" si="30"/>
        <v>0</v>
      </c>
      <c r="BV77" s="292">
        <f t="shared" si="31"/>
        <v>1</v>
      </c>
      <c r="BW77" s="311">
        <v>0</v>
      </c>
      <c r="BX77" s="290">
        <f t="shared" si="32"/>
        <v>0.43</v>
      </c>
      <c r="BY77">
        <f t="shared" si="33"/>
        <v>0</v>
      </c>
      <c r="BZ77" s="296">
        <f t="shared" si="34"/>
        <v>0</v>
      </c>
      <c r="CB77" s="291">
        <v>0.6</v>
      </c>
      <c r="CC77" s="291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45" hidden="1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+VLOOKUP(G78,Liste!$A$7:$G$69,3,FALSE)</f>
        <v>Pin sylvestre</v>
      </c>
      <c r="BI78" s="96" t="str">
        <f>+VLOOKUP(H78,Liste!$B$7:$G$69,5,FALSE)</f>
        <v>GS Pineraies des plaines du Centre et du Nord Ouest</v>
      </c>
      <c r="BJ78" s="131">
        <f t="shared" si="27"/>
        <v>50</v>
      </c>
      <c r="BK78" s="131" t="str">
        <f t="shared" si="29"/>
        <v>Pin sylvestre_F2_Eclaircie précoce_GS Pineraies des plaines du Centre et du Nord Ouest_50_</v>
      </c>
      <c r="BL78" s="312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0" t="str">
        <f>+VLOOKUP(G78,Liste!$A$7:$H$69,8,FALSE)</f>
        <v>Résineux</v>
      </c>
      <c r="BU78" s="290">
        <f t="shared" si="30"/>
        <v>0</v>
      </c>
      <c r="BV78" s="292">
        <f t="shared" si="31"/>
        <v>1</v>
      </c>
      <c r="BW78" s="311">
        <v>0</v>
      </c>
      <c r="BX78" s="290">
        <f t="shared" si="32"/>
        <v>0.43</v>
      </c>
      <c r="BY78">
        <f t="shared" si="33"/>
        <v>0</v>
      </c>
      <c r="BZ78" s="296">
        <f t="shared" si="34"/>
        <v>0</v>
      </c>
      <c r="CB78" s="291">
        <v>0.6</v>
      </c>
      <c r="CC78" s="291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45" hidden="1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+VLOOKUP(G79,Liste!$A$7:$G$69,3,FALSE)</f>
        <v>Pin sylvestre</v>
      </c>
      <c r="BI79" s="96" t="str">
        <f>+VLOOKUP(H79,Liste!$B$7:$G$69,5,FALSE)</f>
        <v>GS Pineraies des plaines du Centre et du Nord Ouest</v>
      </c>
      <c r="BJ79" s="131">
        <f t="shared" si="27"/>
        <v>51</v>
      </c>
      <c r="BK79" s="131" t="str">
        <f t="shared" si="29"/>
        <v>Pin sylvestre_F2_Eclaircie précoce_GS Pineraies des plaines du Centre et du Nord Ouest_51_</v>
      </c>
      <c r="BL79" s="312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0" t="str">
        <f>+VLOOKUP(G79,Liste!$A$7:$H$69,8,FALSE)</f>
        <v>Résineux</v>
      </c>
      <c r="BU79" s="290">
        <f t="shared" si="30"/>
        <v>0</v>
      </c>
      <c r="BV79" s="292">
        <f t="shared" si="31"/>
        <v>1</v>
      </c>
      <c r="BW79" s="311">
        <v>0</v>
      </c>
      <c r="BX79" s="290">
        <f t="shared" si="32"/>
        <v>0.43</v>
      </c>
      <c r="BY79">
        <f t="shared" si="33"/>
        <v>0</v>
      </c>
      <c r="BZ79" s="296">
        <f t="shared" si="34"/>
        <v>0</v>
      </c>
      <c r="CB79" s="291">
        <v>0.6</v>
      </c>
      <c r="CC79" s="291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45" hidden="1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+VLOOKUP(G80,Liste!$A$7:$G$69,3,FALSE)</f>
        <v>Pin sylvestre</v>
      </c>
      <c r="BI80" s="96" t="str">
        <f>+VLOOKUP(H80,Liste!$B$7:$G$69,5,FALSE)</f>
        <v>GS Pineraies des plaines du Centre et du Nord Ouest</v>
      </c>
      <c r="BJ80" s="131">
        <f t="shared" si="27"/>
        <v>52</v>
      </c>
      <c r="BK80" s="131" t="str">
        <f t="shared" si="29"/>
        <v>Pin sylvestre_F2_Eclaircie précoce_GS Pineraies des plaines du Centre et du Nord Ouest_52_</v>
      </c>
      <c r="BL80" s="312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0" t="str">
        <f>+VLOOKUP(G80,Liste!$A$7:$H$69,8,FALSE)</f>
        <v>Résineux</v>
      </c>
      <c r="BU80" s="290">
        <f t="shared" si="30"/>
        <v>0</v>
      </c>
      <c r="BV80" s="292">
        <f t="shared" si="31"/>
        <v>1</v>
      </c>
      <c r="BW80" s="311">
        <v>0</v>
      </c>
      <c r="BX80" s="290">
        <f t="shared" si="32"/>
        <v>0.43</v>
      </c>
      <c r="BY80">
        <f t="shared" si="33"/>
        <v>0</v>
      </c>
      <c r="BZ80" s="296">
        <f t="shared" si="34"/>
        <v>0</v>
      </c>
      <c r="CB80" s="291">
        <v>0.6</v>
      </c>
      <c r="CC80" s="291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45" hidden="1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+VLOOKUP(G81,Liste!$A$7:$G$69,3,FALSE)</f>
        <v>Pin sylvestre</v>
      </c>
      <c r="BI81" s="96" t="str">
        <f>+VLOOKUP(H81,Liste!$B$7:$G$69,5,FALSE)</f>
        <v>GS Pineraies des plaines du Centre et du Nord Ouest</v>
      </c>
      <c r="BJ81" s="131">
        <f t="shared" si="27"/>
        <v>53</v>
      </c>
      <c r="BK81" s="131" t="str">
        <f t="shared" si="29"/>
        <v>Pin sylvestre_F2_Eclaircie précoce_GS Pineraies des plaines du Centre et du Nord Ouest_53_</v>
      </c>
      <c r="BL81" s="312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0" t="str">
        <f>+VLOOKUP(G81,Liste!$A$7:$H$69,8,FALSE)</f>
        <v>Résineux</v>
      </c>
      <c r="BU81" s="290">
        <f t="shared" si="30"/>
        <v>0</v>
      </c>
      <c r="BV81" s="292">
        <f t="shared" si="31"/>
        <v>1</v>
      </c>
      <c r="BW81" s="311">
        <v>0</v>
      </c>
      <c r="BX81" s="290">
        <f t="shared" si="32"/>
        <v>0.43</v>
      </c>
      <c r="BY81">
        <f t="shared" si="33"/>
        <v>0</v>
      </c>
      <c r="BZ81" s="296">
        <f t="shared" si="34"/>
        <v>0</v>
      </c>
      <c r="CB81" s="291">
        <v>0.6</v>
      </c>
      <c r="CC81" s="291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45" hidden="1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+VLOOKUP(G82,Liste!$A$7:$G$69,3,FALSE)</f>
        <v>Pin sylvestre</v>
      </c>
      <c r="BI82" s="96" t="str">
        <f>+VLOOKUP(H82,Liste!$B$7:$G$69,5,FALSE)</f>
        <v>GS Pineraies des plaines du Centre et du Nord Ouest</v>
      </c>
      <c r="BJ82" s="131">
        <f t="shared" si="27"/>
        <v>54</v>
      </c>
      <c r="BK82" s="131" t="str">
        <f t="shared" si="29"/>
        <v>Pin sylvestre_F2_Eclaircie précoce_GS Pineraies des plaines du Centre et du Nord Ouest_54_</v>
      </c>
      <c r="BL82" s="312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0" t="str">
        <f>+VLOOKUP(G82,Liste!$A$7:$H$69,8,FALSE)</f>
        <v>Résineux</v>
      </c>
      <c r="BU82" s="290">
        <f t="shared" si="30"/>
        <v>0</v>
      </c>
      <c r="BV82" s="292">
        <f t="shared" si="31"/>
        <v>1</v>
      </c>
      <c r="BW82" s="311">
        <v>0</v>
      </c>
      <c r="BX82" s="290">
        <f t="shared" si="32"/>
        <v>0.43</v>
      </c>
      <c r="BY82">
        <f t="shared" si="33"/>
        <v>0</v>
      </c>
      <c r="BZ82" s="296">
        <f t="shared" si="34"/>
        <v>0</v>
      </c>
      <c r="CB82" s="291">
        <v>0.6</v>
      </c>
      <c r="CC82" s="291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45" hidden="1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+VLOOKUP(G83,Liste!$A$7:$G$69,3,FALSE)</f>
        <v>Pin sylvestre</v>
      </c>
      <c r="BI83" s="96" t="str">
        <f>+VLOOKUP(H83,Liste!$B$7:$G$69,5,FALSE)</f>
        <v>GS Pineraies des plaines du Centre et du Nord Ouest</v>
      </c>
      <c r="BJ83" s="131">
        <f t="shared" si="27"/>
        <v>55</v>
      </c>
      <c r="BK83" s="131" t="str">
        <f t="shared" si="29"/>
        <v>Pin sylvestre_F2_Eclaircie précoce_GS Pineraies des plaines du Centre et du Nord Ouest_55_</v>
      </c>
      <c r="BL83" s="312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0" t="str">
        <f>+VLOOKUP(G83,Liste!$A$7:$H$69,8,FALSE)</f>
        <v>Résineux</v>
      </c>
      <c r="BU83" s="290">
        <f t="shared" si="30"/>
        <v>0</v>
      </c>
      <c r="BV83" s="292">
        <f t="shared" si="31"/>
        <v>1</v>
      </c>
      <c r="BW83" s="311">
        <v>0</v>
      </c>
      <c r="BX83" s="290">
        <f t="shared" si="32"/>
        <v>0.43</v>
      </c>
      <c r="BY83">
        <f t="shared" si="33"/>
        <v>0</v>
      </c>
      <c r="BZ83" s="296">
        <f t="shared" si="34"/>
        <v>0</v>
      </c>
      <c r="CB83" s="291">
        <v>0.6</v>
      </c>
      <c r="CC83" s="291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45" hidden="1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+VLOOKUP(G84,Liste!$A$7:$G$69,3,FALSE)</f>
        <v>Pin sylvestre</v>
      </c>
      <c r="BI84" s="96" t="str">
        <f>+VLOOKUP(H84,Liste!$B$7:$G$69,5,FALSE)</f>
        <v>GS Pineraies des plaines du Centre et du Nord Ouest</v>
      </c>
      <c r="BJ84" s="131">
        <f t="shared" si="27"/>
        <v>56</v>
      </c>
      <c r="BK84" s="131" t="str">
        <f t="shared" si="29"/>
        <v>Pin sylvestre_F2_Eclaircie précoce_GS Pineraies des plaines du Centre et du Nord Ouest_56_</v>
      </c>
      <c r="BL84" s="312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0" t="str">
        <f>+VLOOKUP(G84,Liste!$A$7:$H$69,8,FALSE)</f>
        <v>Résineux</v>
      </c>
      <c r="BU84" s="290">
        <f t="shared" si="30"/>
        <v>0</v>
      </c>
      <c r="BV84" s="292">
        <f t="shared" si="31"/>
        <v>1</v>
      </c>
      <c r="BW84" s="311">
        <v>0</v>
      </c>
      <c r="BX84" s="290">
        <f t="shared" si="32"/>
        <v>0.43</v>
      </c>
      <c r="BY84">
        <f t="shared" si="33"/>
        <v>0</v>
      </c>
      <c r="BZ84" s="296">
        <f t="shared" si="34"/>
        <v>0</v>
      </c>
      <c r="CB84" s="291">
        <v>0.6</v>
      </c>
      <c r="CC84" s="291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45" hidden="1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+VLOOKUP(G85,Liste!$A$7:$G$69,3,FALSE)</f>
        <v>Pin sylvestre</v>
      </c>
      <c r="BI85" s="96" t="str">
        <f>+VLOOKUP(H85,Liste!$B$7:$G$69,5,FALSE)</f>
        <v>GS Pineraies des plaines du Centre et du Nord Ouest</v>
      </c>
      <c r="BJ85" s="131">
        <f t="shared" si="27"/>
        <v>56</v>
      </c>
      <c r="BK85" s="131" t="str">
        <f t="shared" si="29"/>
        <v>Pin sylvestre_F2_Eclaircie précoce_GS Pineraies des plaines du Centre et du Nord Ouest_56_</v>
      </c>
      <c r="BL85" s="312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0" t="str">
        <f>+VLOOKUP(G85,Liste!$A$7:$H$69,8,FALSE)</f>
        <v>Résineux</v>
      </c>
      <c r="BU85" s="290">
        <f t="shared" si="30"/>
        <v>0</v>
      </c>
      <c r="BV85" s="292">
        <f t="shared" si="31"/>
        <v>1</v>
      </c>
      <c r="BW85" s="311">
        <v>0</v>
      </c>
      <c r="BX85" s="290">
        <f t="shared" si="32"/>
        <v>0.43</v>
      </c>
      <c r="BY85">
        <f t="shared" si="33"/>
        <v>0</v>
      </c>
      <c r="BZ85" s="296">
        <f t="shared" si="34"/>
        <v>0</v>
      </c>
      <c r="CB85" s="291">
        <v>0.6</v>
      </c>
      <c r="CC85" s="291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45" hidden="1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+VLOOKUP(G86,Liste!$A$7:$G$69,3,FALSE)</f>
        <v>Pin sylvestre</v>
      </c>
      <c r="BI86" s="96" t="str">
        <f>+VLOOKUP(H86,Liste!$B$7:$G$69,5,FALSE)</f>
        <v>GS Pineraies des plaines du Centre et du Nord Ouest</v>
      </c>
      <c r="BJ86" s="131">
        <f t="shared" si="27"/>
        <v>57</v>
      </c>
      <c r="BK86" s="131" t="str">
        <f t="shared" si="29"/>
        <v>Pin sylvestre_F2_Eclaircie précoce_GS Pineraies des plaines du Centre et du Nord Ouest_57_</v>
      </c>
      <c r="BL86" s="312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0" t="str">
        <f>+VLOOKUP(G86,Liste!$A$7:$H$69,8,FALSE)</f>
        <v>Résineux</v>
      </c>
      <c r="BU86" s="290">
        <f t="shared" si="30"/>
        <v>0</v>
      </c>
      <c r="BV86" s="292">
        <f t="shared" si="31"/>
        <v>1</v>
      </c>
      <c r="BW86" s="311">
        <v>0</v>
      </c>
      <c r="BX86" s="290">
        <f t="shared" si="32"/>
        <v>0.43</v>
      </c>
      <c r="BY86">
        <f t="shared" si="33"/>
        <v>0</v>
      </c>
      <c r="BZ86" s="296">
        <f t="shared" si="34"/>
        <v>0</v>
      </c>
      <c r="CB86" s="291">
        <v>0.6</v>
      </c>
      <c r="CC86" s="291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45" hidden="1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+VLOOKUP(G87,Liste!$A$7:$G$69,3,FALSE)</f>
        <v>Pin sylvestre</v>
      </c>
      <c r="BI87" s="96" t="str">
        <f>+VLOOKUP(H87,Liste!$B$7:$G$69,5,FALSE)</f>
        <v>GS Pineraies des plaines du Centre et du Nord Ouest</v>
      </c>
      <c r="BJ87" s="131">
        <f t="shared" si="27"/>
        <v>58</v>
      </c>
      <c r="BK87" s="131" t="str">
        <f t="shared" si="29"/>
        <v>Pin sylvestre_F2_Eclaircie précoce_GS Pineraies des plaines du Centre et du Nord Ouest_58_</v>
      </c>
      <c r="BL87" s="312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0" t="str">
        <f>+VLOOKUP(G87,Liste!$A$7:$H$69,8,FALSE)</f>
        <v>Résineux</v>
      </c>
      <c r="BU87" s="290">
        <f t="shared" si="30"/>
        <v>0</v>
      </c>
      <c r="BV87" s="292">
        <f t="shared" si="31"/>
        <v>1</v>
      </c>
      <c r="BW87" s="311">
        <v>0</v>
      </c>
      <c r="BX87" s="290">
        <f t="shared" si="32"/>
        <v>0.43</v>
      </c>
      <c r="BY87">
        <f t="shared" si="33"/>
        <v>0</v>
      </c>
      <c r="BZ87" s="296">
        <f t="shared" si="34"/>
        <v>0</v>
      </c>
      <c r="CB87" s="291">
        <v>0.6</v>
      </c>
      <c r="CC87" s="291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45" hidden="1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+VLOOKUP(G88,Liste!$A$7:$G$69,3,FALSE)</f>
        <v>Pin sylvestre</v>
      </c>
      <c r="BI88" s="96" t="str">
        <f>+VLOOKUP(H88,Liste!$B$7:$G$69,5,FALSE)</f>
        <v>GS Pineraies des plaines du Centre et du Nord Ouest</v>
      </c>
      <c r="BJ88" s="131">
        <f t="shared" si="27"/>
        <v>59</v>
      </c>
      <c r="BK88" s="131" t="str">
        <f t="shared" si="29"/>
        <v>Pin sylvestre_F2_Eclaircie précoce_GS Pineraies des plaines du Centre et du Nord Ouest_59_</v>
      </c>
      <c r="BL88" s="312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0" t="str">
        <f>+VLOOKUP(G88,Liste!$A$7:$H$69,8,FALSE)</f>
        <v>Résineux</v>
      </c>
      <c r="BU88" s="290">
        <f t="shared" si="30"/>
        <v>0</v>
      </c>
      <c r="BV88" s="292">
        <f t="shared" si="31"/>
        <v>1</v>
      </c>
      <c r="BW88" s="311">
        <v>0</v>
      </c>
      <c r="BX88" s="290">
        <f t="shared" si="32"/>
        <v>0.43</v>
      </c>
      <c r="BY88">
        <f t="shared" si="33"/>
        <v>0</v>
      </c>
      <c r="BZ88" s="296">
        <f t="shared" si="34"/>
        <v>0</v>
      </c>
      <c r="CB88" s="291">
        <v>0.6</v>
      </c>
      <c r="CC88" s="291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45" hidden="1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+VLOOKUP(G89,Liste!$A$7:$G$69,3,FALSE)</f>
        <v>Pin sylvestre</v>
      </c>
      <c r="BI89" s="96" t="str">
        <f>+VLOOKUP(H89,Liste!$B$7:$G$69,5,FALSE)</f>
        <v>GS Pineraies des plaines du Centre et du Nord Ouest</v>
      </c>
      <c r="BJ89" s="131">
        <f t="shared" si="27"/>
        <v>60</v>
      </c>
      <c r="BK89" s="131" t="str">
        <f t="shared" si="29"/>
        <v>Pin sylvestre_F2_Eclaircie précoce_GS Pineraies des plaines du Centre et du Nord Ouest_60_</v>
      </c>
      <c r="BL89" s="312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0" t="str">
        <f>+VLOOKUP(G89,Liste!$A$7:$H$69,8,FALSE)</f>
        <v>Résineux</v>
      </c>
      <c r="BU89" s="290">
        <f t="shared" si="30"/>
        <v>0</v>
      </c>
      <c r="BV89" s="292">
        <f t="shared" si="31"/>
        <v>1</v>
      </c>
      <c r="BW89" s="311">
        <v>0</v>
      </c>
      <c r="BX89" s="290">
        <f t="shared" si="32"/>
        <v>0.43</v>
      </c>
      <c r="BY89">
        <f t="shared" si="33"/>
        <v>0</v>
      </c>
      <c r="BZ89" s="296">
        <f t="shared" si="34"/>
        <v>0</v>
      </c>
      <c r="CB89" s="291">
        <v>0.6</v>
      </c>
      <c r="CC89" s="291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45" hidden="1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+VLOOKUP(G90,Liste!$A$7:$G$69,3,FALSE)</f>
        <v>Pin sylvestre</v>
      </c>
      <c r="BI90" s="96" t="str">
        <f>+VLOOKUP(H90,Liste!$B$7:$G$69,5,FALSE)</f>
        <v>GS Pineraies des plaines du Centre et du Nord Ouest</v>
      </c>
      <c r="BJ90" s="131">
        <f t="shared" si="27"/>
        <v>61</v>
      </c>
      <c r="BK90" s="131" t="str">
        <f t="shared" si="29"/>
        <v>Pin sylvestre_F2_Eclaircie précoce_GS Pineraies des plaines du Centre et du Nord Ouest_61_</v>
      </c>
      <c r="BL90" s="312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0" t="str">
        <f>+VLOOKUP(G90,Liste!$A$7:$H$69,8,FALSE)</f>
        <v>Résineux</v>
      </c>
      <c r="BU90" s="290">
        <f t="shared" si="30"/>
        <v>0</v>
      </c>
      <c r="BV90" s="292">
        <f t="shared" si="31"/>
        <v>1</v>
      </c>
      <c r="BW90" s="311">
        <v>0</v>
      </c>
      <c r="BX90" s="290">
        <f t="shared" si="32"/>
        <v>0.43</v>
      </c>
      <c r="BY90">
        <f t="shared" si="33"/>
        <v>0</v>
      </c>
      <c r="BZ90" s="296">
        <f t="shared" si="34"/>
        <v>0</v>
      </c>
      <c r="CB90" s="291">
        <v>0.6</v>
      </c>
      <c r="CC90" s="291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45" hidden="1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+VLOOKUP(G91,Liste!$A$7:$G$69,3,FALSE)</f>
        <v>Pin sylvestre</v>
      </c>
      <c r="BI91" s="96" t="str">
        <f>+VLOOKUP(H91,Liste!$B$7:$G$69,5,FALSE)</f>
        <v>GS Pineraies des plaines du Centre et du Nord Ouest</v>
      </c>
      <c r="BJ91" s="131">
        <f t="shared" si="27"/>
        <v>62</v>
      </c>
      <c r="BK91" s="131" t="str">
        <f t="shared" si="29"/>
        <v>Pin sylvestre_F2_Eclaircie précoce_GS Pineraies des plaines du Centre et du Nord Ouest_62_</v>
      </c>
      <c r="BL91" s="312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0" t="str">
        <f>+VLOOKUP(G91,Liste!$A$7:$H$69,8,FALSE)</f>
        <v>Résineux</v>
      </c>
      <c r="BU91" s="290">
        <f t="shared" si="30"/>
        <v>0</v>
      </c>
      <c r="BV91" s="292">
        <f t="shared" si="31"/>
        <v>1</v>
      </c>
      <c r="BW91" s="311">
        <v>0</v>
      </c>
      <c r="BX91" s="290">
        <f t="shared" si="32"/>
        <v>0.43</v>
      </c>
      <c r="BY91">
        <f t="shared" si="33"/>
        <v>0</v>
      </c>
      <c r="BZ91" s="296">
        <f t="shared" si="34"/>
        <v>0</v>
      </c>
      <c r="CB91" s="291">
        <v>0.6</v>
      </c>
      <c r="CC91" s="291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45" hidden="1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+VLOOKUP(G92,Liste!$A$7:$G$69,3,FALSE)</f>
        <v>Pin sylvestre</v>
      </c>
      <c r="BI92" s="96" t="str">
        <f>+VLOOKUP(H92,Liste!$B$7:$G$69,5,FALSE)</f>
        <v>GS Pineraies des plaines du Centre et du Nord Ouest</v>
      </c>
      <c r="BJ92" s="131">
        <f t="shared" si="27"/>
        <v>63</v>
      </c>
      <c r="BK92" s="131" t="str">
        <f t="shared" si="29"/>
        <v>Pin sylvestre_F2_Eclaircie précoce_GS Pineraies des plaines du Centre et du Nord Ouest_63_</v>
      </c>
      <c r="BL92" s="312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0" t="str">
        <f>+VLOOKUP(G92,Liste!$A$7:$H$69,8,FALSE)</f>
        <v>Résineux</v>
      </c>
      <c r="BU92" s="290">
        <f t="shared" si="30"/>
        <v>0</v>
      </c>
      <c r="BV92" s="292">
        <f t="shared" si="31"/>
        <v>1</v>
      </c>
      <c r="BW92" s="311">
        <v>0</v>
      </c>
      <c r="BX92" s="290">
        <f t="shared" si="32"/>
        <v>0.43</v>
      </c>
      <c r="BY92">
        <f t="shared" si="33"/>
        <v>0</v>
      </c>
      <c r="BZ92" s="296">
        <f t="shared" si="34"/>
        <v>0</v>
      </c>
      <c r="CB92" s="291">
        <v>0.6</v>
      </c>
      <c r="CC92" s="291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45" hidden="1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+VLOOKUP(G93,Liste!$A$7:$G$69,3,FALSE)</f>
        <v>Pin sylvestre</v>
      </c>
      <c r="BI93" s="96" t="str">
        <f>+VLOOKUP(H93,Liste!$B$7:$G$69,5,FALSE)</f>
        <v>GS Pineraies des plaines du Centre et du Nord Ouest</v>
      </c>
      <c r="BJ93" s="131">
        <f t="shared" si="27"/>
        <v>64</v>
      </c>
      <c r="BK93" s="131" t="str">
        <f t="shared" si="29"/>
        <v>Pin sylvestre_F2_Eclaircie précoce_GS Pineraies des plaines du Centre et du Nord Ouest_64_</v>
      </c>
      <c r="BL93" s="312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0" t="str">
        <f>+VLOOKUP(G93,Liste!$A$7:$H$69,8,FALSE)</f>
        <v>Résineux</v>
      </c>
      <c r="BU93" s="290">
        <f t="shared" si="30"/>
        <v>0</v>
      </c>
      <c r="BV93" s="292">
        <f t="shared" si="31"/>
        <v>1</v>
      </c>
      <c r="BW93" s="311">
        <v>0</v>
      </c>
      <c r="BX93" s="290">
        <f t="shared" si="32"/>
        <v>0.43</v>
      </c>
      <c r="BY93">
        <f t="shared" si="33"/>
        <v>0</v>
      </c>
      <c r="BZ93" s="296">
        <f t="shared" si="34"/>
        <v>0</v>
      </c>
      <c r="CB93" s="291">
        <v>0.6</v>
      </c>
      <c r="CC93" s="291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45" hidden="1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+VLOOKUP(G94,Liste!$A$7:$G$69,3,FALSE)</f>
        <v>Pin sylvestre</v>
      </c>
      <c r="BI94" s="96" t="str">
        <f>+VLOOKUP(H94,Liste!$B$7:$G$69,5,FALSE)</f>
        <v>GS Pineraies des plaines du Centre et du Nord Ouest</v>
      </c>
      <c r="BJ94" s="131">
        <f t="shared" si="27"/>
        <v>65</v>
      </c>
      <c r="BK94" s="131" t="str">
        <f t="shared" si="29"/>
        <v>Pin sylvestre_F2_Eclaircie précoce_GS Pineraies des plaines du Centre et du Nord Ouest_65_</v>
      </c>
      <c r="BL94" s="312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0" t="str">
        <f>+VLOOKUP(G94,Liste!$A$7:$H$69,8,FALSE)</f>
        <v>Résineux</v>
      </c>
      <c r="BU94" s="290">
        <f t="shared" si="30"/>
        <v>0</v>
      </c>
      <c r="BV94" s="292">
        <f t="shared" si="31"/>
        <v>1</v>
      </c>
      <c r="BW94" s="311">
        <v>0</v>
      </c>
      <c r="BX94" s="290">
        <f t="shared" si="32"/>
        <v>0.43</v>
      </c>
      <c r="BY94">
        <f t="shared" si="33"/>
        <v>0</v>
      </c>
      <c r="BZ94" s="296">
        <f t="shared" si="34"/>
        <v>0</v>
      </c>
      <c r="CB94" s="291">
        <v>0.6</v>
      </c>
      <c r="CC94" s="291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45" hidden="1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+VLOOKUP(G95,Liste!$A$7:$G$69,3,FALSE)</f>
        <v>Pin sylvestre</v>
      </c>
      <c r="BI95" s="96" t="str">
        <f>+VLOOKUP(H95,Liste!$B$7:$G$69,5,FALSE)</f>
        <v>GS Pineraies des plaines du Centre et du Nord Ouest</v>
      </c>
      <c r="BJ95" s="131">
        <f t="shared" si="27"/>
        <v>65</v>
      </c>
      <c r="BK95" s="131" t="str">
        <f t="shared" si="29"/>
        <v>Pin sylvestre_F2_Eclaircie précoce_GS Pineraies des plaines du Centre et du Nord Ouest_65_</v>
      </c>
      <c r="BL95" s="312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0" t="str">
        <f>+VLOOKUP(G95,Liste!$A$7:$H$69,8,FALSE)</f>
        <v>Résineux</v>
      </c>
      <c r="BU95" s="290">
        <f t="shared" si="30"/>
        <v>0</v>
      </c>
      <c r="BV95" s="292">
        <f t="shared" si="31"/>
        <v>1</v>
      </c>
      <c r="BW95" s="311">
        <v>0</v>
      </c>
      <c r="BX95" s="290">
        <f t="shared" si="32"/>
        <v>0.43</v>
      </c>
      <c r="BY95">
        <f t="shared" si="33"/>
        <v>0</v>
      </c>
      <c r="BZ95" s="296">
        <f t="shared" si="34"/>
        <v>0</v>
      </c>
      <c r="CB95" s="291">
        <v>0.6</v>
      </c>
      <c r="CC95" s="291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45" hidden="1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+VLOOKUP(G96,Liste!$A$7:$G$69,3,FALSE)</f>
        <v>Pin sylvestre</v>
      </c>
      <c r="BI96" s="96" t="str">
        <f>+VLOOKUP(H96,Liste!$B$7:$G$69,5,FALSE)</f>
        <v>GS Pineraies des plaines du Centre et du Nord Ouest</v>
      </c>
      <c r="BJ96" s="131">
        <f t="shared" si="27"/>
        <v>66</v>
      </c>
      <c r="BK96" s="131" t="str">
        <f t="shared" si="29"/>
        <v>Pin sylvestre_F2_Eclaircie précoce_GS Pineraies des plaines du Centre et du Nord Ouest_66_</v>
      </c>
      <c r="BL96" s="312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0" t="str">
        <f>+VLOOKUP(G96,Liste!$A$7:$H$69,8,FALSE)</f>
        <v>Résineux</v>
      </c>
      <c r="BU96" s="290">
        <f t="shared" si="30"/>
        <v>0</v>
      </c>
      <c r="BV96" s="292">
        <f t="shared" si="31"/>
        <v>1</v>
      </c>
      <c r="BW96" s="311">
        <v>0</v>
      </c>
      <c r="BX96" s="290">
        <f t="shared" si="32"/>
        <v>0.43</v>
      </c>
      <c r="BY96">
        <f t="shared" si="33"/>
        <v>0</v>
      </c>
      <c r="BZ96" s="296">
        <f t="shared" si="34"/>
        <v>0</v>
      </c>
      <c r="CB96" s="291">
        <v>0.6</v>
      </c>
      <c r="CC96" s="291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45" hidden="1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+VLOOKUP(G97,Liste!$A$7:$G$69,3,FALSE)</f>
        <v>Pin sylvestre</v>
      </c>
      <c r="BI97" s="96" t="str">
        <f>+VLOOKUP(H97,Liste!$B$7:$G$69,5,FALSE)</f>
        <v>GS Pineraies des plaines du Centre et du Nord Ouest</v>
      </c>
      <c r="BJ97" s="131">
        <f t="shared" si="27"/>
        <v>67</v>
      </c>
      <c r="BK97" s="131" t="str">
        <f t="shared" si="29"/>
        <v>Pin sylvestre_F2_Eclaircie précoce_GS Pineraies des plaines du Centre et du Nord Ouest_67_</v>
      </c>
      <c r="BL97" s="312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0" t="str">
        <f>+VLOOKUP(G97,Liste!$A$7:$H$69,8,FALSE)</f>
        <v>Résineux</v>
      </c>
      <c r="BU97" s="290">
        <f t="shared" si="30"/>
        <v>0</v>
      </c>
      <c r="BV97" s="292">
        <f t="shared" si="31"/>
        <v>1</v>
      </c>
      <c r="BW97" s="311">
        <v>0</v>
      </c>
      <c r="BX97" s="290">
        <f t="shared" si="32"/>
        <v>0.43</v>
      </c>
      <c r="BY97">
        <f t="shared" si="33"/>
        <v>0</v>
      </c>
      <c r="BZ97" s="296">
        <f t="shared" si="34"/>
        <v>0</v>
      </c>
      <c r="CB97" s="291">
        <v>0.6</v>
      </c>
      <c r="CC97" s="291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45" hidden="1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+VLOOKUP(G98,Liste!$A$7:$G$69,3,FALSE)</f>
        <v>Pin sylvestre</v>
      </c>
      <c r="BI98" s="96" t="str">
        <f>+VLOOKUP(H98,Liste!$B$7:$G$69,5,FALSE)</f>
        <v>GS Pineraies des plaines du Centre et du Nord Ouest</v>
      </c>
      <c r="BJ98" s="131">
        <f t="shared" si="27"/>
        <v>68</v>
      </c>
      <c r="BK98" s="131" t="str">
        <f t="shared" si="29"/>
        <v>Pin sylvestre_F2_Eclaircie précoce_GS Pineraies des plaines du Centre et du Nord Ouest_68_</v>
      </c>
      <c r="BL98" s="312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0" t="str">
        <f>+VLOOKUP(G98,Liste!$A$7:$H$69,8,FALSE)</f>
        <v>Résineux</v>
      </c>
      <c r="BU98" s="290">
        <f t="shared" si="30"/>
        <v>0</v>
      </c>
      <c r="BV98" s="292">
        <f t="shared" si="31"/>
        <v>1</v>
      </c>
      <c r="BW98" s="311">
        <v>0</v>
      </c>
      <c r="BX98" s="290">
        <f t="shared" si="32"/>
        <v>0.43</v>
      </c>
      <c r="BY98">
        <f t="shared" si="33"/>
        <v>0</v>
      </c>
      <c r="BZ98" s="296">
        <f t="shared" si="34"/>
        <v>0</v>
      </c>
      <c r="CB98" s="291">
        <v>0.6</v>
      </c>
      <c r="CC98" s="291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45" hidden="1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+VLOOKUP(G99,Liste!$A$7:$G$69,3,FALSE)</f>
        <v>Pin sylvestre</v>
      </c>
      <c r="BI99" s="96" t="str">
        <f>+VLOOKUP(H99,Liste!$B$7:$G$69,5,FALSE)</f>
        <v>GS Pineraies des plaines du Centre et du Nord Ouest</v>
      </c>
      <c r="BJ99" s="131">
        <f t="shared" si="27"/>
        <v>69</v>
      </c>
      <c r="BK99" s="131" t="str">
        <f t="shared" si="29"/>
        <v>Pin sylvestre_F2_Eclaircie précoce_GS Pineraies des plaines du Centre et du Nord Ouest_69_</v>
      </c>
      <c r="BL99" s="312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0" t="str">
        <f>+VLOOKUP(G99,Liste!$A$7:$H$69,8,FALSE)</f>
        <v>Résineux</v>
      </c>
      <c r="BU99" s="290">
        <f t="shared" si="30"/>
        <v>0</v>
      </c>
      <c r="BV99" s="292">
        <f t="shared" si="31"/>
        <v>1</v>
      </c>
      <c r="BW99" s="311">
        <v>0</v>
      </c>
      <c r="BX99" s="290">
        <f t="shared" si="32"/>
        <v>0.43</v>
      </c>
      <c r="BY99">
        <f t="shared" si="33"/>
        <v>0</v>
      </c>
      <c r="BZ99" s="296">
        <f t="shared" si="34"/>
        <v>0</v>
      </c>
      <c r="CB99" s="291">
        <v>0.6</v>
      </c>
      <c r="CC99" s="291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45" hidden="1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+VLOOKUP(G100,Liste!$A$7:$G$69,3,FALSE)</f>
        <v>Pin sylvestre</v>
      </c>
      <c r="BI100" s="96" t="str">
        <f>+VLOOKUP(H100,Liste!$B$7:$G$69,5,FALSE)</f>
        <v>GS Pineraies des plaines du Centre et du Nord Ouest</v>
      </c>
      <c r="BJ100" s="131">
        <f t="shared" si="27"/>
        <v>70</v>
      </c>
      <c r="BK100" s="131" t="str">
        <f t="shared" si="29"/>
        <v>Pin sylvestre_F2_Eclaircie précoce_GS Pineraies des plaines du Centre et du Nord Ouest_70_</v>
      </c>
      <c r="BL100" s="312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0" t="str">
        <f>+VLOOKUP(G100,Liste!$A$7:$H$69,8,FALSE)</f>
        <v>Résineux</v>
      </c>
      <c r="BU100" s="290">
        <f t="shared" si="30"/>
        <v>0</v>
      </c>
      <c r="BV100" s="292">
        <f t="shared" si="31"/>
        <v>1</v>
      </c>
      <c r="BW100" s="311">
        <v>0</v>
      </c>
      <c r="BX100" s="290">
        <f t="shared" si="32"/>
        <v>0.43</v>
      </c>
      <c r="BY100">
        <f t="shared" si="33"/>
        <v>0</v>
      </c>
      <c r="BZ100" s="296">
        <f t="shared" si="34"/>
        <v>0</v>
      </c>
      <c r="CB100" s="291">
        <v>0.6</v>
      </c>
      <c r="CC100" s="291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45" hidden="1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+VLOOKUP(G101,Liste!$A$7:$G$69,3,FALSE)</f>
        <v>Pin sylvestre</v>
      </c>
      <c r="BI101" s="96" t="str">
        <f>+VLOOKUP(H101,Liste!$B$7:$G$69,5,FALSE)</f>
        <v>GS Pineraies des plaines du Centre et du Nord Ouest</v>
      </c>
      <c r="BJ101" s="131">
        <f t="shared" si="27"/>
        <v>71</v>
      </c>
      <c r="BK101" s="131" t="str">
        <f t="shared" si="29"/>
        <v>Pin sylvestre_F2_Eclaircie précoce_GS Pineraies des plaines du Centre et du Nord Ouest_71_</v>
      </c>
      <c r="BL101" s="312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0" t="str">
        <f>+VLOOKUP(G101,Liste!$A$7:$H$69,8,FALSE)</f>
        <v>Résineux</v>
      </c>
      <c r="BU101" s="290">
        <f t="shared" si="30"/>
        <v>0</v>
      </c>
      <c r="BV101" s="292">
        <f t="shared" si="31"/>
        <v>1</v>
      </c>
      <c r="BW101" s="311">
        <v>0</v>
      </c>
      <c r="BX101" s="290">
        <f t="shared" si="32"/>
        <v>0.43</v>
      </c>
      <c r="BY101">
        <f t="shared" si="33"/>
        <v>0</v>
      </c>
      <c r="BZ101" s="296">
        <f t="shared" si="34"/>
        <v>0</v>
      </c>
      <c r="CB101" s="291">
        <v>0.6</v>
      </c>
      <c r="CC101" s="291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45" hidden="1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+VLOOKUP(G102,Liste!$A$7:$G$69,3,FALSE)</f>
        <v>Pin sylvestre</v>
      </c>
      <c r="BI102" s="96" t="str">
        <f>+VLOOKUP(H102,Liste!$B$7:$G$69,5,FALSE)</f>
        <v>GS Pineraies des plaines du Centre et du Nord Ouest</v>
      </c>
      <c r="BJ102" s="131">
        <f t="shared" si="27"/>
        <v>72</v>
      </c>
      <c r="BK102" s="131" t="str">
        <f t="shared" si="29"/>
        <v>Pin sylvestre_F2_Eclaircie précoce_GS Pineraies des plaines du Centre et du Nord Ouest_72_</v>
      </c>
      <c r="BL102" s="312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0" t="str">
        <f>+VLOOKUP(G102,Liste!$A$7:$H$69,8,FALSE)</f>
        <v>Résineux</v>
      </c>
      <c r="BU102" s="290">
        <f t="shared" si="30"/>
        <v>0</v>
      </c>
      <c r="BV102" s="292">
        <f t="shared" si="31"/>
        <v>1</v>
      </c>
      <c r="BW102" s="311">
        <v>0</v>
      </c>
      <c r="BX102" s="290">
        <f t="shared" si="32"/>
        <v>0.43</v>
      </c>
      <c r="BY102">
        <f t="shared" si="33"/>
        <v>0</v>
      </c>
      <c r="BZ102" s="296">
        <f t="shared" si="34"/>
        <v>0</v>
      </c>
      <c r="CB102" s="291">
        <v>0.6</v>
      </c>
      <c r="CC102" s="291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45" hidden="1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+VLOOKUP(G103,Liste!$A$7:$G$69,3,FALSE)</f>
        <v>Pin sylvestre</v>
      </c>
      <c r="BI103" s="96" t="str">
        <f>+VLOOKUP(H103,Liste!$B$7:$G$69,5,FALSE)</f>
        <v>GS Pineraies des plaines du Centre et du Nord Ouest</v>
      </c>
      <c r="BJ103" s="131">
        <f t="shared" si="27"/>
        <v>73</v>
      </c>
      <c r="BK103" s="131" t="str">
        <f t="shared" si="29"/>
        <v>Pin sylvestre_F2_Eclaircie précoce_GS Pineraies des plaines du Centre et du Nord Ouest_73_</v>
      </c>
      <c r="BL103" s="312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0" t="str">
        <f>+VLOOKUP(G103,Liste!$A$7:$H$69,8,FALSE)</f>
        <v>Résineux</v>
      </c>
      <c r="BU103" s="290">
        <f t="shared" si="30"/>
        <v>0</v>
      </c>
      <c r="BV103" s="292">
        <f t="shared" si="31"/>
        <v>1</v>
      </c>
      <c r="BW103" s="311">
        <v>0</v>
      </c>
      <c r="BX103" s="290">
        <f t="shared" si="32"/>
        <v>0.43</v>
      </c>
      <c r="BY103">
        <f t="shared" si="33"/>
        <v>0</v>
      </c>
      <c r="BZ103" s="296">
        <f t="shared" si="34"/>
        <v>0</v>
      </c>
      <c r="CB103" s="291">
        <v>0.6</v>
      </c>
      <c r="CC103" s="291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45" hidden="1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+VLOOKUP(G104,Liste!$A$7:$G$69,3,FALSE)</f>
        <v>Pin sylvestre</v>
      </c>
      <c r="BI104" s="96" t="str">
        <f>+VLOOKUP(H104,Liste!$B$7:$G$69,5,FALSE)</f>
        <v>GS Pineraies des plaines du Centre et du Nord Ouest</v>
      </c>
      <c r="BJ104" s="131">
        <f t="shared" si="27"/>
        <v>74</v>
      </c>
      <c r="BK104" s="131" t="str">
        <f t="shared" si="29"/>
        <v>Pin sylvestre_F2_Eclaircie précoce_GS Pineraies des plaines du Centre et du Nord Ouest_74_</v>
      </c>
      <c r="BL104" s="312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0" t="str">
        <f>+VLOOKUP(G104,Liste!$A$7:$H$69,8,FALSE)</f>
        <v>Résineux</v>
      </c>
      <c r="BU104" s="290">
        <f t="shared" si="30"/>
        <v>0</v>
      </c>
      <c r="BV104" s="292">
        <f t="shared" si="31"/>
        <v>1</v>
      </c>
      <c r="BW104" s="311">
        <v>0</v>
      </c>
      <c r="BX104" s="290">
        <f t="shared" si="32"/>
        <v>0.43</v>
      </c>
      <c r="BY104">
        <f t="shared" si="33"/>
        <v>0</v>
      </c>
      <c r="BZ104" s="296">
        <f t="shared" si="34"/>
        <v>0</v>
      </c>
      <c r="CB104" s="291">
        <v>0.6</v>
      </c>
      <c r="CC104" s="291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45" hidden="1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+VLOOKUP(G105,Liste!$A$7:$G$69,3,FALSE)</f>
        <v>Pin sylvestre</v>
      </c>
      <c r="BI105" s="96" t="str">
        <f>+VLOOKUP(H105,Liste!$B$7:$G$69,5,FALSE)</f>
        <v>GS Pineraies des plaines du Centre et du Nord Ouest</v>
      </c>
      <c r="BJ105" s="131">
        <f t="shared" si="27"/>
        <v>74</v>
      </c>
      <c r="BK105" s="131" t="str">
        <f t="shared" si="29"/>
        <v>Pin sylvestre_F2_Eclaircie précoce_GS Pineraies des plaines du Centre et du Nord Ouest_74_</v>
      </c>
      <c r="BL105" s="312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0" t="str">
        <f>+VLOOKUP(G105,Liste!$A$7:$H$69,8,FALSE)</f>
        <v>Résineux</v>
      </c>
      <c r="BU105" s="290">
        <f t="shared" si="30"/>
        <v>0</v>
      </c>
      <c r="BV105" s="292">
        <f t="shared" si="31"/>
        <v>1</v>
      </c>
      <c r="BW105" s="311">
        <v>0</v>
      </c>
      <c r="BX105" s="290">
        <f t="shared" si="32"/>
        <v>0.43</v>
      </c>
      <c r="BY105">
        <f t="shared" si="33"/>
        <v>0</v>
      </c>
      <c r="BZ105" s="296">
        <f t="shared" si="34"/>
        <v>0</v>
      </c>
      <c r="CB105" s="291">
        <v>0.6</v>
      </c>
      <c r="CC105" s="291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45" hidden="1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+VLOOKUP(G106,Liste!$A$7:$G$69,3,FALSE)</f>
        <v>Pin sylvestre</v>
      </c>
      <c r="BI106" s="96" t="str">
        <f>+VLOOKUP(H106,Liste!$B$7:$G$69,5,FALSE)</f>
        <v>GS Pineraies des plaines du Centre et du Nord Ouest</v>
      </c>
      <c r="BJ106" s="131">
        <f t="shared" si="27"/>
        <v>75</v>
      </c>
      <c r="BK106" s="131" t="str">
        <f t="shared" si="29"/>
        <v>Pin sylvestre_F2_Eclaircie précoce_GS Pineraies des plaines du Centre et du Nord Ouest_75_</v>
      </c>
      <c r="BL106" s="312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0" t="str">
        <f>+VLOOKUP(G106,Liste!$A$7:$H$69,8,FALSE)</f>
        <v>Résineux</v>
      </c>
      <c r="BU106" s="290">
        <f t="shared" si="30"/>
        <v>0</v>
      </c>
      <c r="BV106" s="292">
        <f t="shared" si="31"/>
        <v>1</v>
      </c>
      <c r="BW106" s="311">
        <v>0</v>
      </c>
      <c r="BX106" s="290">
        <f t="shared" si="32"/>
        <v>0.43</v>
      </c>
      <c r="BY106">
        <f t="shared" si="33"/>
        <v>0</v>
      </c>
      <c r="BZ106" s="296">
        <f t="shared" si="34"/>
        <v>0</v>
      </c>
      <c r="CB106" s="291">
        <v>0.6</v>
      </c>
      <c r="CC106" s="291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45" hidden="1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+VLOOKUP(G107,Liste!$A$7:$G$69,3,FALSE)</f>
        <v>Pin sylvestre</v>
      </c>
      <c r="BI107" s="96" t="str">
        <f>+VLOOKUP(H107,Liste!$B$7:$G$69,5,FALSE)</f>
        <v>GS Pineraies des plaines du Centre et du Nord Ouest</v>
      </c>
      <c r="BJ107" s="131">
        <f t="shared" si="27"/>
        <v>76</v>
      </c>
      <c r="BK107" s="131" t="str">
        <f t="shared" si="29"/>
        <v>Pin sylvestre_F2_Eclaircie précoce_GS Pineraies des plaines du Centre et du Nord Ouest_76_</v>
      </c>
      <c r="BL107" s="312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0" t="str">
        <f>+VLOOKUP(G107,Liste!$A$7:$H$69,8,FALSE)</f>
        <v>Résineux</v>
      </c>
      <c r="BU107" s="290">
        <f t="shared" si="30"/>
        <v>0</v>
      </c>
      <c r="BV107" s="292">
        <f t="shared" si="31"/>
        <v>1</v>
      </c>
      <c r="BW107" s="311">
        <v>0</v>
      </c>
      <c r="BX107" s="290">
        <f t="shared" si="32"/>
        <v>0.43</v>
      </c>
      <c r="BY107">
        <f t="shared" si="33"/>
        <v>0</v>
      </c>
      <c r="BZ107" s="296">
        <f t="shared" si="34"/>
        <v>0</v>
      </c>
      <c r="CB107" s="291">
        <v>0.6</v>
      </c>
      <c r="CC107" s="291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45" hidden="1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+VLOOKUP(G108,Liste!$A$7:$G$69,3,FALSE)</f>
        <v>Pin sylvestre</v>
      </c>
      <c r="BI108" s="96" t="str">
        <f>+VLOOKUP(H108,Liste!$B$7:$G$69,5,FALSE)</f>
        <v>GS Pineraies des plaines du Centre et du Nord Ouest</v>
      </c>
      <c r="BJ108" s="131">
        <f t="shared" si="27"/>
        <v>77</v>
      </c>
      <c r="BK108" s="131" t="str">
        <f t="shared" si="29"/>
        <v>Pin sylvestre_F2_Eclaircie précoce_GS Pineraies des plaines du Centre et du Nord Ouest_77_</v>
      </c>
      <c r="BL108" s="312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0" t="str">
        <f>+VLOOKUP(G108,Liste!$A$7:$H$69,8,FALSE)</f>
        <v>Résineux</v>
      </c>
      <c r="BU108" s="290">
        <f t="shared" si="30"/>
        <v>0</v>
      </c>
      <c r="BV108" s="292">
        <f t="shared" si="31"/>
        <v>1</v>
      </c>
      <c r="BW108" s="311">
        <v>0</v>
      </c>
      <c r="BX108" s="290">
        <f t="shared" si="32"/>
        <v>0.43</v>
      </c>
      <c r="BY108">
        <f t="shared" si="33"/>
        <v>0</v>
      </c>
      <c r="BZ108" s="296">
        <f t="shared" si="34"/>
        <v>0</v>
      </c>
      <c r="CB108" s="291">
        <v>0.6</v>
      </c>
      <c r="CC108" s="291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45" hidden="1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+VLOOKUP(G109,Liste!$A$7:$G$69,3,FALSE)</f>
        <v>Pin sylvestre</v>
      </c>
      <c r="BI109" s="96" t="str">
        <f>+VLOOKUP(H109,Liste!$B$7:$G$69,5,FALSE)</f>
        <v>GS Pineraies des plaines du Centre et du Nord Ouest</v>
      </c>
      <c r="BJ109" s="131">
        <f t="shared" si="27"/>
        <v>78</v>
      </c>
      <c r="BK109" s="131" t="str">
        <f t="shared" si="29"/>
        <v>Pin sylvestre_F2_Eclaircie précoce_GS Pineraies des plaines du Centre et du Nord Ouest_78_</v>
      </c>
      <c r="BL109" s="312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0" t="str">
        <f>+VLOOKUP(G109,Liste!$A$7:$H$69,8,FALSE)</f>
        <v>Résineux</v>
      </c>
      <c r="BU109" s="290">
        <f t="shared" si="30"/>
        <v>0</v>
      </c>
      <c r="BV109" s="292">
        <f t="shared" si="31"/>
        <v>1</v>
      </c>
      <c r="BW109" s="311">
        <v>0</v>
      </c>
      <c r="BX109" s="290">
        <f t="shared" si="32"/>
        <v>0.43</v>
      </c>
      <c r="BY109">
        <f t="shared" si="33"/>
        <v>0</v>
      </c>
      <c r="BZ109" s="296">
        <f t="shared" si="34"/>
        <v>0</v>
      </c>
      <c r="CB109" s="291">
        <v>0.6</v>
      </c>
      <c r="CC109" s="291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45" hidden="1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+VLOOKUP(G110,Liste!$A$7:$G$69,3,FALSE)</f>
        <v>Pin sylvestre</v>
      </c>
      <c r="BI110" s="96" t="str">
        <f>+VLOOKUP(H110,Liste!$B$7:$G$69,5,FALSE)</f>
        <v>GS Pineraies des plaines du Centre et du Nord Ouest</v>
      </c>
      <c r="BJ110" s="131">
        <f t="shared" si="27"/>
        <v>79</v>
      </c>
      <c r="BK110" s="131" t="str">
        <f t="shared" si="29"/>
        <v>Pin sylvestre_F2_Eclaircie précoce_GS Pineraies des plaines du Centre et du Nord Ouest_79_</v>
      </c>
      <c r="BL110" s="312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0" t="str">
        <f>+VLOOKUP(G110,Liste!$A$7:$H$69,8,FALSE)</f>
        <v>Résineux</v>
      </c>
      <c r="BU110" s="290">
        <f t="shared" si="30"/>
        <v>0</v>
      </c>
      <c r="BV110" s="292">
        <f t="shared" si="31"/>
        <v>1</v>
      </c>
      <c r="BW110" s="311">
        <v>0</v>
      </c>
      <c r="BX110" s="290">
        <f t="shared" si="32"/>
        <v>0.43</v>
      </c>
      <c r="BY110">
        <f t="shared" si="33"/>
        <v>0</v>
      </c>
      <c r="BZ110" s="296">
        <f t="shared" si="34"/>
        <v>0</v>
      </c>
      <c r="CB110" s="291">
        <v>0.6</v>
      </c>
      <c r="CC110" s="291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45" hidden="1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+VLOOKUP(G111,Liste!$A$7:$G$69,3,FALSE)</f>
        <v>Pin sylvestre</v>
      </c>
      <c r="BI111" s="96" t="str">
        <f>+VLOOKUP(H111,Liste!$B$7:$G$69,5,FALSE)</f>
        <v>GS Pineraies des plaines du Centre et du Nord Ouest</v>
      </c>
      <c r="BJ111" s="131">
        <f t="shared" si="27"/>
        <v>80</v>
      </c>
      <c r="BK111" s="131" t="str">
        <f t="shared" si="29"/>
        <v>Pin sylvestre_F2_Eclaircie précoce_GS Pineraies des plaines du Centre et du Nord Ouest_80_</v>
      </c>
      <c r="BL111" s="312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0" t="str">
        <f>+VLOOKUP(G111,Liste!$A$7:$H$69,8,FALSE)</f>
        <v>Résineux</v>
      </c>
      <c r="BU111" s="290">
        <f t="shared" si="30"/>
        <v>0</v>
      </c>
      <c r="BV111" s="292">
        <f t="shared" si="31"/>
        <v>1</v>
      </c>
      <c r="BW111" s="311">
        <v>0</v>
      </c>
      <c r="BX111" s="290">
        <f t="shared" si="32"/>
        <v>0.43</v>
      </c>
      <c r="BY111">
        <f t="shared" si="33"/>
        <v>0</v>
      </c>
      <c r="BZ111" s="296">
        <f t="shared" si="34"/>
        <v>0</v>
      </c>
      <c r="CB111" s="291">
        <v>0.6</v>
      </c>
      <c r="CC111" s="291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45" hidden="1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+VLOOKUP(G112,Liste!$A$7:$G$69,3,FALSE)</f>
        <v>Pin sylvestre</v>
      </c>
      <c r="BI112" s="96" t="str">
        <f>+VLOOKUP(H112,Liste!$B$7:$G$69,5,FALSE)</f>
        <v>GS Pineraies des plaines du Centre et du Nord Ouest</v>
      </c>
      <c r="BJ112" s="131">
        <f t="shared" si="27"/>
        <v>81</v>
      </c>
      <c r="BK112" s="131" t="str">
        <f t="shared" si="29"/>
        <v>Pin sylvestre_F2_Eclaircie précoce_GS Pineraies des plaines du Centre et du Nord Ouest_81_</v>
      </c>
      <c r="BL112" s="312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0" t="str">
        <f>+VLOOKUP(G112,Liste!$A$7:$H$69,8,FALSE)</f>
        <v>Résineux</v>
      </c>
      <c r="BU112" s="290">
        <f t="shared" si="30"/>
        <v>0</v>
      </c>
      <c r="BV112" s="292">
        <f t="shared" si="31"/>
        <v>1</v>
      </c>
      <c r="BW112" s="311">
        <v>0</v>
      </c>
      <c r="BX112" s="290">
        <f t="shared" si="32"/>
        <v>0.43</v>
      </c>
      <c r="BY112">
        <f t="shared" si="33"/>
        <v>0</v>
      </c>
      <c r="BZ112" s="296">
        <f t="shared" si="34"/>
        <v>0</v>
      </c>
      <c r="CB112" s="291">
        <v>0.6</v>
      </c>
      <c r="CC112" s="291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45" hidden="1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+VLOOKUP(G113,Liste!$A$7:$G$69,3,FALSE)</f>
        <v>Pin sylvestre</v>
      </c>
      <c r="BI113" s="96" t="str">
        <f>+VLOOKUP(H113,Liste!$B$7:$G$69,5,FALSE)</f>
        <v>GS Pineraies des plaines du Centre et du Nord Ouest</v>
      </c>
      <c r="BJ113" s="131">
        <f t="shared" si="27"/>
        <v>82</v>
      </c>
      <c r="BK113" s="131" t="str">
        <f t="shared" si="29"/>
        <v>Pin sylvestre_F2_Eclaircie précoce_GS Pineraies des plaines du Centre et du Nord Ouest_82_</v>
      </c>
      <c r="BL113" s="312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0" t="str">
        <f>+VLOOKUP(G113,Liste!$A$7:$H$69,8,FALSE)</f>
        <v>Résineux</v>
      </c>
      <c r="BU113" s="290">
        <f t="shared" si="30"/>
        <v>0</v>
      </c>
      <c r="BV113" s="292">
        <f t="shared" si="31"/>
        <v>1</v>
      </c>
      <c r="BW113" s="311">
        <v>0</v>
      </c>
      <c r="BX113" s="290">
        <f t="shared" si="32"/>
        <v>0.43</v>
      </c>
      <c r="BY113">
        <f t="shared" si="33"/>
        <v>0</v>
      </c>
      <c r="BZ113" s="296">
        <f t="shared" si="34"/>
        <v>0</v>
      </c>
      <c r="CB113" s="291">
        <v>0.6</v>
      </c>
      <c r="CC113" s="291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45" hidden="1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+VLOOKUP(G114,Liste!$A$7:$G$69,3,FALSE)</f>
        <v>Pin sylvestre</v>
      </c>
      <c r="BI114" s="96" t="str">
        <f>+VLOOKUP(H114,Liste!$B$7:$G$69,5,FALSE)</f>
        <v>GS Pineraies des plaines du Centre et du Nord Ouest</v>
      </c>
      <c r="BJ114" s="131">
        <f t="shared" si="27"/>
        <v>83</v>
      </c>
      <c r="BK114" s="131" t="str">
        <f t="shared" si="29"/>
        <v>Pin sylvestre_F2_Eclaircie précoce_GS Pineraies des plaines du Centre et du Nord Ouest_83_</v>
      </c>
      <c r="BL114" s="312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0" t="str">
        <f>+VLOOKUP(G114,Liste!$A$7:$H$69,8,FALSE)</f>
        <v>Résineux</v>
      </c>
      <c r="BU114" s="290">
        <f t="shared" si="30"/>
        <v>0</v>
      </c>
      <c r="BV114" s="292">
        <f t="shared" si="31"/>
        <v>1</v>
      </c>
      <c r="BW114" s="311">
        <v>0</v>
      </c>
      <c r="BX114" s="290">
        <f t="shared" si="32"/>
        <v>0.43</v>
      </c>
      <c r="BY114">
        <f t="shared" si="33"/>
        <v>0</v>
      </c>
      <c r="BZ114" s="296">
        <f t="shared" si="34"/>
        <v>0</v>
      </c>
      <c r="CB114" s="291">
        <v>0.6</v>
      </c>
      <c r="CC114" s="291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45" hidden="1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+VLOOKUP(G115,Liste!$A$7:$G$69,3,FALSE)</f>
        <v>Pin sylvestre</v>
      </c>
      <c r="BI115" s="96" t="str">
        <f>+VLOOKUP(H115,Liste!$B$7:$G$69,5,FALSE)</f>
        <v>GS Pineraies des plaines du Centre et du Nord Ouest</v>
      </c>
      <c r="BJ115" s="131">
        <f t="shared" si="27"/>
        <v>83</v>
      </c>
      <c r="BK115" s="131" t="str">
        <f t="shared" si="29"/>
        <v>Pin sylvestre_F2_Eclaircie précoce_GS Pineraies des plaines du Centre et du Nord Ouest_83_</v>
      </c>
      <c r="BL115" s="312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0" t="str">
        <f>+VLOOKUP(G115,Liste!$A$7:$H$69,8,FALSE)</f>
        <v>Résineux</v>
      </c>
      <c r="BU115" s="290">
        <f t="shared" si="30"/>
        <v>0</v>
      </c>
      <c r="BV115" s="292">
        <f t="shared" si="31"/>
        <v>1</v>
      </c>
      <c r="BW115" s="311">
        <v>0</v>
      </c>
      <c r="BX115" s="290">
        <f t="shared" si="32"/>
        <v>0.43</v>
      </c>
      <c r="BY115">
        <f t="shared" si="33"/>
        <v>0</v>
      </c>
      <c r="BZ115" s="296">
        <f t="shared" si="34"/>
        <v>0</v>
      </c>
      <c r="CB115" s="291">
        <v>0.6</v>
      </c>
      <c r="CC115" s="291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45" hidden="1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+VLOOKUP(G116,Liste!$A$7:$G$69,3,FALSE)</f>
        <v>Pin sylvestre</v>
      </c>
      <c r="BI116" s="96" t="str">
        <f>+VLOOKUP(H116,Liste!$B$7:$G$69,5,FALSE)</f>
        <v>GS Pineraies des plaines du Centre et du Nord Ouest</v>
      </c>
      <c r="BJ116" s="131">
        <f t="shared" si="27"/>
        <v>84</v>
      </c>
      <c r="BK116" s="131" t="str">
        <f t="shared" si="29"/>
        <v>Pin sylvestre_F2_Eclaircie précoce_GS Pineraies des plaines du Centre et du Nord Ouest_84_</v>
      </c>
      <c r="BL116" s="312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0" t="str">
        <f>+VLOOKUP(G116,Liste!$A$7:$H$69,8,FALSE)</f>
        <v>Résineux</v>
      </c>
      <c r="BU116" s="290">
        <f t="shared" si="30"/>
        <v>0</v>
      </c>
      <c r="BV116" s="292">
        <f t="shared" si="31"/>
        <v>1</v>
      </c>
      <c r="BW116" s="311">
        <v>0</v>
      </c>
      <c r="BX116" s="290">
        <f t="shared" si="32"/>
        <v>0.43</v>
      </c>
      <c r="BY116">
        <f t="shared" si="33"/>
        <v>0</v>
      </c>
      <c r="BZ116" s="296">
        <f t="shared" si="34"/>
        <v>0</v>
      </c>
      <c r="CB116" s="291">
        <v>0.6</v>
      </c>
      <c r="CC116" s="291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45" hidden="1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+VLOOKUP(G117,Liste!$A$7:$G$69,3,FALSE)</f>
        <v>Pin sylvestre</v>
      </c>
      <c r="BI117" s="96" t="str">
        <f>+VLOOKUP(H117,Liste!$B$7:$G$69,5,FALSE)</f>
        <v>GS Pineraies des plaines du Centre et du Nord Ouest</v>
      </c>
      <c r="BJ117" s="131">
        <f t="shared" si="27"/>
        <v>85</v>
      </c>
      <c r="BK117" s="131" t="str">
        <f t="shared" si="29"/>
        <v>Pin sylvestre_F2_Eclaircie précoce_GS Pineraies des plaines du Centre et du Nord Ouest_85_</v>
      </c>
      <c r="BL117" s="312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0" t="str">
        <f>+VLOOKUP(G117,Liste!$A$7:$H$69,8,FALSE)</f>
        <v>Résineux</v>
      </c>
      <c r="BU117" s="290">
        <f t="shared" si="30"/>
        <v>0</v>
      </c>
      <c r="BV117" s="292">
        <f t="shared" si="31"/>
        <v>1</v>
      </c>
      <c r="BW117" s="311">
        <v>0</v>
      </c>
      <c r="BX117" s="290">
        <f t="shared" si="32"/>
        <v>0.43</v>
      </c>
      <c r="BY117">
        <f t="shared" si="33"/>
        <v>0</v>
      </c>
      <c r="BZ117" s="296">
        <f t="shared" si="34"/>
        <v>0</v>
      </c>
      <c r="CB117" s="291">
        <v>0.6</v>
      </c>
      <c r="CC117" s="291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45" hidden="1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+VLOOKUP(G118,Liste!$A$7:$G$69,3,FALSE)</f>
        <v>Pin sylvestre</v>
      </c>
      <c r="BI118" s="96" t="str">
        <f>+VLOOKUP(H118,Liste!$B$7:$G$69,5,FALSE)</f>
        <v>GS Pineraies des plaines du Centre et du Nord Ouest</v>
      </c>
      <c r="BJ118" s="131">
        <f t="shared" si="27"/>
        <v>86</v>
      </c>
      <c r="BK118" s="131" t="str">
        <f t="shared" si="29"/>
        <v>Pin sylvestre_F2_Eclaircie précoce_GS Pineraies des plaines du Centre et du Nord Ouest_86_</v>
      </c>
      <c r="BL118" s="312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0" t="str">
        <f>+VLOOKUP(G118,Liste!$A$7:$H$69,8,FALSE)</f>
        <v>Résineux</v>
      </c>
      <c r="BU118" s="290">
        <f t="shared" si="30"/>
        <v>0</v>
      </c>
      <c r="BV118" s="292">
        <f t="shared" si="31"/>
        <v>1</v>
      </c>
      <c r="BW118" s="311">
        <v>0</v>
      </c>
      <c r="BX118" s="290">
        <f t="shared" si="32"/>
        <v>0.43</v>
      </c>
      <c r="BY118">
        <f t="shared" si="33"/>
        <v>0</v>
      </c>
      <c r="BZ118" s="296">
        <f t="shared" si="34"/>
        <v>0</v>
      </c>
      <c r="CB118" s="291">
        <v>0.6</v>
      </c>
      <c r="CC118" s="291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45" hidden="1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+VLOOKUP(G119,Liste!$A$7:$G$69,3,FALSE)</f>
        <v>Pin sylvestre</v>
      </c>
      <c r="BI119" s="96" t="str">
        <f>+VLOOKUP(H119,Liste!$B$7:$G$69,5,FALSE)</f>
        <v>GS Pineraies des plaines du Centre et du Nord Ouest</v>
      </c>
      <c r="BJ119" s="131">
        <f t="shared" si="27"/>
        <v>87</v>
      </c>
      <c r="BK119" s="131" t="str">
        <f t="shared" si="29"/>
        <v>Pin sylvestre_F2_Eclaircie précoce_GS Pineraies des plaines du Centre et du Nord Ouest_87_</v>
      </c>
      <c r="BL119" s="312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0" t="str">
        <f>+VLOOKUP(G119,Liste!$A$7:$H$69,8,FALSE)</f>
        <v>Résineux</v>
      </c>
      <c r="BU119" s="290">
        <f t="shared" si="30"/>
        <v>0</v>
      </c>
      <c r="BV119" s="292">
        <f t="shared" si="31"/>
        <v>1</v>
      </c>
      <c r="BW119" s="311">
        <v>0</v>
      </c>
      <c r="BX119" s="290">
        <f t="shared" si="32"/>
        <v>0.43</v>
      </c>
      <c r="BY119">
        <f t="shared" si="33"/>
        <v>0</v>
      </c>
      <c r="BZ119" s="296">
        <f t="shared" si="34"/>
        <v>0</v>
      </c>
      <c r="CB119" s="291">
        <v>0.6</v>
      </c>
      <c r="CC119" s="291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45" hidden="1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+VLOOKUP(G120,Liste!$A$7:$G$69,3,FALSE)</f>
        <v>Pin sylvestre</v>
      </c>
      <c r="BI120" s="96" t="str">
        <f>+VLOOKUP(H120,Liste!$B$7:$G$69,5,FALSE)</f>
        <v>GS Pineraies des plaines du Centre et du Nord Ouest</v>
      </c>
      <c r="BJ120" s="131">
        <f t="shared" si="27"/>
        <v>88</v>
      </c>
      <c r="BK120" s="131" t="str">
        <f t="shared" si="29"/>
        <v>Pin sylvestre_F2_Eclaircie précoce_GS Pineraies des plaines du Centre et du Nord Ouest_88_</v>
      </c>
      <c r="BL120" s="312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0" t="str">
        <f>+VLOOKUP(G120,Liste!$A$7:$H$69,8,FALSE)</f>
        <v>Résineux</v>
      </c>
      <c r="BU120" s="290">
        <f t="shared" si="30"/>
        <v>0</v>
      </c>
      <c r="BV120" s="292">
        <f t="shared" si="31"/>
        <v>1</v>
      </c>
      <c r="BW120" s="311">
        <v>0</v>
      </c>
      <c r="BX120" s="290">
        <f t="shared" si="32"/>
        <v>0.43</v>
      </c>
      <c r="BY120">
        <f t="shared" si="33"/>
        <v>0</v>
      </c>
      <c r="BZ120" s="296">
        <f t="shared" si="34"/>
        <v>0</v>
      </c>
      <c r="CB120" s="291">
        <v>0.6</v>
      </c>
      <c r="CC120" s="291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45" hidden="1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+VLOOKUP(G121,Liste!$A$7:$G$69,3,FALSE)</f>
        <v>Pin sylvestre</v>
      </c>
      <c r="BI121" s="96" t="str">
        <f>+VLOOKUP(H121,Liste!$B$7:$G$69,5,FALSE)</f>
        <v>GS Pineraies des plaines du Centre et du Nord Ouest</v>
      </c>
      <c r="BJ121" s="131">
        <f t="shared" si="27"/>
        <v>89</v>
      </c>
      <c r="BK121" s="131" t="str">
        <f t="shared" si="29"/>
        <v>Pin sylvestre_F2_Eclaircie précoce_GS Pineraies des plaines du Centre et du Nord Ouest_89_</v>
      </c>
      <c r="BL121" s="312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0" t="str">
        <f>+VLOOKUP(G121,Liste!$A$7:$H$69,8,FALSE)</f>
        <v>Résineux</v>
      </c>
      <c r="BU121" s="290">
        <f t="shared" si="30"/>
        <v>0</v>
      </c>
      <c r="BV121" s="292">
        <f t="shared" si="31"/>
        <v>1</v>
      </c>
      <c r="BW121" s="311">
        <v>0</v>
      </c>
      <c r="BX121" s="290">
        <f t="shared" si="32"/>
        <v>0.43</v>
      </c>
      <c r="BY121">
        <f t="shared" si="33"/>
        <v>0</v>
      </c>
      <c r="BZ121" s="296">
        <f t="shared" si="34"/>
        <v>0</v>
      </c>
      <c r="CB121" s="291">
        <v>0.6</v>
      </c>
      <c r="CC121" s="291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45" hidden="1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+VLOOKUP(G122,Liste!$A$7:$G$69,3,FALSE)</f>
        <v>Pin sylvestre</v>
      </c>
      <c r="BI122" s="96" t="str">
        <f>+VLOOKUP(H122,Liste!$B$7:$G$69,5,FALSE)</f>
        <v>GS Pineraies des plaines du Centre et du Nord Ouest</v>
      </c>
      <c r="BJ122" s="131">
        <f t="shared" si="27"/>
        <v>90</v>
      </c>
      <c r="BK122" s="131" t="str">
        <f t="shared" si="29"/>
        <v>Pin sylvestre_F2_Eclaircie précoce_GS Pineraies des plaines du Centre et du Nord Ouest_90_</v>
      </c>
      <c r="BL122" s="312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0" t="str">
        <f>+VLOOKUP(G122,Liste!$A$7:$H$69,8,FALSE)</f>
        <v>Résineux</v>
      </c>
      <c r="BU122" s="290">
        <f t="shared" si="30"/>
        <v>0</v>
      </c>
      <c r="BV122" s="292">
        <f t="shared" si="31"/>
        <v>1</v>
      </c>
      <c r="BW122" s="311">
        <v>0</v>
      </c>
      <c r="BX122" s="290">
        <f t="shared" si="32"/>
        <v>0.43</v>
      </c>
      <c r="BY122">
        <f t="shared" si="33"/>
        <v>0</v>
      </c>
      <c r="BZ122" s="296">
        <f t="shared" si="34"/>
        <v>0</v>
      </c>
      <c r="CB122" s="291">
        <v>0.6</v>
      </c>
      <c r="CC122" s="291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45" hidden="1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+VLOOKUP(G123,Liste!$A$7:$G$69,3,FALSE)</f>
        <v>Pin sylvestre</v>
      </c>
      <c r="BI123" s="96" t="str">
        <f>+VLOOKUP(H123,Liste!$B$7:$G$69,5,FALSE)</f>
        <v>GS Pineraies des plaines du Centre et du Nord Ouest</v>
      </c>
      <c r="BJ123" s="131">
        <f t="shared" si="27"/>
        <v>91</v>
      </c>
      <c r="BK123" s="131" t="str">
        <f t="shared" si="29"/>
        <v>Pin sylvestre_F2_Eclaircie précoce_GS Pineraies des plaines du Centre et du Nord Ouest_91_</v>
      </c>
      <c r="BL123" s="312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0" t="str">
        <f>+VLOOKUP(G123,Liste!$A$7:$H$69,8,FALSE)</f>
        <v>Résineux</v>
      </c>
      <c r="BU123" s="290">
        <f t="shared" si="30"/>
        <v>0</v>
      </c>
      <c r="BV123" s="292">
        <f t="shared" si="31"/>
        <v>1</v>
      </c>
      <c r="BW123" s="311">
        <v>0</v>
      </c>
      <c r="BX123" s="290">
        <f t="shared" si="32"/>
        <v>0.43</v>
      </c>
      <c r="BY123">
        <f t="shared" si="33"/>
        <v>0</v>
      </c>
      <c r="BZ123" s="296">
        <f t="shared" si="34"/>
        <v>0</v>
      </c>
      <c r="CB123" s="291">
        <v>0.6</v>
      </c>
      <c r="CC123" s="291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45" hidden="1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+VLOOKUP(G124,Liste!$A$7:$G$69,3,FALSE)</f>
        <v>Pin sylvestre</v>
      </c>
      <c r="BI124" s="96" t="str">
        <f>+VLOOKUP(H124,Liste!$B$7:$G$69,5,FALSE)</f>
        <v>GS Pineraies des plaines du Centre et du Nord Ouest</v>
      </c>
      <c r="BJ124" s="131">
        <f t="shared" si="27"/>
        <v>92</v>
      </c>
      <c r="BK124" s="131" t="str">
        <f t="shared" si="29"/>
        <v>Pin sylvestre_F2_Eclaircie précoce_GS Pineraies des plaines du Centre et du Nord Ouest_92_</v>
      </c>
      <c r="BL124" s="312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0" t="str">
        <f>+VLOOKUP(G124,Liste!$A$7:$H$69,8,FALSE)</f>
        <v>Résineux</v>
      </c>
      <c r="BU124" s="290">
        <f t="shared" si="30"/>
        <v>0</v>
      </c>
      <c r="BV124" s="292">
        <f t="shared" si="31"/>
        <v>1</v>
      </c>
      <c r="BW124" s="311">
        <v>0</v>
      </c>
      <c r="BX124" s="290">
        <f t="shared" si="32"/>
        <v>0.43</v>
      </c>
      <c r="BY124">
        <f t="shared" si="33"/>
        <v>0</v>
      </c>
      <c r="BZ124" s="296">
        <f t="shared" si="34"/>
        <v>0</v>
      </c>
      <c r="CB124" s="291">
        <v>0.6</v>
      </c>
      <c r="CC124" s="291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45" hidden="1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+VLOOKUP(G125,Liste!$A$7:$G$69,3,FALSE)</f>
        <v>Pin sylvestre</v>
      </c>
      <c r="BI125" s="96" t="str">
        <f>+VLOOKUP(H125,Liste!$B$7:$G$69,5,FALSE)</f>
        <v>GS Pineraies des plaines du Centre et du Nord Ouest</v>
      </c>
      <c r="BJ125" s="131">
        <f t="shared" si="27"/>
        <v>92</v>
      </c>
      <c r="BK125" s="131" t="str">
        <f t="shared" si="29"/>
        <v>Pin sylvestre_F2_Eclaircie précoce_GS Pineraies des plaines du Centre et du Nord Ouest_92_</v>
      </c>
      <c r="BL125" s="312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0" t="str">
        <f>+VLOOKUP(G125,Liste!$A$7:$H$69,8,FALSE)</f>
        <v>Résineux</v>
      </c>
      <c r="BU125" s="290">
        <f t="shared" si="30"/>
        <v>0</v>
      </c>
      <c r="BV125" s="292">
        <f t="shared" si="31"/>
        <v>1</v>
      </c>
      <c r="BW125" s="311">
        <v>0</v>
      </c>
      <c r="BX125" s="290">
        <f t="shared" si="32"/>
        <v>0.43</v>
      </c>
      <c r="BY125">
        <f t="shared" si="33"/>
        <v>0</v>
      </c>
      <c r="BZ125" s="296">
        <f t="shared" si="34"/>
        <v>0</v>
      </c>
      <c r="CB125" s="291">
        <v>0.6</v>
      </c>
      <c r="CC125" s="291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45" hidden="1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+VLOOKUP(G126,Liste!$A$7:$G$69,3,FALSE)</f>
        <v>Pin sylvestre</v>
      </c>
      <c r="BI126" s="96" t="str">
        <f>+VLOOKUP(H126,Liste!$B$7:$G$69,5,FALSE)</f>
        <v>GS Pineraies des plaines du Centre et du Nord Ouest</v>
      </c>
      <c r="BJ126" s="131">
        <f t="shared" si="27"/>
        <v>93</v>
      </c>
      <c r="BK126" s="131" t="str">
        <f t="shared" si="29"/>
        <v>Pin sylvestre_F2_Eclaircie précoce_GS Pineraies des plaines du Centre et du Nord Ouest_93_</v>
      </c>
      <c r="BL126" s="312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0" t="str">
        <f>+VLOOKUP(G126,Liste!$A$7:$H$69,8,FALSE)</f>
        <v>Résineux</v>
      </c>
      <c r="BU126" s="290">
        <f t="shared" si="30"/>
        <v>0</v>
      </c>
      <c r="BV126" s="292">
        <f t="shared" si="31"/>
        <v>1</v>
      </c>
      <c r="BW126" s="311">
        <v>0</v>
      </c>
      <c r="BX126" s="290">
        <f t="shared" si="32"/>
        <v>0.43</v>
      </c>
      <c r="BY126">
        <f t="shared" si="33"/>
        <v>0</v>
      </c>
      <c r="BZ126" s="296">
        <f t="shared" si="34"/>
        <v>0</v>
      </c>
      <c r="CB126" s="291">
        <v>0.6</v>
      </c>
      <c r="CC126" s="291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45" hidden="1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+VLOOKUP(G127,Liste!$A$7:$G$69,3,FALSE)</f>
        <v>Pin sylvestre</v>
      </c>
      <c r="BI127" s="96" t="str">
        <f>+VLOOKUP(H127,Liste!$B$7:$G$69,5,FALSE)</f>
        <v>GS Pineraies des plaines du Centre et du Nord Ouest</v>
      </c>
      <c r="BJ127" s="131">
        <f t="shared" si="27"/>
        <v>94</v>
      </c>
      <c r="BK127" s="131" t="str">
        <f t="shared" si="29"/>
        <v>Pin sylvestre_F2_Eclaircie précoce_GS Pineraies des plaines du Centre et du Nord Ouest_94_</v>
      </c>
      <c r="BL127" s="312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0" t="str">
        <f>+VLOOKUP(G127,Liste!$A$7:$H$69,8,FALSE)</f>
        <v>Résineux</v>
      </c>
      <c r="BU127" s="290">
        <f t="shared" si="30"/>
        <v>0</v>
      </c>
      <c r="BV127" s="292">
        <f t="shared" si="31"/>
        <v>1</v>
      </c>
      <c r="BW127" s="311">
        <v>0</v>
      </c>
      <c r="BX127" s="290">
        <f t="shared" si="32"/>
        <v>0.43</v>
      </c>
      <c r="BY127">
        <f t="shared" si="33"/>
        <v>0</v>
      </c>
      <c r="BZ127" s="296">
        <f t="shared" si="34"/>
        <v>0</v>
      </c>
      <c r="CB127" s="291">
        <v>0.6</v>
      </c>
      <c r="CC127" s="291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45" hidden="1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+VLOOKUP(G128,Liste!$A$7:$G$69,3,FALSE)</f>
        <v>Pin sylvestre</v>
      </c>
      <c r="BI128" s="96" t="str">
        <f>+VLOOKUP(H128,Liste!$B$7:$G$69,5,FALSE)</f>
        <v>GS Pineraies des plaines du Centre et du Nord Ouest</v>
      </c>
      <c r="BJ128" s="131">
        <f t="shared" si="27"/>
        <v>95</v>
      </c>
      <c r="BK128" s="131" t="str">
        <f t="shared" si="29"/>
        <v>Pin sylvestre_F2_Eclaircie précoce_GS Pineraies des plaines du Centre et du Nord Ouest_95_</v>
      </c>
      <c r="BL128" s="312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0" t="str">
        <f>+VLOOKUP(G128,Liste!$A$7:$H$69,8,FALSE)</f>
        <v>Résineux</v>
      </c>
      <c r="BU128" s="290">
        <f t="shared" si="30"/>
        <v>0</v>
      </c>
      <c r="BV128" s="292">
        <f t="shared" si="31"/>
        <v>1</v>
      </c>
      <c r="BW128" s="311">
        <v>0</v>
      </c>
      <c r="BX128" s="290">
        <f t="shared" si="32"/>
        <v>0.43</v>
      </c>
      <c r="BY128">
        <f t="shared" si="33"/>
        <v>0</v>
      </c>
      <c r="BZ128" s="296">
        <f t="shared" si="34"/>
        <v>0</v>
      </c>
      <c r="CB128" s="291">
        <v>0.6</v>
      </c>
      <c r="CC128" s="291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45" hidden="1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+VLOOKUP(G129,Liste!$A$7:$G$69,3,FALSE)</f>
        <v>Pin sylvestre</v>
      </c>
      <c r="BI129" s="96" t="str">
        <f>+VLOOKUP(H129,Liste!$B$7:$G$69,5,FALSE)</f>
        <v>GS Pineraies des plaines du Centre et du Nord Ouest</v>
      </c>
      <c r="BJ129" s="131">
        <f t="shared" si="27"/>
        <v>96</v>
      </c>
      <c r="BK129" s="131" t="str">
        <f t="shared" si="29"/>
        <v>Pin sylvestre_F2_Eclaircie précoce_GS Pineraies des plaines du Centre et du Nord Ouest_96_</v>
      </c>
      <c r="BL129" s="312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0" t="str">
        <f>+VLOOKUP(G129,Liste!$A$7:$H$69,8,FALSE)</f>
        <v>Résineux</v>
      </c>
      <c r="BU129" s="290">
        <f t="shared" si="30"/>
        <v>0</v>
      </c>
      <c r="BV129" s="292">
        <f t="shared" si="31"/>
        <v>1</v>
      </c>
      <c r="BW129" s="311">
        <v>0</v>
      </c>
      <c r="BX129" s="290">
        <f t="shared" si="32"/>
        <v>0.43</v>
      </c>
      <c r="BY129">
        <f t="shared" si="33"/>
        <v>0</v>
      </c>
      <c r="BZ129" s="296">
        <f t="shared" si="34"/>
        <v>0</v>
      </c>
      <c r="CB129" s="291">
        <v>0.6</v>
      </c>
      <c r="CC129" s="291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45" hidden="1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+VLOOKUP(G130,Liste!$A$7:$G$69,3,FALSE)</f>
        <v>Pin sylvestre</v>
      </c>
      <c r="BI130" s="96" t="str">
        <f>+VLOOKUP(H130,Liste!$B$7:$G$69,5,FALSE)</f>
        <v>GS Pineraies des plaines du Centre et du Nord Ouest</v>
      </c>
      <c r="BJ130" s="131">
        <f t="shared" si="27"/>
        <v>97</v>
      </c>
      <c r="BK130" s="131" t="str">
        <f t="shared" si="29"/>
        <v>Pin sylvestre_F2_Eclaircie précoce_GS Pineraies des plaines du Centre et du Nord Ouest_97_</v>
      </c>
      <c r="BL130" s="312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0" t="str">
        <f>+VLOOKUP(G130,Liste!$A$7:$H$69,8,FALSE)</f>
        <v>Résineux</v>
      </c>
      <c r="BU130" s="290">
        <f t="shared" si="30"/>
        <v>0</v>
      </c>
      <c r="BV130" s="292">
        <f t="shared" si="31"/>
        <v>1</v>
      </c>
      <c r="BW130" s="311">
        <v>0</v>
      </c>
      <c r="BX130" s="290">
        <f t="shared" si="32"/>
        <v>0.43</v>
      </c>
      <c r="BY130">
        <f t="shared" si="33"/>
        <v>0</v>
      </c>
      <c r="BZ130" s="296">
        <f t="shared" si="34"/>
        <v>0</v>
      </c>
      <c r="CB130" s="291">
        <v>0.6</v>
      </c>
      <c r="CC130" s="291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45" hidden="1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+VLOOKUP(G131,Liste!$A$7:$G$69,3,FALSE)</f>
        <v>Pin sylvestre</v>
      </c>
      <c r="BI131" s="96" t="str">
        <f>+VLOOKUP(H131,Liste!$B$7:$G$69,5,FALSE)</f>
        <v>GS Pineraies des plaines du Centre et du Nord Ouest</v>
      </c>
      <c r="BJ131" s="131">
        <f t="shared" ref="BJ131:BJ194" si="46">+AC131</f>
        <v>98</v>
      </c>
      <c r="BK131" s="131" t="str">
        <f t="shared" si="29"/>
        <v>Pin sylvestre_F2_Eclaircie précoce_GS Pineraies des plaines du Centre et du Nord Ouest_98_</v>
      </c>
      <c r="BL131" s="312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0" t="str">
        <f>+VLOOKUP(G131,Liste!$A$7:$H$69,8,FALSE)</f>
        <v>Résineux</v>
      </c>
      <c r="BU131" s="290">
        <f t="shared" si="30"/>
        <v>0</v>
      </c>
      <c r="BV131" s="292">
        <f t="shared" si="31"/>
        <v>1</v>
      </c>
      <c r="BW131" s="311">
        <v>0</v>
      </c>
      <c r="BX131" s="290">
        <f t="shared" si="32"/>
        <v>0.43</v>
      </c>
      <c r="BY131">
        <f t="shared" si="33"/>
        <v>0</v>
      </c>
      <c r="BZ131" s="296">
        <f t="shared" si="34"/>
        <v>0</v>
      </c>
      <c r="CB131" s="291">
        <v>0.6</v>
      </c>
      <c r="CC131" s="291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45" hidden="1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+VLOOKUP(G132,Liste!$A$7:$G$69,3,FALSE)</f>
        <v>Pin sylvestre</v>
      </c>
      <c r="BI132" s="96" t="str">
        <f>+VLOOKUP(H132,Liste!$B$7:$G$69,5,FALSE)</f>
        <v>GS Pineraies des plaines du Centre et du Nord Ouest</v>
      </c>
      <c r="BJ132" s="131">
        <f t="shared" si="46"/>
        <v>99</v>
      </c>
      <c r="BK132" s="131" t="str">
        <f t="shared" ref="BK132:BK195" si="48">+_xlfn.CONCAT(BH132,"_",J132,"_",I132,"_",BI132,"_",BJ132,"_")</f>
        <v>Pin sylvestre_F2_Eclaircie précoce_GS Pineraies des plaines du Centre et du Nord Ouest_99_</v>
      </c>
      <c r="BL132" s="312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0" t="str">
        <f>+VLOOKUP(G132,Liste!$A$7:$H$69,8,FALSE)</f>
        <v>Résineux</v>
      </c>
      <c r="BU132" s="290">
        <f t="shared" ref="BU132:BU195" si="49">IF(BT132="Résineux",0%,100%)</f>
        <v>0</v>
      </c>
      <c r="BV132" s="292">
        <f t="shared" ref="BV132:BV195" si="50">+IF(BT132="Résineux",100%,0%)</f>
        <v>1</v>
      </c>
      <c r="BW132" s="311">
        <v>0</v>
      </c>
      <c r="BX132" s="290">
        <f t="shared" ref="BX132:BX195" si="51">+IF(BV132&lt;&gt;0,0.43,0.25)</f>
        <v>0.43</v>
      </c>
      <c r="BY132">
        <f t="shared" ref="BY132:BY195" si="52">+IF(BJ132&lt;=30,AV132*BX132,0)</f>
        <v>0</v>
      </c>
      <c r="BZ132" s="296">
        <f t="shared" ref="BZ132:BZ195" si="53">+IF(BJ132&gt;=31,0,BY132+BZ131)</f>
        <v>0</v>
      </c>
      <c r="CB132" s="291">
        <v>0.6</v>
      </c>
      <c r="CC132" s="291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45" hidden="1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+VLOOKUP(G133,Liste!$A$7:$G$69,3,FALSE)</f>
        <v>Pin sylvestre</v>
      </c>
      <c r="BI133" s="96" t="str">
        <f>+VLOOKUP(H133,Liste!$B$7:$G$69,5,FALSE)</f>
        <v>GS Pineraies des plaines du Centre et du Nord Ouest</v>
      </c>
      <c r="BJ133" s="131">
        <f t="shared" si="46"/>
        <v>100</v>
      </c>
      <c r="BK133" s="131" t="str">
        <f t="shared" si="48"/>
        <v>Pin sylvestre_F2_Eclaircie précoce_GS Pineraies des plaines du Centre et du Nord Ouest_100_</v>
      </c>
      <c r="BL133" s="312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0" t="str">
        <f>+VLOOKUP(G133,Liste!$A$7:$H$69,8,FALSE)</f>
        <v>Résineux</v>
      </c>
      <c r="BU133" s="290">
        <f t="shared" si="49"/>
        <v>0</v>
      </c>
      <c r="BV133" s="292">
        <f t="shared" si="50"/>
        <v>1</v>
      </c>
      <c r="BW133" s="311">
        <v>0</v>
      </c>
      <c r="BX133" s="290">
        <f t="shared" si="51"/>
        <v>0.43</v>
      </c>
      <c r="BY133">
        <f t="shared" si="52"/>
        <v>0</v>
      </c>
      <c r="BZ133" s="296">
        <f t="shared" si="53"/>
        <v>0</v>
      </c>
      <c r="CB133" s="291">
        <v>0.6</v>
      </c>
      <c r="CC133" s="291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45" hidden="1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+VLOOKUP(G134,Liste!$A$7:$G$69,3,FALSE)</f>
        <v>Pin sylvestre</v>
      </c>
      <c r="BI134" s="96" t="str">
        <f>+VLOOKUP(H134,Liste!$B$7:$G$69,5,FALSE)</f>
        <v>GS Pineraies des plaines du Centre et du Nord Ouest</v>
      </c>
      <c r="BJ134" s="131">
        <f t="shared" si="46"/>
        <v>101</v>
      </c>
      <c r="BK134" s="131" t="str">
        <f t="shared" si="48"/>
        <v>Pin sylvestre_F2_Eclaircie précoce_GS Pineraies des plaines du Centre et du Nord Ouest_101_</v>
      </c>
      <c r="BL134" s="312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0" t="str">
        <f>+VLOOKUP(G134,Liste!$A$7:$H$69,8,FALSE)</f>
        <v>Résineux</v>
      </c>
      <c r="BU134" s="290">
        <f t="shared" si="49"/>
        <v>0</v>
      </c>
      <c r="BV134" s="292">
        <f t="shared" si="50"/>
        <v>1</v>
      </c>
      <c r="BW134" s="311">
        <v>0</v>
      </c>
      <c r="BX134" s="290">
        <f t="shared" si="51"/>
        <v>0.43</v>
      </c>
      <c r="BY134">
        <f t="shared" si="52"/>
        <v>0</v>
      </c>
      <c r="BZ134" s="296">
        <f t="shared" si="53"/>
        <v>0</v>
      </c>
      <c r="CB134" s="291">
        <v>0.6</v>
      </c>
      <c r="CC134" s="291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45" hidden="1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+VLOOKUP(G135,Liste!$A$7:$G$69,3,FALSE)</f>
        <v>Pin sylvestre</v>
      </c>
      <c r="BI135" s="96" t="str">
        <f>+VLOOKUP(H135,Liste!$B$7:$G$69,5,FALSE)</f>
        <v>GS Pineraies des plaines du Centre et du Nord Ouest</v>
      </c>
      <c r="BJ135" s="131">
        <f t="shared" si="46"/>
        <v>101</v>
      </c>
      <c r="BK135" s="131" t="str">
        <f t="shared" si="48"/>
        <v>Pin sylvestre_F2_Eclaircie précoce_GS Pineraies des plaines du Centre et du Nord Ouest_101_</v>
      </c>
      <c r="BL135" s="312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0" t="str">
        <f>+VLOOKUP(G135,Liste!$A$7:$H$69,8,FALSE)</f>
        <v>Résineux</v>
      </c>
      <c r="BU135" s="290">
        <f t="shared" si="49"/>
        <v>0</v>
      </c>
      <c r="BV135" s="292">
        <f t="shared" si="50"/>
        <v>1</v>
      </c>
      <c r="BW135" s="311">
        <v>0</v>
      </c>
      <c r="BX135" s="290">
        <f t="shared" si="51"/>
        <v>0.43</v>
      </c>
      <c r="BY135">
        <f t="shared" si="52"/>
        <v>0</v>
      </c>
      <c r="BZ135" s="296">
        <f t="shared" si="53"/>
        <v>0</v>
      </c>
      <c r="CB135" s="291">
        <v>0.6</v>
      </c>
      <c r="CC135" s="291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45" hidden="1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+VLOOKUP(G136,Liste!$A$7:$G$69,3,FALSE)</f>
        <v>Pin sylvestre</v>
      </c>
      <c r="BI136" s="96" t="str">
        <f>+VLOOKUP(H136,Liste!$B$7:$G$69,5,FALSE)</f>
        <v>GS Pineraies des plaines du Centre et du Nord Ouest</v>
      </c>
      <c r="BJ136" s="131">
        <f t="shared" si="46"/>
        <v>102</v>
      </c>
      <c r="BK136" s="131" t="str">
        <f t="shared" si="48"/>
        <v>Pin sylvestre_F2_Eclaircie précoce_GS Pineraies des plaines du Centre et du Nord Ouest_102_</v>
      </c>
      <c r="BL136" s="312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0" t="str">
        <f>+VLOOKUP(G136,Liste!$A$7:$H$69,8,FALSE)</f>
        <v>Résineux</v>
      </c>
      <c r="BU136" s="290">
        <f t="shared" si="49"/>
        <v>0</v>
      </c>
      <c r="BV136" s="292">
        <f t="shared" si="50"/>
        <v>1</v>
      </c>
      <c r="BW136" s="311">
        <v>0</v>
      </c>
      <c r="BX136" s="290">
        <f t="shared" si="51"/>
        <v>0.43</v>
      </c>
      <c r="BY136">
        <f t="shared" si="52"/>
        <v>0</v>
      </c>
      <c r="BZ136" s="296">
        <f t="shared" si="53"/>
        <v>0</v>
      </c>
      <c r="CB136" s="291">
        <v>0.6</v>
      </c>
      <c r="CC136" s="291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45" hidden="1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+VLOOKUP(G137,Liste!$A$7:$G$69,3,FALSE)</f>
        <v>Pin sylvestre</v>
      </c>
      <c r="BI137" s="96" t="str">
        <f>+VLOOKUP(H137,Liste!$B$7:$G$69,5,FALSE)</f>
        <v>GS Pineraies des plaines du Centre et du Nord Ouest</v>
      </c>
      <c r="BJ137" s="131">
        <f t="shared" si="46"/>
        <v>103</v>
      </c>
      <c r="BK137" s="131" t="str">
        <f t="shared" si="48"/>
        <v>Pin sylvestre_F2_Eclaircie précoce_GS Pineraies des plaines du Centre et du Nord Ouest_103_</v>
      </c>
      <c r="BL137" s="312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0" t="str">
        <f>+VLOOKUP(G137,Liste!$A$7:$H$69,8,FALSE)</f>
        <v>Résineux</v>
      </c>
      <c r="BU137" s="290">
        <f t="shared" si="49"/>
        <v>0</v>
      </c>
      <c r="BV137" s="292">
        <f t="shared" si="50"/>
        <v>1</v>
      </c>
      <c r="BW137" s="311">
        <v>0</v>
      </c>
      <c r="BX137" s="290">
        <f t="shared" si="51"/>
        <v>0.43</v>
      </c>
      <c r="BY137">
        <f t="shared" si="52"/>
        <v>0</v>
      </c>
      <c r="BZ137" s="296">
        <f t="shared" si="53"/>
        <v>0</v>
      </c>
      <c r="CB137" s="291">
        <v>0.6</v>
      </c>
      <c r="CC137" s="291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45" hidden="1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+VLOOKUP(G138,Liste!$A$7:$G$69,3,FALSE)</f>
        <v>Pin sylvestre</v>
      </c>
      <c r="BI138" s="96" t="str">
        <f>+VLOOKUP(H138,Liste!$B$7:$G$69,5,FALSE)</f>
        <v>GS Pineraies des plaines du Centre et du Nord Ouest</v>
      </c>
      <c r="BJ138" s="131">
        <f t="shared" si="46"/>
        <v>104</v>
      </c>
      <c r="BK138" s="131" t="str">
        <f t="shared" si="48"/>
        <v>Pin sylvestre_F2_Eclaircie précoce_GS Pineraies des plaines du Centre et du Nord Ouest_104_</v>
      </c>
      <c r="BL138" s="312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0" t="str">
        <f>+VLOOKUP(G138,Liste!$A$7:$H$69,8,FALSE)</f>
        <v>Résineux</v>
      </c>
      <c r="BU138" s="290">
        <f t="shared" si="49"/>
        <v>0</v>
      </c>
      <c r="BV138" s="292">
        <f t="shared" si="50"/>
        <v>1</v>
      </c>
      <c r="BW138" s="311">
        <v>0</v>
      </c>
      <c r="BX138" s="290">
        <f t="shared" si="51"/>
        <v>0.43</v>
      </c>
      <c r="BY138">
        <f t="shared" si="52"/>
        <v>0</v>
      </c>
      <c r="BZ138" s="296">
        <f t="shared" si="53"/>
        <v>0</v>
      </c>
      <c r="CB138" s="291">
        <v>0.6</v>
      </c>
      <c r="CC138" s="291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45" hidden="1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+VLOOKUP(G139,Liste!$A$7:$G$69,3,FALSE)</f>
        <v>Pin sylvestre</v>
      </c>
      <c r="BI139" s="96" t="str">
        <f>+VLOOKUP(H139,Liste!$B$7:$G$69,5,FALSE)</f>
        <v>GS Pineraies des plaines du Centre et du Nord Ouest</v>
      </c>
      <c r="BJ139" s="131">
        <f t="shared" si="46"/>
        <v>105</v>
      </c>
      <c r="BK139" s="131" t="str">
        <f t="shared" si="48"/>
        <v>Pin sylvestre_F2_Eclaircie précoce_GS Pineraies des plaines du Centre et du Nord Ouest_105_</v>
      </c>
      <c r="BL139" s="312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0" t="str">
        <f>+VLOOKUP(G139,Liste!$A$7:$H$69,8,FALSE)</f>
        <v>Résineux</v>
      </c>
      <c r="BU139" s="290">
        <f t="shared" si="49"/>
        <v>0</v>
      </c>
      <c r="BV139" s="292">
        <f t="shared" si="50"/>
        <v>1</v>
      </c>
      <c r="BW139" s="311">
        <v>0</v>
      </c>
      <c r="BX139" s="290">
        <f t="shared" si="51"/>
        <v>0.43</v>
      </c>
      <c r="BY139">
        <f t="shared" si="52"/>
        <v>0</v>
      </c>
      <c r="BZ139" s="296">
        <f t="shared" si="53"/>
        <v>0</v>
      </c>
      <c r="CB139" s="291">
        <v>0.6</v>
      </c>
      <c r="CC139" s="291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45" hidden="1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+VLOOKUP(G140,Liste!$A$7:$G$69,3,FALSE)</f>
        <v>Pin sylvestre</v>
      </c>
      <c r="BI140" s="96" t="str">
        <f>+VLOOKUP(H140,Liste!$B$7:$G$69,5,FALSE)</f>
        <v>GS Pineraies des plaines du Centre et du Nord Ouest</v>
      </c>
      <c r="BJ140" s="131">
        <f t="shared" si="46"/>
        <v>105</v>
      </c>
      <c r="BK140" s="131" t="str">
        <f t="shared" si="48"/>
        <v>Pin sylvestre_F2_Eclaircie précoce_GS Pineraies des plaines du Centre et du Nord Ouest_105_</v>
      </c>
      <c r="BL140" s="312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0" t="str">
        <f>+VLOOKUP(G140,Liste!$A$7:$H$69,8,FALSE)</f>
        <v>Résineux</v>
      </c>
      <c r="BU140" s="290">
        <f t="shared" si="49"/>
        <v>0</v>
      </c>
      <c r="BV140" s="292">
        <f t="shared" si="50"/>
        <v>1</v>
      </c>
      <c r="BW140" s="311">
        <v>0</v>
      </c>
      <c r="BX140" s="290">
        <f t="shared" si="51"/>
        <v>0.43</v>
      </c>
      <c r="BY140">
        <f t="shared" si="52"/>
        <v>0</v>
      </c>
      <c r="BZ140" s="296">
        <f t="shared" si="53"/>
        <v>0</v>
      </c>
      <c r="CB140" s="291">
        <v>0.6</v>
      </c>
      <c r="CC140" s="291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4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04" t="str">
        <f t="shared" ref="AY141:AY177" si="65">IF(AD141="ap",IF(AU141&lt;=45,0,1.80306-(53.52431/AU141)-(1182.78539/(AU141^2))),"")</f>
        <v/>
      </c>
      <c r="AZ141" s="304" t="str">
        <f t="shared" ref="AZ141:AZ177" si="66">IF(AD141="ap",IF(AU141&lt;=20,0,(0.76104+(25.23841/AU141)-(764.19392/AU141^2))-AY141),"")</f>
        <v/>
      </c>
      <c r="BA141" s="305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+VLOOKUP(G141,Liste!$A$7:$G$69,3,FALSE)</f>
        <v>Douglas</v>
      </c>
      <c r="BI141" s="96" t="str">
        <f>+VLOOKUP(H141,Liste!$B$7:$G$69,5,FALSE)</f>
        <v>National</v>
      </c>
      <c r="BJ141" s="131">
        <f t="shared" si="46"/>
        <v>19</v>
      </c>
      <c r="BK141" s="131" t="str">
        <f t="shared" si="48"/>
        <v>Douglas_F2_Entree 17-18m, densité haute_National_19_</v>
      </c>
      <c r="BL141" s="312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0" t="str">
        <f>+VLOOKUP(G141,Liste!$A$7:$H$69,8,FALSE)</f>
        <v>Résineux</v>
      </c>
      <c r="BU141" s="290">
        <f t="shared" si="49"/>
        <v>0</v>
      </c>
      <c r="BV141" s="292">
        <f t="shared" si="50"/>
        <v>1</v>
      </c>
      <c r="BW141" s="311">
        <v>0</v>
      </c>
      <c r="BX141" s="290">
        <f t="shared" si="51"/>
        <v>0.43</v>
      </c>
      <c r="BY141">
        <f t="shared" si="52"/>
        <v>0</v>
      </c>
      <c r="BZ141" s="296">
        <f t="shared" si="53"/>
        <v>0</v>
      </c>
      <c r="CB141" s="291">
        <v>0.6</v>
      </c>
      <c r="CC141" s="291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4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04" t="str">
        <f t="shared" si="65"/>
        <v/>
      </c>
      <c r="AZ142" s="304" t="str">
        <f t="shared" si="66"/>
        <v/>
      </c>
      <c r="BA142" s="305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+VLOOKUP(G142,Liste!$A$7:$G$69,3,FALSE)</f>
        <v>Douglas</v>
      </c>
      <c r="BI142" s="96" t="str">
        <f>+VLOOKUP(H142,Liste!$B$7:$G$69,5,FALSE)</f>
        <v>National</v>
      </c>
      <c r="BJ142" s="131">
        <f t="shared" si="46"/>
        <v>21</v>
      </c>
      <c r="BK142" s="131" t="str">
        <f t="shared" si="48"/>
        <v>Douglas_F2_Entree 17-18m, densité haute_National_21_</v>
      </c>
      <c r="BL142" s="312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0" t="str">
        <f>+VLOOKUP(G142,Liste!$A$7:$H$69,8,FALSE)</f>
        <v>Résineux</v>
      </c>
      <c r="BU142" s="290">
        <f t="shared" si="49"/>
        <v>0</v>
      </c>
      <c r="BV142" s="292">
        <f t="shared" si="50"/>
        <v>1</v>
      </c>
      <c r="BW142" s="311">
        <v>0</v>
      </c>
      <c r="BX142" s="290">
        <f t="shared" si="51"/>
        <v>0.43</v>
      </c>
      <c r="BY142">
        <f t="shared" si="52"/>
        <v>0</v>
      </c>
      <c r="BZ142" s="296">
        <f t="shared" si="53"/>
        <v>0</v>
      </c>
      <c r="CB142" s="291">
        <v>0.6</v>
      </c>
      <c r="CC142" s="291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4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04">
        <f t="shared" si="65"/>
        <v>0</v>
      </c>
      <c r="AZ143" s="304">
        <f t="shared" si="66"/>
        <v>0</v>
      </c>
      <c r="BA143" s="305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+VLOOKUP(G143,Liste!$A$7:$G$69,3,FALSE)</f>
        <v>Douglas</v>
      </c>
      <c r="BI143" s="96" t="str">
        <f>+VLOOKUP(H143,Liste!$B$7:$G$69,5,FALSE)</f>
        <v>National</v>
      </c>
      <c r="BJ143" s="131">
        <f t="shared" si="46"/>
        <v>21</v>
      </c>
      <c r="BK143" s="131" t="str">
        <f t="shared" si="48"/>
        <v>Douglas_F2_Entree 17-18m, densité haute_National_21_</v>
      </c>
      <c r="BL143" s="312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0" t="str">
        <f>+VLOOKUP(G143,Liste!$A$7:$H$69,8,FALSE)</f>
        <v>Résineux</v>
      </c>
      <c r="BU143" s="290">
        <f t="shared" si="49"/>
        <v>0</v>
      </c>
      <c r="BV143" s="292">
        <f t="shared" si="50"/>
        <v>1</v>
      </c>
      <c r="BW143" s="311">
        <v>0</v>
      </c>
      <c r="BX143" s="290">
        <f t="shared" si="51"/>
        <v>0.43</v>
      </c>
      <c r="BY143">
        <f t="shared" si="52"/>
        <v>27.195223494131156</v>
      </c>
      <c r="BZ143" s="296">
        <f t="shared" si="53"/>
        <v>27.195223494131156</v>
      </c>
      <c r="CB143" s="291">
        <v>0.6</v>
      </c>
      <c r="CC143" s="291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4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04" t="str">
        <f t="shared" si="65"/>
        <v/>
      </c>
      <c r="AZ144" s="304" t="str">
        <f t="shared" si="66"/>
        <v/>
      </c>
      <c r="BA144" s="305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+VLOOKUP(G144,Liste!$A$7:$G$69,3,FALSE)</f>
        <v>Douglas</v>
      </c>
      <c r="BI144" s="96" t="str">
        <f>+VLOOKUP(H144,Liste!$B$7:$G$69,5,FALSE)</f>
        <v>National</v>
      </c>
      <c r="BJ144" s="131">
        <f t="shared" si="46"/>
        <v>28</v>
      </c>
      <c r="BK144" s="131" t="str">
        <f t="shared" si="48"/>
        <v>Douglas_F2_Entree 17-18m, densité haute_National_28_</v>
      </c>
      <c r="BL144" s="312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0" t="str">
        <f>+VLOOKUP(G144,Liste!$A$7:$H$69,8,FALSE)</f>
        <v>Résineux</v>
      </c>
      <c r="BU144" s="290">
        <f t="shared" si="49"/>
        <v>0</v>
      </c>
      <c r="BV144" s="292">
        <f t="shared" si="50"/>
        <v>1</v>
      </c>
      <c r="BW144" s="311">
        <v>0</v>
      </c>
      <c r="BX144" s="290">
        <f t="shared" si="51"/>
        <v>0.43</v>
      </c>
      <c r="BY144">
        <f t="shared" si="52"/>
        <v>0</v>
      </c>
      <c r="BZ144" s="296">
        <f t="shared" si="53"/>
        <v>27.195223494131156</v>
      </c>
      <c r="CB144" s="291">
        <v>0.6</v>
      </c>
      <c r="CC144" s="291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4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04">
        <f t="shared" si="65"/>
        <v>0</v>
      </c>
      <c r="AZ145" s="304">
        <f t="shared" si="66"/>
        <v>0.14258563124907586</v>
      </c>
      <c r="BA145" s="305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+VLOOKUP(G145,Liste!$A$7:$G$69,3,FALSE)</f>
        <v>Douglas</v>
      </c>
      <c r="BI145" s="96" t="str">
        <f>+VLOOKUP(H145,Liste!$B$7:$G$69,5,FALSE)</f>
        <v>National</v>
      </c>
      <c r="BJ145" s="131">
        <f t="shared" si="46"/>
        <v>28</v>
      </c>
      <c r="BK145" s="131" t="str">
        <f t="shared" si="48"/>
        <v>Douglas_F2_Entree 17-18m, densité haute_National_28_</v>
      </c>
      <c r="BL145" s="312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0" t="str">
        <f>+VLOOKUP(G145,Liste!$A$7:$H$69,8,FALSE)</f>
        <v>Résineux</v>
      </c>
      <c r="BU145" s="290">
        <f t="shared" si="49"/>
        <v>0</v>
      </c>
      <c r="BV145" s="292">
        <f t="shared" si="50"/>
        <v>1</v>
      </c>
      <c r="BW145" s="311">
        <v>0</v>
      </c>
      <c r="BX145" s="290">
        <f t="shared" si="51"/>
        <v>0.43</v>
      </c>
      <c r="BY145">
        <f t="shared" si="52"/>
        <v>25.781148608489179</v>
      </c>
      <c r="BZ145" s="296">
        <f t="shared" si="53"/>
        <v>52.976372102620331</v>
      </c>
      <c r="CB145" s="291">
        <v>0.6</v>
      </c>
      <c r="CC145" s="291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4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04" t="str">
        <f t="shared" si="65"/>
        <v/>
      </c>
      <c r="AZ146" s="304" t="str">
        <f t="shared" si="66"/>
        <v/>
      </c>
      <c r="BA146" s="305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+VLOOKUP(G146,Liste!$A$7:$G$69,3,FALSE)</f>
        <v>Douglas</v>
      </c>
      <c r="BI146" s="96" t="str">
        <f>+VLOOKUP(H146,Liste!$B$7:$G$69,5,FALSE)</f>
        <v>National</v>
      </c>
      <c r="BJ146" s="131">
        <f t="shared" si="46"/>
        <v>30</v>
      </c>
      <c r="BK146" s="131" t="str">
        <f t="shared" si="48"/>
        <v>Douglas_F2_Entree 17-18m, densité haute_National_30_</v>
      </c>
      <c r="BL146" s="312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0" t="str">
        <f>+VLOOKUP(G146,Liste!$A$7:$H$69,8,FALSE)</f>
        <v>Résineux</v>
      </c>
      <c r="BU146" s="290">
        <f t="shared" si="49"/>
        <v>0</v>
      </c>
      <c r="BV146" s="292">
        <f t="shared" si="50"/>
        <v>1</v>
      </c>
      <c r="BW146" s="311">
        <v>0</v>
      </c>
      <c r="BX146" s="290">
        <f t="shared" si="51"/>
        <v>0.43</v>
      </c>
      <c r="BY146">
        <f t="shared" si="52"/>
        <v>0</v>
      </c>
      <c r="BZ146" s="296">
        <f t="shared" si="53"/>
        <v>52.976372102620331</v>
      </c>
      <c r="CB146" s="291">
        <v>0.6</v>
      </c>
      <c r="CC146" s="291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4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04" t="str">
        <f t="shared" si="65"/>
        <v/>
      </c>
      <c r="AZ147" s="304" t="str">
        <f t="shared" si="66"/>
        <v/>
      </c>
      <c r="BA147" s="305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+VLOOKUP(G147,Liste!$A$7:$G$69,3,FALSE)</f>
        <v>Douglas</v>
      </c>
      <c r="BI147" s="96" t="str">
        <f>+VLOOKUP(H147,Liste!$B$7:$G$69,5,FALSE)</f>
        <v>National</v>
      </c>
      <c r="BJ147" s="131">
        <f t="shared" si="46"/>
        <v>35</v>
      </c>
      <c r="BK147" s="131" t="str">
        <f t="shared" si="48"/>
        <v>Douglas_F2_Entree 17-18m, densité haute_National_35_</v>
      </c>
      <c r="BL147" s="312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0" t="str">
        <f>+VLOOKUP(G147,Liste!$A$7:$H$69,8,FALSE)</f>
        <v>Résineux</v>
      </c>
      <c r="BU147" s="290">
        <f t="shared" si="49"/>
        <v>0</v>
      </c>
      <c r="BV147" s="292">
        <f t="shared" si="50"/>
        <v>1</v>
      </c>
      <c r="BW147" s="311">
        <v>0</v>
      </c>
      <c r="BX147" s="290">
        <f t="shared" si="51"/>
        <v>0.43</v>
      </c>
      <c r="BY147">
        <f t="shared" si="52"/>
        <v>0</v>
      </c>
      <c r="BZ147" s="296">
        <f t="shared" si="53"/>
        <v>0</v>
      </c>
      <c r="CB147" s="291">
        <v>0.6</v>
      </c>
      <c r="CC147" s="291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4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04">
        <f t="shared" si="65"/>
        <v>0</v>
      </c>
      <c r="AZ148" s="304">
        <f t="shared" si="66"/>
        <v>0.60140767453434085</v>
      </c>
      <c r="BA148" s="305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+VLOOKUP(G148,Liste!$A$7:$G$69,3,FALSE)</f>
        <v>Douglas</v>
      </c>
      <c r="BI148" s="96" t="str">
        <f>+VLOOKUP(H148,Liste!$B$7:$G$69,5,FALSE)</f>
        <v>National</v>
      </c>
      <c r="BJ148" s="131">
        <f t="shared" si="46"/>
        <v>35</v>
      </c>
      <c r="BK148" s="131" t="str">
        <f t="shared" si="48"/>
        <v>Douglas_F2_Entree 17-18m, densité haute_National_35_</v>
      </c>
      <c r="BL148" s="312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0" t="str">
        <f>+VLOOKUP(G148,Liste!$A$7:$H$69,8,FALSE)</f>
        <v>Résineux</v>
      </c>
      <c r="BU148" s="290">
        <f t="shared" si="49"/>
        <v>0</v>
      </c>
      <c r="BV148" s="292">
        <f t="shared" si="50"/>
        <v>1</v>
      </c>
      <c r="BW148" s="311">
        <v>0</v>
      </c>
      <c r="BX148" s="290">
        <f t="shared" si="51"/>
        <v>0.43</v>
      </c>
      <c r="BY148">
        <f t="shared" si="52"/>
        <v>0</v>
      </c>
      <c r="BZ148" s="296">
        <f t="shared" si="53"/>
        <v>0</v>
      </c>
      <c r="CB148" s="291">
        <v>0.6</v>
      </c>
      <c r="CC148" s="291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4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04" t="str">
        <f t="shared" si="65"/>
        <v/>
      </c>
      <c r="AZ149" s="304" t="str">
        <f t="shared" si="66"/>
        <v/>
      </c>
      <c r="BA149" s="305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+VLOOKUP(G149,Liste!$A$7:$G$69,3,FALSE)</f>
        <v>Douglas</v>
      </c>
      <c r="BI149" s="96" t="str">
        <f>+VLOOKUP(H149,Liste!$B$7:$G$69,5,FALSE)</f>
        <v>National</v>
      </c>
      <c r="BJ149" s="131">
        <f t="shared" si="46"/>
        <v>42</v>
      </c>
      <c r="BK149" s="131" t="str">
        <f t="shared" si="48"/>
        <v>Douglas_F2_Entree 17-18m, densité haute_National_42_</v>
      </c>
      <c r="BL149" s="312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0" t="str">
        <f>+VLOOKUP(G149,Liste!$A$7:$H$69,8,FALSE)</f>
        <v>Résineux</v>
      </c>
      <c r="BU149" s="290">
        <f t="shared" si="49"/>
        <v>0</v>
      </c>
      <c r="BV149" s="292">
        <f t="shared" si="50"/>
        <v>1</v>
      </c>
      <c r="BW149" s="311">
        <v>0</v>
      </c>
      <c r="BX149" s="290">
        <f t="shared" si="51"/>
        <v>0.43</v>
      </c>
      <c r="BY149">
        <f t="shared" si="52"/>
        <v>0</v>
      </c>
      <c r="BZ149" s="296">
        <f t="shared" si="53"/>
        <v>0</v>
      </c>
      <c r="CB149" s="291">
        <v>0.6</v>
      </c>
      <c r="CC149" s="291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4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04">
        <f t="shared" si="65"/>
        <v>0</v>
      </c>
      <c r="AZ150" s="304">
        <f t="shared" si="66"/>
        <v>0.79636092585811713</v>
      </c>
      <c r="BA150" s="305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+VLOOKUP(G150,Liste!$A$7:$G$69,3,FALSE)</f>
        <v>Douglas</v>
      </c>
      <c r="BI150" s="96" t="str">
        <f>+VLOOKUP(H150,Liste!$B$7:$G$69,5,FALSE)</f>
        <v>National</v>
      </c>
      <c r="BJ150" s="131">
        <f t="shared" si="46"/>
        <v>42</v>
      </c>
      <c r="BK150" s="131" t="str">
        <f t="shared" si="48"/>
        <v>Douglas_F2_Entree 17-18m, densité haute_National_42_</v>
      </c>
      <c r="BL150" s="312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0" t="str">
        <f>+VLOOKUP(G150,Liste!$A$7:$H$69,8,FALSE)</f>
        <v>Résineux</v>
      </c>
      <c r="BU150" s="290">
        <f t="shared" si="49"/>
        <v>0</v>
      </c>
      <c r="BV150" s="292">
        <f t="shared" si="50"/>
        <v>1</v>
      </c>
      <c r="BW150" s="311">
        <v>0</v>
      </c>
      <c r="BX150" s="290">
        <f t="shared" si="51"/>
        <v>0.43</v>
      </c>
      <c r="BY150">
        <f t="shared" si="52"/>
        <v>0</v>
      </c>
      <c r="BZ150" s="296">
        <f t="shared" si="53"/>
        <v>0</v>
      </c>
      <c r="CB150" s="291">
        <v>0.6</v>
      </c>
      <c r="CC150" s="291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4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04" t="str">
        <f t="shared" si="65"/>
        <v/>
      </c>
      <c r="AZ151" s="304" t="str">
        <f t="shared" si="66"/>
        <v/>
      </c>
      <c r="BA151" s="305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+VLOOKUP(G151,Liste!$A$7:$G$69,3,FALSE)</f>
        <v>Douglas</v>
      </c>
      <c r="BI151" s="96" t="str">
        <f>+VLOOKUP(H151,Liste!$B$7:$G$69,5,FALSE)</f>
        <v>National</v>
      </c>
      <c r="BJ151" s="131">
        <f t="shared" si="46"/>
        <v>49</v>
      </c>
      <c r="BK151" s="131" t="str">
        <f t="shared" si="48"/>
        <v>Douglas_F2_Entree 17-18m, densité haute_National_49_</v>
      </c>
      <c r="BL151" s="312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0" t="str">
        <f>+VLOOKUP(G151,Liste!$A$7:$H$69,8,FALSE)</f>
        <v>Résineux</v>
      </c>
      <c r="BU151" s="290">
        <f t="shared" si="49"/>
        <v>0</v>
      </c>
      <c r="BV151" s="292">
        <f t="shared" si="50"/>
        <v>1</v>
      </c>
      <c r="BW151" s="311">
        <v>0</v>
      </c>
      <c r="BX151" s="290">
        <f t="shared" si="51"/>
        <v>0.43</v>
      </c>
      <c r="BY151">
        <f t="shared" si="52"/>
        <v>0</v>
      </c>
      <c r="BZ151" s="296">
        <f t="shared" si="53"/>
        <v>0</v>
      </c>
      <c r="CB151" s="291">
        <v>0.6</v>
      </c>
      <c r="CC151" s="291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4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04">
        <f t="shared" si="65"/>
        <v>0</v>
      </c>
      <c r="AZ152" s="304">
        <f t="shared" si="66"/>
        <v>0.90459537674431212</v>
      </c>
      <c r="BA152" s="305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+VLOOKUP(G152,Liste!$A$7:$G$69,3,FALSE)</f>
        <v>Douglas</v>
      </c>
      <c r="BI152" s="96" t="str">
        <f>+VLOOKUP(H152,Liste!$B$7:$G$69,5,FALSE)</f>
        <v>National</v>
      </c>
      <c r="BJ152" s="131">
        <f t="shared" si="46"/>
        <v>49</v>
      </c>
      <c r="BK152" s="131" t="str">
        <f t="shared" si="48"/>
        <v>Douglas_F2_Entree 17-18m, densité haute_National_49_</v>
      </c>
      <c r="BL152" s="312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0" t="str">
        <f>+VLOOKUP(G152,Liste!$A$7:$H$69,8,FALSE)</f>
        <v>Résineux</v>
      </c>
      <c r="BU152" s="290">
        <f t="shared" si="49"/>
        <v>0</v>
      </c>
      <c r="BV152" s="292">
        <f t="shared" si="50"/>
        <v>1</v>
      </c>
      <c r="BW152" s="311">
        <v>0</v>
      </c>
      <c r="BX152" s="290">
        <f t="shared" si="51"/>
        <v>0.43</v>
      </c>
      <c r="BY152">
        <f t="shared" si="52"/>
        <v>0</v>
      </c>
      <c r="BZ152" s="296">
        <f t="shared" si="53"/>
        <v>0</v>
      </c>
      <c r="CB152" s="291">
        <v>0.6</v>
      </c>
      <c r="CC152" s="291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4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04" t="str">
        <f t="shared" si="65"/>
        <v/>
      </c>
      <c r="AZ153" s="304" t="str">
        <f t="shared" si="66"/>
        <v/>
      </c>
      <c r="BA153" s="305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+VLOOKUP(G153,Liste!$A$7:$G$69,3,FALSE)</f>
        <v>Douglas</v>
      </c>
      <c r="BI153" s="96" t="str">
        <f>+VLOOKUP(H153,Liste!$B$7:$G$69,5,FALSE)</f>
        <v>National</v>
      </c>
      <c r="BJ153" s="131">
        <f t="shared" si="46"/>
        <v>56</v>
      </c>
      <c r="BK153" s="131" t="str">
        <f t="shared" si="48"/>
        <v>Douglas_F2_Entree 17-18m, densité haute_National_56_</v>
      </c>
      <c r="BL153" s="312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0" t="str">
        <f>+VLOOKUP(G153,Liste!$A$7:$H$69,8,FALSE)</f>
        <v>Résineux</v>
      </c>
      <c r="BU153" s="290">
        <f t="shared" si="49"/>
        <v>0</v>
      </c>
      <c r="BV153" s="292">
        <f t="shared" si="50"/>
        <v>1</v>
      </c>
      <c r="BW153" s="311">
        <v>0</v>
      </c>
      <c r="BX153" s="290">
        <f t="shared" si="51"/>
        <v>0.43</v>
      </c>
      <c r="BY153">
        <f t="shared" si="52"/>
        <v>0</v>
      </c>
      <c r="BZ153" s="296">
        <f t="shared" si="53"/>
        <v>0</v>
      </c>
      <c r="CB153" s="291">
        <v>0.6</v>
      </c>
      <c r="CC153" s="291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4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04">
        <f t="shared" si="65"/>
        <v>0</v>
      </c>
      <c r="AZ154" s="304">
        <f t="shared" si="66"/>
        <v>0.92804158756668942</v>
      </c>
      <c r="BA154" s="305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+VLOOKUP(G154,Liste!$A$7:$G$69,3,FALSE)</f>
        <v>Douglas</v>
      </c>
      <c r="BI154" s="96" t="str">
        <f>+VLOOKUP(H154,Liste!$B$7:$G$69,5,FALSE)</f>
        <v>National</v>
      </c>
      <c r="BJ154" s="131">
        <f t="shared" si="46"/>
        <v>56</v>
      </c>
      <c r="BK154" s="131" t="str">
        <f t="shared" si="48"/>
        <v>Douglas_F2_Entree 17-18m, densité haute_National_56_</v>
      </c>
      <c r="BL154" s="312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0" t="str">
        <f>+VLOOKUP(G154,Liste!$A$7:$H$69,8,FALSE)</f>
        <v>Résineux</v>
      </c>
      <c r="BU154" s="290">
        <f t="shared" si="49"/>
        <v>0</v>
      </c>
      <c r="BV154" s="292">
        <f t="shared" si="50"/>
        <v>1</v>
      </c>
      <c r="BW154" s="311">
        <v>0</v>
      </c>
      <c r="BX154" s="290">
        <f t="shared" si="51"/>
        <v>0.43</v>
      </c>
      <c r="BY154">
        <f t="shared" si="52"/>
        <v>0</v>
      </c>
      <c r="BZ154" s="296">
        <f t="shared" si="53"/>
        <v>0</v>
      </c>
      <c r="CB154" s="291">
        <v>0.6</v>
      </c>
      <c r="CC154" s="291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4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04" t="str">
        <f t="shared" si="65"/>
        <v/>
      </c>
      <c r="AZ155" s="304" t="str">
        <f t="shared" si="66"/>
        <v/>
      </c>
      <c r="BA155" s="305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+VLOOKUP(G155,Liste!$A$7:$G$69,3,FALSE)</f>
        <v>Douglas</v>
      </c>
      <c r="BI155" s="96" t="str">
        <f>+VLOOKUP(H155,Liste!$B$7:$G$69,5,FALSE)</f>
        <v>National</v>
      </c>
      <c r="BJ155" s="131">
        <f t="shared" si="46"/>
        <v>63</v>
      </c>
      <c r="BK155" s="131" t="str">
        <f t="shared" si="48"/>
        <v>Douglas_F2_Entree 17-18m, densité haute_National_63_</v>
      </c>
      <c r="BL155" s="312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0" t="str">
        <f>+VLOOKUP(G155,Liste!$A$7:$H$69,8,FALSE)</f>
        <v>Résineux</v>
      </c>
      <c r="BU155" s="290">
        <f t="shared" si="49"/>
        <v>0</v>
      </c>
      <c r="BV155" s="292">
        <f t="shared" si="50"/>
        <v>1</v>
      </c>
      <c r="BW155" s="311">
        <v>0</v>
      </c>
      <c r="BX155" s="290">
        <f t="shared" si="51"/>
        <v>0.43</v>
      </c>
      <c r="BY155">
        <f t="shared" si="52"/>
        <v>0</v>
      </c>
      <c r="BZ155" s="296">
        <f t="shared" si="53"/>
        <v>0</v>
      </c>
      <c r="CB155" s="291">
        <v>0.6</v>
      </c>
      <c r="CC155" s="291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4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04">
        <f t="shared" si="65"/>
        <v>0.10784317394669873</v>
      </c>
      <c r="AZ156" s="304">
        <f t="shared" si="66"/>
        <v>0.84274149651428543</v>
      </c>
      <c r="BA156" s="305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+VLOOKUP(G156,Liste!$A$7:$G$69,3,FALSE)</f>
        <v>Douglas</v>
      </c>
      <c r="BI156" s="96" t="str">
        <f>+VLOOKUP(H156,Liste!$B$7:$G$69,5,FALSE)</f>
        <v>National</v>
      </c>
      <c r="BJ156" s="131">
        <f t="shared" si="46"/>
        <v>63</v>
      </c>
      <c r="BK156" s="131" t="str">
        <f t="shared" si="48"/>
        <v>Douglas_F2_Entree 17-18m, densité haute_National_63_</v>
      </c>
      <c r="BL156" s="312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0" t="str">
        <f>+VLOOKUP(G156,Liste!$A$7:$H$69,8,FALSE)</f>
        <v>Résineux</v>
      </c>
      <c r="BU156" s="290">
        <f t="shared" si="49"/>
        <v>0</v>
      </c>
      <c r="BV156" s="292">
        <f t="shared" si="50"/>
        <v>1</v>
      </c>
      <c r="BW156" s="311">
        <v>0</v>
      </c>
      <c r="BX156" s="290">
        <f t="shared" si="51"/>
        <v>0.43</v>
      </c>
      <c r="BY156">
        <f t="shared" si="52"/>
        <v>0</v>
      </c>
      <c r="BZ156" s="296">
        <f t="shared" si="53"/>
        <v>0</v>
      </c>
      <c r="CB156" s="291">
        <v>0.6</v>
      </c>
      <c r="CC156" s="291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4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04" t="str">
        <f t="shared" si="65"/>
        <v/>
      </c>
      <c r="AZ157" s="304" t="str">
        <f t="shared" si="66"/>
        <v/>
      </c>
      <c r="BA157" s="305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+VLOOKUP(G157,Liste!$A$7:$G$69,3,FALSE)</f>
        <v>Douglas</v>
      </c>
      <c r="BI157" s="96" t="str">
        <f>+VLOOKUP(H157,Liste!$B$7:$G$69,5,FALSE)</f>
        <v>National</v>
      </c>
      <c r="BJ157" s="131">
        <f t="shared" si="46"/>
        <v>70</v>
      </c>
      <c r="BK157" s="131" t="str">
        <f t="shared" si="48"/>
        <v>Douglas_F2_Entree 17-18m, densité haute_National_70_</v>
      </c>
      <c r="BL157" s="312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0" t="str">
        <f>+VLOOKUP(G157,Liste!$A$7:$H$69,8,FALSE)</f>
        <v>Résineux</v>
      </c>
      <c r="BU157" s="290">
        <f t="shared" si="49"/>
        <v>0</v>
      </c>
      <c r="BV157" s="292">
        <f t="shared" si="50"/>
        <v>1</v>
      </c>
      <c r="BW157" s="311">
        <v>0</v>
      </c>
      <c r="BX157" s="290">
        <f t="shared" si="51"/>
        <v>0.43</v>
      </c>
      <c r="BY157">
        <f t="shared" si="52"/>
        <v>0</v>
      </c>
      <c r="BZ157" s="296">
        <f t="shared" si="53"/>
        <v>0</v>
      </c>
      <c r="CB157" s="291">
        <v>0.6</v>
      </c>
      <c r="CC157" s="291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4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04">
        <f t="shared" si="65"/>
        <v>0.40441206431423932</v>
      </c>
      <c r="AZ158" s="304">
        <f t="shared" si="66"/>
        <v>0.56187851719595727</v>
      </c>
      <c r="BA158" s="305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+VLOOKUP(G158,Liste!$A$7:$G$69,3,FALSE)</f>
        <v>Douglas</v>
      </c>
      <c r="BI158" s="96" t="str">
        <f>+VLOOKUP(H158,Liste!$B$7:$G$69,5,FALSE)</f>
        <v>National</v>
      </c>
      <c r="BJ158" s="131">
        <f t="shared" si="46"/>
        <v>70</v>
      </c>
      <c r="BK158" s="131" t="str">
        <f t="shared" si="48"/>
        <v>Douglas_F2_Entree 17-18m, densité haute_National_70_</v>
      </c>
      <c r="BL158" s="312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0" t="str">
        <f>+VLOOKUP(G158,Liste!$A$7:$H$69,8,FALSE)</f>
        <v>Résineux</v>
      </c>
      <c r="BU158" s="290">
        <f t="shared" si="49"/>
        <v>0</v>
      </c>
      <c r="BV158" s="292">
        <f t="shared" si="50"/>
        <v>1</v>
      </c>
      <c r="BW158" s="311">
        <v>0</v>
      </c>
      <c r="BX158" s="290">
        <f t="shared" si="51"/>
        <v>0.43</v>
      </c>
      <c r="BY158">
        <f t="shared" si="52"/>
        <v>0</v>
      </c>
      <c r="BZ158" s="296">
        <f t="shared" si="53"/>
        <v>0</v>
      </c>
      <c r="CB158" s="291">
        <v>0.6</v>
      </c>
      <c r="CC158" s="291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4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04" t="str">
        <f t="shared" si="65"/>
        <v/>
      </c>
      <c r="AZ159" s="304" t="str">
        <f t="shared" si="66"/>
        <v/>
      </c>
      <c r="BA159" s="305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+VLOOKUP(G159,Liste!$A$7:$G$69,3,FALSE)</f>
        <v>Douglas</v>
      </c>
      <c r="BI159" s="96" t="str">
        <f>+VLOOKUP(H159,Liste!$B$7:$G$69,5,FALSE)</f>
        <v>National</v>
      </c>
      <c r="BJ159" s="131">
        <f t="shared" si="46"/>
        <v>25</v>
      </c>
      <c r="BK159" s="131" t="str">
        <f t="shared" si="48"/>
        <v>Douglas_F3_Entree 19-20m_National_25_</v>
      </c>
      <c r="BL159" s="312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0" t="str">
        <f>+VLOOKUP(G159,Liste!$A$7:$H$69,8,FALSE)</f>
        <v>Résineux</v>
      </c>
      <c r="BU159" s="290">
        <f t="shared" si="49"/>
        <v>0</v>
      </c>
      <c r="BV159" s="292">
        <f t="shared" si="50"/>
        <v>1</v>
      </c>
      <c r="BW159" s="311">
        <v>0</v>
      </c>
      <c r="BX159" s="290">
        <f t="shared" si="51"/>
        <v>0.43</v>
      </c>
      <c r="BY159">
        <f t="shared" si="52"/>
        <v>0</v>
      </c>
      <c r="BZ159" s="296">
        <f t="shared" si="53"/>
        <v>0</v>
      </c>
      <c r="CB159" s="291">
        <v>0.6</v>
      </c>
      <c r="CC159" s="291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4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04" t="str">
        <f t="shared" si="65"/>
        <v/>
      </c>
      <c r="AZ160" s="304" t="str">
        <f t="shared" si="66"/>
        <v/>
      </c>
      <c r="BA160" s="305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+VLOOKUP(G160,Liste!$A$7:$G$69,3,FALSE)</f>
        <v>Douglas</v>
      </c>
      <c r="BI160" s="96" t="str">
        <f>+VLOOKUP(H160,Liste!$B$7:$G$69,5,FALSE)</f>
        <v>National</v>
      </c>
      <c r="BJ160" s="131">
        <f t="shared" si="46"/>
        <v>30</v>
      </c>
      <c r="BK160" s="131" t="str">
        <f t="shared" si="48"/>
        <v>Douglas_F3_Entree 19-20m_National_30_</v>
      </c>
      <c r="BL160" s="312"/>
      <c r="BM160" s="13">
        <v>50.977469276666682</v>
      </c>
      <c r="BN160" s="13">
        <v>242.10532551449</v>
      </c>
      <c r="BP160" s="13">
        <v>283.36739999999998</v>
      </c>
      <c r="BT160" s="290" t="str">
        <f>+VLOOKUP(G160,Liste!$A$7:$H$69,8,FALSE)</f>
        <v>Résineux</v>
      </c>
      <c r="BU160" s="290">
        <f t="shared" si="49"/>
        <v>0</v>
      </c>
      <c r="BV160" s="292">
        <f t="shared" si="50"/>
        <v>1</v>
      </c>
      <c r="BW160" s="311">
        <v>0</v>
      </c>
      <c r="BX160" s="290">
        <f t="shared" si="51"/>
        <v>0.43</v>
      </c>
      <c r="BY160">
        <f t="shared" si="52"/>
        <v>0</v>
      </c>
      <c r="BZ160" s="296">
        <f t="shared" si="53"/>
        <v>0</v>
      </c>
      <c r="CB160" s="291">
        <v>0.6</v>
      </c>
      <c r="CC160" s="291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4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04" t="str">
        <f t="shared" si="65"/>
        <v/>
      </c>
      <c r="AZ161" s="304" t="str">
        <f t="shared" si="66"/>
        <v/>
      </c>
      <c r="BA161" s="305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+VLOOKUP(G161,Liste!$A$7:$G$69,3,FALSE)</f>
        <v>Douglas</v>
      </c>
      <c r="BI161" s="96" t="str">
        <f>+VLOOKUP(H161,Liste!$B$7:$G$69,5,FALSE)</f>
        <v>National</v>
      </c>
      <c r="BJ161" s="131">
        <f t="shared" si="46"/>
        <v>35</v>
      </c>
      <c r="BK161" s="131" t="str">
        <f t="shared" si="48"/>
        <v>Douglas_F3_Entree 19-20m_National_35_</v>
      </c>
      <c r="BL161" s="312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0" t="str">
        <f>+VLOOKUP(G161,Liste!$A$7:$H$69,8,FALSE)</f>
        <v>Résineux</v>
      </c>
      <c r="BU161" s="290">
        <f t="shared" si="49"/>
        <v>0</v>
      </c>
      <c r="BV161" s="292">
        <f t="shared" si="50"/>
        <v>1</v>
      </c>
      <c r="BW161" s="311">
        <v>0</v>
      </c>
      <c r="BX161" s="290">
        <f t="shared" si="51"/>
        <v>0.43</v>
      </c>
      <c r="BY161">
        <f t="shared" si="52"/>
        <v>0</v>
      </c>
      <c r="BZ161" s="296">
        <f t="shared" si="53"/>
        <v>0</v>
      </c>
      <c r="CB161" s="291">
        <v>0.6</v>
      </c>
      <c r="CC161" s="291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4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06">
        <v>0.63935203974432886</v>
      </c>
      <c r="AX162" s="74">
        <v>9.3122668423960858E-2</v>
      </c>
      <c r="AY162" s="304">
        <f t="shared" si="65"/>
        <v>0</v>
      </c>
      <c r="AZ162" s="304">
        <f t="shared" si="66"/>
        <v>0</v>
      </c>
      <c r="BA162" s="305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+VLOOKUP(G162,Liste!$A$7:$G$69,3,FALSE)</f>
        <v>Douglas</v>
      </c>
      <c r="BI162" s="96" t="str">
        <f>+VLOOKUP(H162,Liste!$B$7:$G$69,5,FALSE)</f>
        <v>National</v>
      </c>
      <c r="BJ162" s="131">
        <f t="shared" si="46"/>
        <v>35</v>
      </c>
      <c r="BK162" s="131" t="str">
        <f t="shared" si="48"/>
        <v>Douglas_F3_Entree 19-20m_National_35_</v>
      </c>
      <c r="BL162" s="312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0" t="str">
        <f>+VLOOKUP(G162,Liste!$A$7:$H$69,8,FALSE)</f>
        <v>Résineux</v>
      </c>
      <c r="BU162" s="290">
        <f t="shared" si="49"/>
        <v>0</v>
      </c>
      <c r="BV162" s="292">
        <f t="shared" si="50"/>
        <v>1</v>
      </c>
      <c r="BW162" s="311">
        <v>0</v>
      </c>
      <c r="BX162" s="290">
        <f t="shared" si="51"/>
        <v>0.43</v>
      </c>
      <c r="BY162">
        <f t="shared" si="52"/>
        <v>0</v>
      </c>
      <c r="BZ162" s="296">
        <f t="shared" si="53"/>
        <v>0</v>
      </c>
      <c r="CB162" s="291">
        <v>0.6</v>
      </c>
      <c r="CC162" s="291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4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06"/>
      <c r="AX163" s="74" t="s">
        <v>169</v>
      </c>
      <c r="AY163" s="304" t="str">
        <f t="shared" si="65"/>
        <v/>
      </c>
      <c r="AZ163" s="304" t="str">
        <f t="shared" si="66"/>
        <v/>
      </c>
      <c r="BA163" s="305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+VLOOKUP(G163,Liste!$A$7:$G$69,3,FALSE)</f>
        <v>Douglas</v>
      </c>
      <c r="BI163" s="96" t="str">
        <f>+VLOOKUP(H163,Liste!$B$7:$G$69,5,FALSE)</f>
        <v>National</v>
      </c>
      <c r="BJ163" s="131">
        <f t="shared" si="46"/>
        <v>44</v>
      </c>
      <c r="BK163" s="131" t="str">
        <f t="shared" si="48"/>
        <v>Douglas_F3_Entree 19-20m_National_44_</v>
      </c>
      <c r="BL163" s="312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0" t="str">
        <f>+VLOOKUP(G163,Liste!$A$7:$H$69,8,FALSE)</f>
        <v>Résineux</v>
      </c>
      <c r="BU163" s="290">
        <f t="shared" si="49"/>
        <v>0</v>
      </c>
      <c r="BV163" s="292">
        <f t="shared" si="50"/>
        <v>1</v>
      </c>
      <c r="BW163" s="311">
        <v>0</v>
      </c>
      <c r="BX163" s="290">
        <f t="shared" si="51"/>
        <v>0.43</v>
      </c>
      <c r="BY163">
        <f t="shared" si="52"/>
        <v>0</v>
      </c>
      <c r="BZ163" s="296">
        <f t="shared" si="53"/>
        <v>0</v>
      </c>
      <c r="CB163" s="291">
        <v>0.6</v>
      </c>
      <c r="CC163" s="291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4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06">
        <v>0.99396836197346849</v>
      </c>
      <c r="AX164" s="74">
        <v>0.39044846137542666</v>
      </c>
      <c r="AY164" s="304">
        <f t="shared" si="65"/>
        <v>0</v>
      </c>
      <c r="AZ164" s="304">
        <f t="shared" si="66"/>
        <v>0.54567667442904422</v>
      </c>
      <c r="BA164" s="305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+VLOOKUP(G164,Liste!$A$7:$G$69,3,FALSE)</f>
        <v>Douglas</v>
      </c>
      <c r="BI164" s="96" t="str">
        <f>+VLOOKUP(H164,Liste!$B$7:$G$69,5,FALSE)</f>
        <v>National</v>
      </c>
      <c r="BJ164" s="131">
        <f t="shared" si="46"/>
        <v>44</v>
      </c>
      <c r="BK164" s="131" t="str">
        <f t="shared" si="48"/>
        <v>Douglas_F3_Entree 19-20m_National_44_</v>
      </c>
      <c r="BL164" s="312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0" t="str">
        <f>+VLOOKUP(G164,Liste!$A$7:$H$69,8,FALSE)</f>
        <v>Résineux</v>
      </c>
      <c r="BU164" s="290">
        <f t="shared" si="49"/>
        <v>0</v>
      </c>
      <c r="BV164" s="292">
        <f t="shared" si="50"/>
        <v>1</v>
      </c>
      <c r="BW164" s="311">
        <v>0</v>
      </c>
      <c r="BX164" s="290">
        <f t="shared" si="51"/>
        <v>0.43</v>
      </c>
      <c r="BY164">
        <f t="shared" si="52"/>
        <v>0</v>
      </c>
      <c r="BZ164" s="296">
        <f t="shared" si="53"/>
        <v>0</v>
      </c>
      <c r="CB164" s="291">
        <v>0.6</v>
      </c>
      <c r="CC164" s="291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4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07"/>
      <c r="AX165" s="74" t="s">
        <v>169</v>
      </c>
      <c r="AY165" s="304" t="str">
        <f t="shared" si="65"/>
        <v/>
      </c>
      <c r="AZ165" s="304" t="str">
        <f t="shared" si="66"/>
        <v/>
      </c>
      <c r="BA165" s="305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+VLOOKUP(G165,Liste!$A$7:$G$69,3,FALSE)</f>
        <v>Douglas</v>
      </c>
      <c r="BI165" s="96" t="str">
        <f>+VLOOKUP(H165,Liste!$B$7:$G$69,5,FALSE)</f>
        <v>National</v>
      </c>
      <c r="BJ165" s="131">
        <f t="shared" si="46"/>
        <v>53</v>
      </c>
      <c r="BK165" s="131" t="str">
        <f t="shared" si="48"/>
        <v>Douglas_F3_Entree 19-20m_National_53_</v>
      </c>
      <c r="BL165" s="312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0" t="str">
        <f>+VLOOKUP(G165,Liste!$A$7:$H$69,8,FALSE)</f>
        <v>Résineux</v>
      </c>
      <c r="BU165" s="290">
        <f t="shared" si="49"/>
        <v>0</v>
      </c>
      <c r="BV165" s="292">
        <f t="shared" si="50"/>
        <v>1</v>
      </c>
      <c r="BW165" s="311">
        <v>0</v>
      </c>
      <c r="BX165" s="290">
        <f t="shared" si="51"/>
        <v>0.43</v>
      </c>
      <c r="BY165">
        <f t="shared" si="52"/>
        <v>0</v>
      </c>
      <c r="BZ165" s="296">
        <f t="shared" si="53"/>
        <v>0</v>
      </c>
      <c r="CB165" s="291">
        <v>0.6</v>
      </c>
      <c r="CC165" s="291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4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06">
        <v>0.98562438342269298</v>
      </c>
      <c r="AX166" s="74">
        <v>0.56626027741337992</v>
      </c>
      <c r="AY166" s="304">
        <f t="shared" si="65"/>
        <v>0</v>
      </c>
      <c r="AZ166" s="304">
        <f t="shared" si="66"/>
        <v>0.69960645744266903</v>
      </c>
      <c r="BA166" s="305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+VLOOKUP(G166,Liste!$A$7:$G$69,3,FALSE)</f>
        <v>Douglas</v>
      </c>
      <c r="BI166" s="96" t="str">
        <f>+VLOOKUP(H166,Liste!$B$7:$G$69,5,FALSE)</f>
        <v>National</v>
      </c>
      <c r="BJ166" s="131">
        <f t="shared" si="46"/>
        <v>53</v>
      </c>
      <c r="BK166" s="131" t="str">
        <f t="shared" si="48"/>
        <v>Douglas_F3_Entree 19-20m_National_53_</v>
      </c>
      <c r="BL166" s="312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0" t="str">
        <f>+VLOOKUP(G166,Liste!$A$7:$H$69,8,FALSE)</f>
        <v>Résineux</v>
      </c>
      <c r="BU166" s="290">
        <f t="shared" si="49"/>
        <v>0</v>
      </c>
      <c r="BV166" s="292">
        <f t="shared" si="50"/>
        <v>1</v>
      </c>
      <c r="BW166" s="311">
        <v>0</v>
      </c>
      <c r="BX166" s="290">
        <f t="shared" si="51"/>
        <v>0.43</v>
      </c>
      <c r="BY166">
        <f t="shared" si="52"/>
        <v>0</v>
      </c>
      <c r="BZ166" s="296">
        <f t="shared" si="53"/>
        <v>0</v>
      </c>
      <c r="CB166" s="291">
        <v>0.6</v>
      </c>
      <c r="CC166" s="291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4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06"/>
      <c r="AX167" s="74" t="s">
        <v>169</v>
      </c>
      <c r="AY167" s="304" t="str">
        <f t="shared" si="65"/>
        <v/>
      </c>
      <c r="AZ167" s="304" t="str">
        <f t="shared" si="66"/>
        <v/>
      </c>
      <c r="BA167" s="305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+VLOOKUP(G167,Liste!$A$7:$G$69,3,FALSE)</f>
        <v>Douglas</v>
      </c>
      <c r="BI167" s="96" t="str">
        <f>+VLOOKUP(H167,Liste!$B$7:$G$69,5,FALSE)</f>
        <v>National</v>
      </c>
      <c r="BJ167" s="131">
        <f t="shared" si="46"/>
        <v>63</v>
      </c>
      <c r="BK167" s="131" t="str">
        <f t="shared" si="48"/>
        <v>Douglas_F3_Entree 19-20m_National_63_</v>
      </c>
      <c r="BL167" s="312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0" t="str">
        <f>+VLOOKUP(G167,Liste!$A$7:$H$69,8,FALSE)</f>
        <v>Résineux</v>
      </c>
      <c r="BU167" s="290">
        <f t="shared" si="49"/>
        <v>0</v>
      </c>
      <c r="BV167" s="292">
        <f t="shared" si="50"/>
        <v>1</v>
      </c>
      <c r="BW167" s="311">
        <v>0</v>
      </c>
      <c r="BX167" s="290">
        <f t="shared" si="51"/>
        <v>0.43</v>
      </c>
      <c r="BY167">
        <f t="shared" si="52"/>
        <v>0</v>
      </c>
      <c r="BZ167" s="296">
        <f t="shared" si="53"/>
        <v>0</v>
      </c>
      <c r="CB167" s="291">
        <v>0.6</v>
      </c>
      <c r="CC167" s="291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4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06">
        <v>0.9504927475950754</v>
      </c>
      <c r="AX168" s="74">
        <v>0.76356684443692002</v>
      </c>
      <c r="AY168" s="304">
        <f t="shared" si="65"/>
        <v>0</v>
      </c>
      <c r="AZ168" s="304">
        <f t="shared" si="66"/>
        <v>0.78508400114169319</v>
      </c>
      <c r="BA168" s="305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+VLOOKUP(G168,Liste!$A$7:$G$69,3,FALSE)</f>
        <v>Douglas</v>
      </c>
      <c r="BI168" s="96" t="str">
        <f>+VLOOKUP(H168,Liste!$B$7:$G$69,5,FALSE)</f>
        <v>National</v>
      </c>
      <c r="BJ168" s="131">
        <f t="shared" si="46"/>
        <v>63</v>
      </c>
      <c r="BK168" s="131" t="str">
        <f t="shared" si="48"/>
        <v>Douglas_F3_Entree 19-20m_National_63_</v>
      </c>
      <c r="BL168" s="312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0" t="str">
        <f>+VLOOKUP(G168,Liste!$A$7:$H$69,8,FALSE)</f>
        <v>Résineux</v>
      </c>
      <c r="BU168" s="290">
        <f t="shared" si="49"/>
        <v>0</v>
      </c>
      <c r="BV168" s="292">
        <f t="shared" si="50"/>
        <v>1</v>
      </c>
      <c r="BW168" s="311">
        <v>0</v>
      </c>
      <c r="BX168" s="290">
        <f t="shared" si="51"/>
        <v>0.43</v>
      </c>
      <c r="BY168">
        <f t="shared" si="52"/>
        <v>0</v>
      </c>
      <c r="BZ168" s="296">
        <f t="shared" si="53"/>
        <v>0</v>
      </c>
      <c r="CB168" s="291">
        <v>0.6</v>
      </c>
      <c r="CC168" s="291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4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06"/>
      <c r="AX169" s="74" t="s">
        <v>169</v>
      </c>
      <c r="AY169" s="304" t="str">
        <f t="shared" si="65"/>
        <v/>
      </c>
      <c r="AZ169" s="304" t="str">
        <f t="shared" si="66"/>
        <v/>
      </c>
      <c r="BA169" s="305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+VLOOKUP(G169,Liste!$A$7:$G$69,3,FALSE)</f>
        <v>Douglas</v>
      </c>
      <c r="BI169" s="96" t="str">
        <f>+VLOOKUP(H169,Liste!$B$7:$G$69,5,FALSE)</f>
        <v>National</v>
      </c>
      <c r="BJ169" s="131">
        <f t="shared" si="46"/>
        <v>73</v>
      </c>
      <c r="BK169" s="131" t="str">
        <f t="shared" si="48"/>
        <v>Douglas_F3_Entree 19-20m_National_73_</v>
      </c>
      <c r="BL169" s="312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0" t="str">
        <f>+VLOOKUP(G169,Liste!$A$7:$H$69,8,FALSE)</f>
        <v>Résineux</v>
      </c>
      <c r="BU169" s="290">
        <f t="shared" si="49"/>
        <v>0</v>
      </c>
      <c r="BV169" s="292">
        <f t="shared" si="50"/>
        <v>1</v>
      </c>
      <c r="BW169" s="311">
        <v>0</v>
      </c>
      <c r="BX169" s="290">
        <f t="shared" si="51"/>
        <v>0.43</v>
      </c>
      <c r="BY169">
        <f t="shared" si="52"/>
        <v>0</v>
      </c>
      <c r="BZ169" s="296">
        <f t="shared" si="53"/>
        <v>0</v>
      </c>
      <c r="CB169" s="291">
        <v>0.6</v>
      </c>
      <c r="CC169" s="291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4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06">
        <v>1.136002736458257</v>
      </c>
      <c r="AX170" s="74">
        <v>1.2030320863691455</v>
      </c>
      <c r="AY170" s="304">
        <f t="shared" si="65"/>
        <v>0</v>
      </c>
      <c r="AZ170" s="304">
        <f t="shared" si="66"/>
        <v>0.8901360182703405</v>
      </c>
      <c r="BA170" s="305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+VLOOKUP(G170,Liste!$A$7:$G$69,3,FALSE)</f>
        <v>Douglas</v>
      </c>
      <c r="BI170" s="96" t="str">
        <f>+VLOOKUP(H170,Liste!$B$7:$G$69,5,FALSE)</f>
        <v>National</v>
      </c>
      <c r="BJ170" s="131">
        <f t="shared" si="46"/>
        <v>73</v>
      </c>
      <c r="BK170" s="131" t="str">
        <f t="shared" si="48"/>
        <v>Douglas_F3_Entree 19-20m_National_73_</v>
      </c>
      <c r="BL170" s="312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0" t="str">
        <f>+VLOOKUP(G170,Liste!$A$7:$H$69,8,FALSE)</f>
        <v>Résineux</v>
      </c>
      <c r="BU170" s="290">
        <f t="shared" si="49"/>
        <v>0</v>
      </c>
      <c r="BV170" s="292">
        <f t="shared" si="50"/>
        <v>1</v>
      </c>
      <c r="BW170" s="311">
        <v>0</v>
      </c>
      <c r="BX170" s="290">
        <f t="shared" si="51"/>
        <v>0.43</v>
      </c>
      <c r="BY170">
        <f t="shared" si="52"/>
        <v>0</v>
      </c>
      <c r="BZ170" s="296">
        <f t="shared" si="53"/>
        <v>0</v>
      </c>
      <c r="CB170" s="291">
        <v>0.6</v>
      </c>
      <c r="CC170" s="291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4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07"/>
      <c r="AX171" s="74" t="s">
        <v>169</v>
      </c>
      <c r="AY171" s="304" t="str">
        <f t="shared" si="65"/>
        <v/>
      </c>
      <c r="AZ171" s="304" t="str">
        <f t="shared" si="66"/>
        <v/>
      </c>
      <c r="BA171" s="305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+VLOOKUP(G171,Liste!$A$7:$G$69,3,FALSE)</f>
        <v>Douglas</v>
      </c>
      <c r="BI171" s="96" t="str">
        <f>+VLOOKUP(H171,Liste!$B$7:$G$69,5,FALSE)</f>
        <v>National</v>
      </c>
      <c r="BJ171" s="131">
        <f t="shared" si="46"/>
        <v>83</v>
      </c>
      <c r="BK171" s="131" t="str">
        <f t="shared" si="48"/>
        <v>Douglas_F3_Entree 19-20m_National_83_</v>
      </c>
      <c r="BL171" s="312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0" t="str">
        <f>+VLOOKUP(G171,Liste!$A$7:$H$69,8,FALSE)</f>
        <v>Résineux</v>
      </c>
      <c r="BU171" s="290">
        <f t="shared" si="49"/>
        <v>0</v>
      </c>
      <c r="BV171" s="292">
        <f t="shared" si="50"/>
        <v>1</v>
      </c>
      <c r="BW171" s="311">
        <v>0</v>
      </c>
      <c r="BX171" s="290">
        <f t="shared" si="51"/>
        <v>0.43</v>
      </c>
      <c r="BY171">
        <f t="shared" si="52"/>
        <v>0</v>
      </c>
      <c r="BZ171" s="296">
        <f t="shared" si="53"/>
        <v>0</v>
      </c>
      <c r="CB171" s="291">
        <v>0.6</v>
      </c>
      <c r="CC171" s="291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4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06">
        <v>1.0233572764575893</v>
      </c>
      <c r="AX172" s="74">
        <v>1.2969929322627756</v>
      </c>
      <c r="AY172" s="304">
        <f t="shared" si="65"/>
        <v>0</v>
      </c>
      <c r="AZ172" s="304">
        <f t="shared" si="66"/>
        <v>0.89287324102830223</v>
      </c>
      <c r="BA172" s="305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+VLOOKUP(G172,Liste!$A$7:$G$69,3,FALSE)</f>
        <v>Douglas</v>
      </c>
      <c r="BI172" s="96" t="str">
        <f>+VLOOKUP(H172,Liste!$B$7:$G$69,5,FALSE)</f>
        <v>National</v>
      </c>
      <c r="BJ172" s="131">
        <f t="shared" si="46"/>
        <v>83</v>
      </c>
      <c r="BK172" s="131" t="str">
        <f t="shared" si="48"/>
        <v>Douglas_F3_Entree 19-20m_National_83_</v>
      </c>
      <c r="BL172" s="312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0" t="str">
        <f>+VLOOKUP(G172,Liste!$A$7:$H$69,8,FALSE)</f>
        <v>Résineux</v>
      </c>
      <c r="BU172" s="290">
        <f t="shared" si="49"/>
        <v>0</v>
      </c>
      <c r="BV172" s="292">
        <f t="shared" si="50"/>
        <v>1</v>
      </c>
      <c r="BW172" s="311">
        <v>0</v>
      </c>
      <c r="BX172" s="290">
        <f t="shared" si="51"/>
        <v>0.43</v>
      </c>
      <c r="BY172">
        <f t="shared" si="52"/>
        <v>0</v>
      </c>
      <c r="BZ172" s="296">
        <f t="shared" si="53"/>
        <v>0</v>
      </c>
      <c r="CB172" s="291">
        <v>0.6</v>
      </c>
      <c r="CC172" s="291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4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06"/>
      <c r="AX173" s="74" t="s">
        <v>169</v>
      </c>
      <c r="AY173" s="304" t="str">
        <f t="shared" si="65"/>
        <v/>
      </c>
      <c r="AZ173" s="304" t="str">
        <f t="shared" si="66"/>
        <v/>
      </c>
      <c r="BA173" s="305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+VLOOKUP(G173,Liste!$A$7:$G$69,3,FALSE)</f>
        <v>Douglas</v>
      </c>
      <c r="BI173" s="96" t="str">
        <f>+VLOOKUP(H173,Liste!$B$7:$G$69,5,FALSE)</f>
        <v>National</v>
      </c>
      <c r="BJ173" s="131">
        <f t="shared" si="46"/>
        <v>93</v>
      </c>
      <c r="BK173" s="131" t="str">
        <f t="shared" si="48"/>
        <v>Douglas_F3_Entree 19-20m_National_93_</v>
      </c>
      <c r="BL173" s="312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0" t="str">
        <f>+VLOOKUP(G173,Liste!$A$7:$H$69,8,FALSE)</f>
        <v>Résineux</v>
      </c>
      <c r="BU173" s="290">
        <f t="shared" si="49"/>
        <v>0</v>
      </c>
      <c r="BV173" s="292">
        <f t="shared" si="50"/>
        <v>1</v>
      </c>
      <c r="BW173" s="311">
        <v>0</v>
      </c>
      <c r="BX173" s="290">
        <f t="shared" si="51"/>
        <v>0.43</v>
      </c>
      <c r="BY173">
        <f t="shared" si="52"/>
        <v>0</v>
      </c>
      <c r="BZ173" s="296">
        <f t="shared" si="53"/>
        <v>0</v>
      </c>
      <c r="CB173" s="291">
        <v>0.6</v>
      </c>
      <c r="CC173" s="291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4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06">
        <v>1.056588232230091</v>
      </c>
      <c r="AX174" s="74">
        <v>1.5817493551613064</v>
      </c>
      <c r="AY174" s="304">
        <f t="shared" si="65"/>
        <v>0</v>
      </c>
      <c r="AZ174" s="304">
        <f t="shared" si="66"/>
        <v>0.91855804808839348</v>
      </c>
      <c r="BA174" s="305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+VLOOKUP(G174,Liste!$A$7:$G$69,3,FALSE)</f>
        <v>Douglas</v>
      </c>
      <c r="BI174" s="96" t="str">
        <f>+VLOOKUP(H174,Liste!$B$7:$G$69,5,FALSE)</f>
        <v>National</v>
      </c>
      <c r="BJ174" s="131">
        <f t="shared" si="46"/>
        <v>93</v>
      </c>
      <c r="BK174" s="131" t="str">
        <f t="shared" si="48"/>
        <v>Douglas_F3_Entree 19-20m_National_93_</v>
      </c>
      <c r="BL174" s="312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0" t="str">
        <f>+VLOOKUP(G174,Liste!$A$7:$H$69,8,FALSE)</f>
        <v>Résineux</v>
      </c>
      <c r="BU174" s="290">
        <f t="shared" si="49"/>
        <v>0</v>
      </c>
      <c r="BV174" s="292">
        <f t="shared" si="50"/>
        <v>1</v>
      </c>
      <c r="BW174" s="311">
        <v>0</v>
      </c>
      <c r="BX174" s="290">
        <f t="shared" si="51"/>
        <v>0.43</v>
      </c>
      <c r="BY174">
        <f t="shared" si="52"/>
        <v>0</v>
      </c>
      <c r="BZ174" s="296">
        <f t="shared" si="53"/>
        <v>0</v>
      </c>
      <c r="CB174" s="291">
        <v>0.6</v>
      </c>
      <c r="CC174" s="291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4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06"/>
      <c r="AX175" s="74" t="s">
        <v>169</v>
      </c>
      <c r="AY175" s="304" t="str">
        <f t="shared" si="65"/>
        <v/>
      </c>
      <c r="AZ175" s="304" t="str">
        <f t="shared" si="66"/>
        <v/>
      </c>
      <c r="BA175" s="305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+VLOOKUP(G175,Liste!$A$7:$G$69,3,FALSE)</f>
        <v>Douglas</v>
      </c>
      <c r="BI175" s="96" t="str">
        <f>+VLOOKUP(H175,Liste!$B$7:$G$69,5,FALSE)</f>
        <v>National</v>
      </c>
      <c r="BJ175" s="131">
        <f t="shared" si="46"/>
        <v>102</v>
      </c>
      <c r="BK175" s="131" t="str">
        <f t="shared" si="48"/>
        <v>Douglas_F3_Entree 19-20m_National_102_</v>
      </c>
      <c r="BL175" s="312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0" t="str">
        <f>+VLOOKUP(G175,Liste!$A$7:$H$69,8,FALSE)</f>
        <v>Résineux</v>
      </c>
      <c r="BU175" s="290">
        <f t="shared" si="49"/>
        <v>0</v>
      </c>
      <c r="BV175" s="292">
        <f t="shared" si="50"/>
        <v>1</v>
      </c>
      <c r="BW175" s="311">
        <v>0</v>
      </c>
      <c r="BX175" s="290">
        <f t="shared" si="51"/>
        <v>0.43</v>
      </c>
      <c r="BY175">
        <f t="shared" si="52"/>
        <v>0</v>
      </c>
      <c r="BZ175" s="296">
        <f t="shared" si="53"/>
        <v>0</v>
      </c>
      <c r="CB175" s="291">
        <v>0.6</v>
      </c>
      <c r="CC175" s="291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4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06"/>
      <c r="AX176" s="74" t="s">
        <v>169</v>
      </c>
      <c r="AY176" s="304" t="str">
        <f t="shared" si="65"/>
        <v/>
      </c>
      <c r="AZ176" s="304" t="str">
        <f t="shared" si="66"/>
        <v/>
      </c>
      <c r="BA176" s="305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+VLOOKUP(G176,Liste!$A$7:$G$69,3,FALSE)</f>
        <v>Douglas</v>
      </c>
      <c r="BI176" s="96" t="str">
        <f>+VLOOKUP(H176,Liste!$B$7:$G$69,5,FALSE)</f>
        <v>National</v>
      </c>
      <c r="BJ176" s="131">
        <f t="shared" si="46"/>
        <v>103</v>
      </c>
      <c r="BK176" s="131" t="str">
        <f t="shared" si="48"/>
        <v>Douglas_F3_Entree 19-20m_National_103_</v>
      </c>
      <c r="BL176" s="312"/>
      <c r="BM176" s="75">
        <v>84.617630666666628</v>
      </c>
      <c r="BN176" s="13">
        <v>423.77315576709401</v>
      </c>
      <c r="BP176" s="13">
        <v>283.36739999999998</v>
      </c>
      <c r="BQ176" s="13"/>
      <c r="BT176" s="290" t="str">
        <f>+VLOOKUP(G176,Liste!$A$7:$H$69,8,FALSE)</f>
        <v>Résineux</v>
      </c>
      <c r="BU176" s="290">
        <f t="shared" si="49"/>
        <v>0</v>
      </c>
      <c r="BV176" s="292">
        <f t="shared" si="50"/>
        <v>1</v>
      </c>
      <c r="BW176" s="311">
        <v>0</v>
      </c>
      <c r="BX176" s="290">
        <f t="shared" si="51"/>
        <v>0.43</v>
      </c>
      <c r="BY176">
        <f t="shared" si="52"/>
        <v>0</v>
      </c>
      <c r="BZ176" s="296">
        <f t="shared" si="53"/>
        <v>0</v>
      </c>
      <c r="CB176" s="291">
        <v>0.6</v>
      </c>
      <c r="CC176" s="291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4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06">
        <v>1.0000000000000011</v>
      </c>
      <c r="AX177" s="74">
        <v>1.7012862252733914</v>
      </c>
      <c r="AY177" s="304">
        <f t="shared" si="65"/>
        <v>0</v>
      </c>
      <c r="AZ177" s="304">
        <f t="shared" si="66"/>
        <v>0.92330769545761937</v>
      </c>
      <c r="BA177" s="305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+VLOOKUP(G177,Liste!$A$7:$G$69,3,FALSE)</f>
        <v>Douglas</v>
      </c>
      <c r="BI177" s="96" t="str">
        <f>+VLOOKUP(H177,Liste!$B$7:$G$69,5,FALSE)</f>
        <v>National</v>
      </c>
      <c r="BJ177" s="131">
        <f t="shared" si="46"/>
        <v>103</v>
      </c>
      <c r="BK177" s="131" t="str">
        <f t="shared" si="48"/>
        <v>Douglas_F3_Entree 19-20m_National_103_</v>
      </c>
      <c r="BL177" s="312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0" t="str">
        <f>+VLOOKUP(G177,Liste!$A$7:$H$69,8,FALSE)</f>
        <v>Résineux</v>
      </c>
      <c r="BU177" s="290">
        <f t="shared" si="49"/>
        <v>0</v>
      </c>
      <c r="BV177" s="292">
        <f t="shared" si="50"/>
        <v>1</v>
      </c>
      <c r="BW177" s="311">
        <v>0</v>
      </c>
      <c r="BX177" s="290">
        <f t="shared" si="51"/>
        <v>0.43</v>
      </c>
      <c r="BY177">
        <f t="shared" si="52"/>
        <v>0</v>
      </c>
      <c r="BZ177" s="296">
        <f t="shared" si="53"/>
        <v>0</v>
      </c>
      <c r="CB177" s="291">
        <v>0.6</v>
      </c>
      <c r="CC177" s="291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45" hidden="1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+VLOOKUP(G178,Liste!$A$7:$G$69,3,FALSE)</f>
        <v>Pin sylvestre</v>
      </c>
      <c r="BI178" s="96" t="str">
        <f>+VLOOKUP(H178,Liste!$B$7:$G$69,5,FALSE)</f>
        <v>GS Pineraies des plaines du Centre et du Nord Ouest</v>
      </c>
      <c r="BJ178" s="131">
        <f t="shared" si="46"/>
        <v>28</v>
      </c>
      <c r="BK178" s="131" t="str">
        <f t="shared" si="48"/>
        <v>Pin sylvestre_F2_Eclaircie tardive_GS Pineraies des plaines du Centre et du Nord Ouest_28_</v>
      </c>
      <c r="BL178" s="312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0" t="str">
        <f>+VLOOKUP(G178,Liste!$A$7:$H$69,8,FALSE)</f>
        <v>Résineux</v>
      </c>
      <c r="BU178" s="290">
        <f t="shared" si="49"/>
        <v>0</v>
      </c>
      <c r="BV178" s="292">
        <f t="shared" si="50"/>
        <v>1</v>
      </c>
      <c r="BW178" s="311">
        <v>0</v>
      </c>
      <c r="BX178" s="290">
        <f t="shared" si="51"/>
        <v>0.43</v>
      </c>
      <c r="BY178">
        <f t="shared" si="52"/>
        <v>0</v>
      </c>
      <c r="BZ178" s="296">
        <f t="shared" si="53"/>
        <v>0</v>
      </c>
      <c r="CB178" s="291">
        <v>0.6</v>
      </c>
      <c r="CC178" s="291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45" hidden="1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+VLOOKUP(G179,Liste!$A$7:$G$69,3,FALSE)</f>
        <v>Pin sylvestre</v>
      </c>
      <c r="BI179" s="96" t="str">
        <f>+VLOOKUP(H179,Liste!$B$7:$G$69,5,FALSE)</f>
        <v>GS Pineraies des plaines du Centre et du Nord Ouest</v>
      </c>
      <c r="BJ179" s="131">
        <f t="shared" si="46"/>
        <v>28</v>
      </c>
      <c r="BK179" s="131" t="str">
        <f t="shared" si="48"/>
        <v>Pin sylvestre_F2_Eclaircie tardive_GS Pineraies des plaines du Centre et du Nord Ouest_28_</v>
      </c>
      <c r="BL179" s="312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0" t="str">
        <f>+VLOOKUP(G179,Liste!$A$7:$H$69,8,FALSE)</f>
        <v>Résineux</v>
      </c>
      <c r="BU179" s="290">
        <f t="shared" si="49"/>
        <v>0</v>
      </c>
      <c r="BV179" s="292">
        <f t="shared" si="50"/>
        <v>1</v>
      </c>
      <c r="BW179" s="311">
        <v>0</v>
      </c>
      <c r="BX179" s="290">
        <f t="shared" si="51"/>
        <v>0.43</v>
      </c>
      <c r="BY179">
        <f t="shared" si="52"/>
        <v>42.226104127107938</v>
      </c>
      <c r="BZ179" s="296">
        <f t="shared" si="53"/>
        <v>42.226104127107938</v>
      </c>
      <c r="CB179" s="291">
        <v>0.6</v>
      </c>
      <c r="CC179" s="291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45" hidden="1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+VLOOKUP(G180,Liste!$A$7:$G$69,3,FALSE)</f>
        <v>Pin sylvestre</v>
      </c>
      <c r="BI180" s="96" t="str">
        <f>+VLOOKUP(H180,Liste!$B$7:$G$69,5,FALSE)</f>
        <v>GS Pineraies des plaines du Centre et du Nord Ouest</v>
      </c>
      <c r="BJ180" s="131">
        <f t="shared" si="46"/>
        <v>29</v>
      </c>
      <c r="BK180" s="131" t="str">
        <f t="shared" si="48"/>
        <v>Pin sylvestre_F2_Eclaircie tardive_GS Pineraies des plaines du Centre et du Nord Ouest_29_</v>
      </c>
      <c r="BL180" s="312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0" t="str">
        <f>+VLOOKUP(G180,Liste!$A$7:$H$69,8,FALSE)</f>
        <v>Résineux</v>
      </c>
      <c r="BU180" s="290">
        <f t="shared" si="49"/>
        <v>0</v>
      </c>
      <c r="BV180" s="292">
        <f t="shared" si="50"/>
        <v>1</v>
      </c>
      <c r="BW180" s="311">
        <v>0</v>
      </c>
      <c r="BX180" s="290">
        <f t="shared" si="51"/>
        <v>0.43</v>
      </c>
      <c r="BY180">
        <f t="shared" si="52"/>
        <v>0</v>
      </c>
      <c r="BZ180" s="296">
        <f t="shared" si="53"/>
        <v>42.226104127107938</v>
      </c>
      <c r="CB180" s="291">
        <v>0.6</v>
      </c>
      <c r="CC180" s="291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45" hidden="1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+VLOOKUP(G181,Liste!$A$7:$G$69,3,FALSE)</f>
        <v>Pin sylvestre</v>
      </c>
      <c r="BI181" s="96" t="str">
        <f>+VLOOKUP(H181,Liste!$B$7:$G$69,5,FALSE)</f>
        <v>GS Pineraies des plaines du Centre et du Nord Ouest</v>
      </c>
      <c r="BJ181" s="131">
        <f t="shared" si="46"/>
        <v>30</v>
      </c>
      <c r="BK181" s="131" t="str">
        <f t="shared" si="48"/>
        <v>Pin sylvestre_F2_Eclaircie tardive_GS Pineraies des plaines du Centre et du Nord Ouest_30_</v>
      </c>
      <c r="BL181" s="312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0" t="str">
        <f>+VLOOKUP(G181,Liste!$A$7:$H$69,8,FALSE)</f>
        <v>Résineux</v>
      </c>
      <c r="BU181" s="290">
        <f t="shared" si="49"/>
        <v>0</v>
      </c>
      <c r="BV181" s="292">
        <f t="shared" si="50"/>
        <v>1</v>
      </c>
      <c r="BW181" s="311">
        <v>0</v>
      </c>
      <c r="BX181" s="290">
        <f t="shared" si="51"/>
        <v>0.43</v>
      </c>
      <c r="BY181">
        <f t="shared" si="52"/>
        <v>0</v>
      </c>
      <c r="BZ181" s="296">
        <f t="shared" si="53"/>
        <v>42.226104127107938</v>
      </c>
      <c r="CB181" s="291">
        <v>0.6</v>
      </c>
      <c r="CC181" s="291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45" hidden="1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+VLOOKUP(G182,Liste!$A$7:$G$69,3,FALSE)</f>
        <v>Pin sylvestre</v>
      </c>
      <c r="BI182" s="96" t="str">
        <f>+VLOOKUP(H182,Liste!$B$7:$G$69,5,FALSE)</f>
        <v>GS Pineraies des plaines du Centre et du Nord Ouest</v>
      </c>
      <c r="BJ182" s="131">
        <f t="shared" si="46"/>
        <v>31</v>
      </c>
      <c r="BK182" s="131" t="str">
        <f t="shared" si="48"/>
        <v>Pin sylvestre_F2_Eclaircie tardive_GS Pineraies des plaines du Centre et du Nord Ouest_31_</v>
      </c>
      <c r="BL182" s="312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0" t="str">
        <f>+VLOOKUP(G182,Liste!$A$7:$H$69,8,FALSE)</f>
        <v>Résineux</v>
      </c>
      <c r="BU182" s="290">
        <f t="shared" si="49"/>
        <v>0</v>
      </c>
      <c r="BV182" s="292">
        <f t="shared" si="50"/>
        <v>1</v>
      </c>
      <c r="BW182" s="311">
        <v>0</v>
      </c>
      <c r="BX182" s="290">
        <f t="shared" si="51"/>
        <v>0.43</v>
      </c>
      <c r="BY182">
        <f t="shared" si="52"/>
        <v>0</v>
      </c>
      <c r="BZ182" s="296">
        <f t="shared" si="53"/>
        <v>0</v>
      </c>
      <c r="CB182" s="291">
        <v>0.6</v>
      </c>
      <c r="CC182" s="291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45" hidden="1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+VLOOKUP(G183,Liste!$A$7:$G$69,3,FALSE)</f>
        <v>Pin sylvestre</v>
      </c>
      <c r="BI183" s="96" t="str">
        <f>+VLOOKUP(H183,Liste!$B$7:$G$69,5,FALSE)</f>
        <v>GS Pineraies des plaines du Centre et du Nord Ouest</v>
      </c>
      <c r="BJ183" s="131">
        <f t="shared" si="46"/>
        <v>32</v>
      </c>
      <c r="BK183" s="131" t="str">
        <f t="shared" si="48"/>
        <v>Pin sylvestre_F2_Eclaircie tardive_GS Pineraies des plaines du Centre et du Nord Ouest_32_</v>
      </c>
      <c r="BL183" s="312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0" t="str">
        <f>+VLOOKUP(G183,Liste!$A$7:$H$69,8,FALSE)</f>
        <v>Résineux</v>
      </c>
      <c r="BU183" s="290">
        <f t="shared" si="49"/>
        <v>0</v>
      </c>
      <c r="BV183" s="292">
        <f t="shared" si="50"/>
        <v>1</v>
      </c>
      <c r="BW183" s="311">
        <v>0</v>
      </c>
      <c r="BX183" s="290">
        <f t="shared" si="51"/>
        <v>0.43</v>
      </c>
      <c r="BY183">
        <f t="shared" si="52"/>
        <v>0</v>
      </c>
      <c r="BZ183" s="296">
        <f t="shared" si="53"/>
        <v>0</v>
      </c>
      <c r="CB183" s="291">
        <v>0.6</v>
      </c>
      <c r="CC183" s="291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45" hidden="1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+VLOOKUP(G184,Liste!$A$7:$G$69,3,FALSE)</f>
        <v>Pin sylvestre</v>
      </c>
      <c r="BI184" s="96" t="str">
        <f>+VLOOKUP(H184,Liste!$B$7:$G$69,5,FALSE)</f>
        <v>GS Pineraies des plaines du Centre et du Nord Ouest</v>
      </c>
      <c r="BJ184" s="131">
        <f t="shared" si="46"/>
        <v>33</v>
      </c>
      <c r="BK184" s="131" t="str">
        <f t="shared" si="48"/>
        <v>Pin sylvestre_F2_Eclaircie tardive_GS Pineraies des plaines du Centre et du Nord Ouest_33_</v>
      </c>
      <c r="BL184" s="312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0" t="str">
        <f>+VLOOKUP(G184,Liste!$A$7:$H$69,8,FALSE)</f>
        <v>Résineux</v>
      </c>
      <c r="BU184" s="290">
        <f t="shared" si="49"/>
        <v>0</v>
      </c>
      <c r="BV184" s="292">
        <f t="shared" si="50"/>
        <v>1</v>
      </c>
      <c r="BW184" s="311">
        <v>0</v>
      </c>
      <c r="BX184" s="290">
        <f t="shared" si="51"/>
        <v>0.43</v>
      </c>
      <c r="BY184">
        <f t="shared" si="52"/>
        <v>0</v>
      </c>
      <c r="BZ184" s="296">
        <f t="shared" si="53"/>
        <v>0</v>
      </c>
      <c r="CB184" s="291">
        <v>0.6</v>
      </c>
      <c r="CC184" s="291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45" hidden="1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+VLOOKUP(G185,Liste!$A$7:$G$69,3,FALSE)</f>
        <v>Pin sylvestre</v>
      </c>
      <c r="BI185" s="96" t="str">
        <f>+VLOOKUP(H185,Liste!$B$7:$G$69,5,FALSE)</f>
        <v>GS Pineraies des plaines du Centre et du Nord Ouest</v>
      </c>
      <c r="BJ185" s="131">
        <f t="shared" si="46"/>
        <v>34</v>
      </c>
      <c r="BK185" s="131" t="str">
        <f t="shared" si="48"/>
        <v>Pin sylvestre_F2_Eclaircie tardive_GS Pineraies des plaines du Centre et du Nord Ouest_34_</v>
      </c>
      <c r="BL185" s="312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0" t="str">
        <f>+VLOOKUP(G185,Liste!$A$7:$H$69,8,FALSE)</f>
        <v>Résineux</v>
      </c>
      <c r="BU185" s="290">
        <f t="shared" si="49"/>
        <v>0</v>
      </c>
      <c r="BV185" s="292">
        <f t="shared" si="50"/>
        <v>1</v>
      </c>
      <c r="BW185" s="311">
        <v>0</v>
      </c>
      <c r="BX185" s="290">
        <f t="shared" si="51"/>
        <v>0.43</v>
      </c>
      <c r="BY185">
        <f t="shared" si="52"/>
        <v>0</v>
      </c>
      <c r="BZ185" s="296">
        <f t="shared" si="53"/>
        <v>0</v>
      </c>
      <c r="CB185" s="291">
        <v>0.6</v>
      </c>
      <c r="CC185" s="291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45" hidden="1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+VLOOKUP(G186,Liste!$A$7:$G$69,3,FALSE)</f>
        <v>Pin sylvestre</v>
      </c>
      <c r="BI186" s="96" t="str">
        <f>+VLOOKUP(H186,Liste!$B$7:$G$69,5,FALSE)</f>
        <v>GS Pineraies des plaines du Centre et du Nord Ouest</v>
      </c>
      <c r="BJ186" s="131">
        <f t="shared" si="46"/>
        <v>34</v>
      </c>
      <c r="BK186" s="131" t="str">
        <f t="shared" si="48"/>
        <v>Pin sylvestre_F2_Eclaircie tardive_GS Pineraies des plaines du Centre et du Nord Ouest_34_</v>
      </c>
      <c r="BL186" s="312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0" t="str">
        <f>+VLOOKUP(G186,Liste!$A$7:$H$69,8,FALSE)</f>
        <v>Résineux</v>
      </c>
      <c r="BU186" s="290">
        <f t="shared" si="49"/>
        <v>0</v>
      </c>
      <c r="BV186" s="292">
        <f t="shared" si="50"/>
        <v>1</v>
      </c>
      <c r="BW186" s="311">
        <v>0</v>
      </c>
      <c r="BX186" s="290">
        <f t="shared" si="51"/>
        <v>0.43</v>
      </c>
      <c r="BY186">
        <f t="shared" si="52"/>
        <v>0</v>
      </c>
      <c r="BZ186" s="296">
        <f t="shared" si="53"/>
        <v>0</v>
      </c>
      <c r="CB186" s="291">
        <v>0.6</v>
      </c>
      <c r="CC186" s="291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45" hidden="1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+VLOOKUP(G187,Liste!$A$7:$G$69,3,FALSE)</f>
        <v>Pin sylvestre</v>
      </c>
      <c r="BI187" s="96" t="str">
        <f>+VLOOKUP(H187,Liste!$B$7:$G$69,5,FALSE)</f>
        <v>GS Pineraies des plaines du Centre et du Nord Ouest</v>
      </c>
      <c r="BJ187" s="131">
        <f t="shared" si="46"/>
        <v>35</v>
      </c>
      <c r="BK187" s="131" t="str">
        <f t="shared" si="48"/>
        <v>Pin sylvestre_F2_Eclaircie tardive_GS Pineraies des plaines du Centre et du Nord Ouest_35_</v>
      </c>
      <c r="BL187" s="312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0" t="str">
        <f>+VLOOKUP(G187,Liste!$A$7:$H$69,8,FALSE)</f>
        <v>Résineux</v>
      </c>
      <c r="BU187" s="290">
        <f t="shared" si="49"/>
        <v>0</v>
      </c>
      <c r="BV187" s="292">
        <f t="shared" si="50"/>
        <v>1</v>
      </c>
      <c r="BW187" s="311">
        <v>0</v>
      </c>
      <c r="BX187" s="290">
        <f t="shared" si="51"/>
        <v>0.43</v>
      </c>
      <c r="BY187">
        <f t="shared" si="52"/>
        <v>0</v>
      </c>
      <c r="BZ187" s="296">
        <f t="shared" si="53"/>
        <v>0</v>
      </c>
      <c r="CB187" s="291">
        <v>0.6</v>
      </c>
      <c r="CC187" s="291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45" hidden="1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+VLOOKUP(G188,Liste!$A$7:$G$69,3,FALSE)</f>
        <v>Pin sylvestre</v>
      </c>
      <c r="BI188" s="96" t="str">
        <f>+VLOOKUP(H188,Liste!$B$7:$G$69,5,FALSE)</f>
        <v>GS Pineraies des plaines du Centre et du Nord Ouest</v>
      </c>
      <c r="BJ188" s="131">
        <f t="shared" si="46"/>
        <v>36</v>
      </c>
      <c r="BK188" s="131" t="str">
        <f t="shared" si="48"/>
        <v>Pin sylvestre_F2_Eclaircie tardive_GS Pineraies des plaines du Centre et du Nord Ouest_36_</v>
      </c>
      <c r="BL188" s="312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0" t="str">
        <f>+VLOOKUP(G188,Liste!$A$7:$H$69,8,FALSE)</f>
        <v>Résineux</v>
      </c>
      <c r="BU188" s="290">
        <f t="shared" si="49"/>
        <v>0</v>
      </c>
      <c r="BV188" s="292">
        <f t="shared" si="50"/>
        <v>1</v>
      </c>
      <c r="BW188" s="311">
        <v>0</v>
      </c>
      <c r="BX188" s="290">
        <f t="shared" si="51"/>
        <v>0.43</v>
      </c>
      <c r="BY188">
        <f t="shared" si="52"/>
        <v>0</v>
      </c>
      <c r="BZ188" s="296">
        <f t="shared" si="53"/>
        <v>0</v>
      </c>
      <c r="CB188" s="291">
        <v>0.6</v>
      </c>
      <c r="CC188" s="291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45" hidden="1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+VLOOKUP(G189,Liste!$A$7:$G$69,3,FALSE)</f>
        <v>Pin sylvestre</v>
      </c>
      <c r="BI189" s="96" t="str">
        <f>+VLOOKUP(H189,Liste!$B$7:$G$69,5,FALSE)</f>
        <v>GS Pineraies des plaines du Centre et du Nord Ouest</v>
      </c>
      <c r="BJ189" s="131">
        <f t="shared" si="46"/>
        <v>37</v>
      </c>
      <c r="BK189" s="131" t="str">
        <f t="shared" si="48"/>
        <v>Pin sylvestre_F2_Eclaircie tardive_GS Pineraies des plaines du Centre et du Nord Ouest_37_</v>
      </c>
      <c r="BL189" s="312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0" t="str">
        <f>+VLOOKUP(G189,Liste!$A$7:$H$69,8,FALSE)</f>
        <v>Résineux</v>
      </c>
      <c r="BU189" s="290">
        <f t="shared" si="49"/>
        <v>0</v>
      </c>
      <c r="BV189" s="292">
        <f t="shared" si="50"/>
        <v>1</v>
      </c>
      <c r="BW189" s="311">
        <v>0</v>
      </c>
      <c r="BX189" s="290">
        <f t="shared" si="51"/>
        <v>0.43</v>
      </c>
      <c r="BY189">
        <f t="shared" si="52"/>
        <v>0</v>
      </c>
      <c r="BZ189" s="296">
        <f t="shared" si="53"/>
        <v>0</v>
      </c>
      <c r="CB189" s="291">
        <v>0.6</v>
      </c>
      <c r="CC189" s="291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45" hidden="1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+VLOOKUP(G190,Liste!$A$7:$G$69,3,FALSE)</f>
        <v>Pin sylvestre</v>
      </c>
      <c r="BI190" s="96" t="str">
        <f>+VLOOKUP(H190,Liste!$B$7:$G$69,5,FALSE)</f>
        <v>GS Pineraies des plaines du Centre et du Nord Ouest</v>
      </c>
      <c r="BJ190" s="131">
        <f t="shared" si="46"/>
        <v>38</v>
      </c>
      <c r="BK190" s="131" t="str">
        <f t="shared" si="48"/>
        <v>Pin sylvestre_F2_Eclaircie tardive_GS Pineraies des plaines du Centre et du Nord Ouest_38_</v>
      </c>
      <c r="BL190" s="312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0" t="str">
        <f>+VLOOKUP(G190,Liste!$A$7:$H$69,8,FALSE)</f>
        <v>Résineux</v>
      </c>
      <c r="BU190" s="290">
        <f t="shared" si="49"/>
        <v>0</v>
      </c>
      <c r="BV190" s="292">
        <f t="shared" si="50"/>
        <v>1</v>
      </c>
      <c r="BW190" s="311">
        <v>0</v>
      </c>
      <c r="BX190" s="290">
        <f t="shared" si="51"/>
        <v>0.43</v>
      </c>
      <c r="BY190">
        <f t="shared" si="52"/>
        <v>0</v>
      </c>
      <c r="BZ190" s="296">
        <f t="shared" si="53"/>
        <v>0</v>
      </c>
      <c r="CB190" s="291">
        <v>0.6</v>
      </c>
      <c r="CC190" s="291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45" hidden="1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+VLOOKUP(G191,Liste!$A$7:$G$69,3,FALSE)</f>
        <v>Pin sylvestre</v>
      </c>
      <c r="BI191" s="96" t="str">
        <f>+VLOOKUP(H191,Liste!$B$7:$G$69,5,FALSE)</f>
        <v>GS Pineraies des plaines du Centre et du Nord Ouest</v>
      </c>
      <c r="BJ191" s="131">
        <f t="shared" si="46"/>
        <v>39</v>
      </c>
      <c r="BK191" s="131" t="str">
        <f t="shared" si="48"/>
        <v>Pin sylvestre_F2_Eclaircie tardive_GS Pineraies des plaines du Centre et du Nord Ouest_39_</v>
      </c>
      <c r="BL191" s="312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0" t="str">
        <f>+VLOOKUP(G191,Liste!$A$7:$H$69,8,FALSE)</f>
        <v>Résineux</v>
      </c>
      <c r="BU191" s="290">
        <f t="shared" si="49"/>
        <v>0</v>
      </c>
      <c r="BV191" s="292">
        <f t="shared" si="50"/>
        <v>1</v>
      </c>
      <c r="BW191" s="311">
        <v>0</v>
      </c>
      <c r="BX191" s="290">
        <f t="shared" si="51"/>
        <v>0.43</v>
      </c>
      <c r="BY191">
        <f t="shared" si="52"/>
        <v>0</v>
      </c>
      <c r="BZ191" s="296">
        <f t="shared" si="53"/>
        <v>0</v>
      </c>
      <c r="CB191" s="291">
        <v>0.6</v>
      </c>
      <c r="CC191" s="291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45" hidden="1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+VLOOKUP(G192,Liste!$A$7:$G$69,3,FALSE)</f>
        <v>Pin sylvestre</v>
      </c>
      <c r="BI192" s="96" t="str">
        <f>+VLOOKUP(H192,Liste!$B$7:$G$69,5,FALSE)</f>
        <v>GS Pineraies des plaines du Centre et du Nord Ouest</v>
      </c>
      <c r="BJ192" s="131">
        <f t="shared" si="46"/>
        <v>40</v>
      </c>
      <c r="BK192" s="131" t="str">
        <f t="shared" si="48"/>
        <v>Pin sylvestre_F2_Eclaircie tardive_GS Pineraies des plaines du Centre et du Nord Ouest_40_</v>
      </c>
      <c r="BL192" s="312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0" t="str">
        <f>+VLOOKUP(G192,Liste!$A$7:$H$69,8,FALSE)</f>
        <v>Résineux</v>
      </c>
      <c r="BU192" s="290">
        <f t="shared" si="49"/>
        <v>0</v>
      </c>
      <c r="BV192" s="292">
        <f t="shared" si="50"/>
        <v>1</v>
      </c>
      <c r="BW192" s="311">
        <v>0</v>
      </c>
      <c r="BX192" s="290">
        <f t="shared" si="51"/>
        <v>0.43</v>
      </c>
      <c r="BY192">
        <f t="shared" si="52"/>
        <v>0</v>
      </c>
      <c r="BZ192" s="296">
        <f t="shared" si="53"/>
        <v>0</v>
      </c>
      <c r="CB192" s="291">
        <v>0.6</v>
      </c>
      <c r="CC192" s="291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45" hidden="1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+VLOOKUP(G193,Liste!$A$7:$G$69,3,FALSE)</f>
        <v>Pin sylvestre</v>
      </c>
      <c r="BI193" s="96" t="str">
        <f>+VLOOKUP(H193,Liste!$B$7:$G$69,5,FALSE)</f>
        <v>GS Pineraies des plaines du Centre et du Nord Ouest</v>
      </c>
      <c r="BJ193" s="131">
        <f t="shared" si="46"/>
        <v>41</v>
      </c>
      <c r="BK193" s="131" t="str">
        <f t="shared" si="48"/>
        <v>Pin sylvestre_F2_Eclaircie tardive_GS Pineraies des plaines du Centre et du Nord Ouest_41_</v>
      </c>
      <c r="BL193" s="312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0" t="str">
        <f>+VLOOKUP(G193,Liste!$A$7:$H$69,8,FALSE)</f>
        <v>Résineux</v>
      </c>
      <c r="BU193" s="290">
        <f t="shared" si="49"/>
        <v>0</v>
      </c>
      <c r="BV193" s="292">
        <f t="shared" si="50"/>
        <v>1</v>
      </c>
      <c r="BW193" s="311">
        <v>0</v>
      </c>
      <c r="BX193" s="290">
        <f t="shared" si="51"/>
        <v>0.43</v>
      </c>
      <c r="BY193">
        <f t="shared" si="52"/>
        <v>0</v>
      </c>
      <c r="BZ193" s="296">
        <f t="shared" si="53"/>
        <v>0</v>
      </c>
      <c r="CB193" s="291">
        <v>0.6</v>
      </c>
      <c r="CC193" s="291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45" hidden="1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+VLOOKUP(G194,Liste!$A$7:$G$69,3,FALSE)</f>
        <v>Pin sylvestre</v>
      </c>
      <c r="BI194" s="96" t="str">
        <f>+VLOOKUP(H194,Liste!$B$7:$G$69,5,FALSE)</f>
        <v>GS Pineraies des plaines du Centre et du Nord Ouest</v>
      </c>
      <c r="BJ194" s="131">
        <f t="shared" si="46"/>
        <v>42</v>
      </c>
      <c r="BK194" s="131" t="str">
        <f t="shared" si="48"/>
        <v>Pin sylvestre_F2_Eclaircie tardive_GS Pineraies des plaines du Centre et du Nord Ouest_42_</v>
      </c>
      <c r="BL194" s="312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0" t="str">
        <f>+VLOOKUP(G194,Liste!$A$7:$H$69,8,FALSE)</f>
        <v>Résineux</v>
      </c>
      <c r="BU194" s="290">
        <f t="shared" si="49"/>
        <v>0</v>
      </c>
      <c r="BV194" s="292">
        <f t="shared" si="50"/>
        <v>1</v>
      </c>
      <c r="BW194" s="311">
        <v>0</v>
      </c>
      <c r="BX194" s="290">
        <f t="shared" si="51"/>
        <v>0.43</v>
      </c>
      <c r="BY194">
        <f t="shared" si="52"/>
        <v>0</v>
      </c>
      <c r="BZ194" s="296">
        <f t="shared" si="53"/>
        <v>0</v>
      </c>
      <c r="CB194" s="291">
        <v>0.6</v>
      </c>
      <c r="CC194" s="291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45" hidden="1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+VLOOKUP(G195,Liste!$A$7:$G$69,3,FALSE)</f>
        <v>Pin sylvestre</v>
      </c>
      <c r="BI195" s="96" t="str">
        <f>+VLOOKUP(H195,Liste!$B$7:$G$69,5,FALSE)</f>
        <v>GS Pineraies des plaines du Centre et du Nord Ouest</v>
      </c>
      <c r="BJ195" s="131">
        <f t="shared" ref="BJ195:BJ258" si="72">+AC195</f>
        <v>42</v>
      </c>
      <c r="BK195" s="131" t="str">
        <f t="shared" si="48"/>
        <v>Pin sylvestre_F2_Eclaircie tardive_GS Pineraies des plaines du Centre et du Nord Ouest_42_</v>
      </c>
      <c r="BL195" s="312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0" t="str">
        <f>+VLOOKUP(G195,Liste!$A$7:$H$69,8,FALSE)</f>
        <v>Résineux</v>
      </c>
      <c r="BU195" s="290">
        <f t="shared" si="49"/>
        <v>0</v>
      </c>
      <c r="BV195" s="292">
        <f t="shared" si="50"/>
        <v>1</v>
      </c>
      <c r="BW195" s="311">
        <v>0</v>
      </c>
      <c r="BX195" s="290">
        <f t="shared" si="51"/>
        <v>0.43</v>
      </c>
      <c r="BY195">
        <f t="shared" si="52"/>
        <v>0</v>
      </c>
      <c r="BZ195" s="296">
        <f t="shared" si="53"/>
        <v>0</v>
      </c>
      <c r="CB195" s="291">
        <v>0.6</v>
      </c>
      <c r="CC195" s="291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45" hidden="1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+VLOOKUP(G196,Liste!$A$7:$G$69,3,FALSE)</f>
        <v>Pin sylvestre</v>
      </c>
      <c r="BI196" s="96" t="str">
        <f>+VLOOKUP(H196,Liste!$B$7:$G$69,5,FALSE)</f>
        <v>GS Pineraies des plaines du Centre et du Nord Ouest</v>
      </c>
      <c r="BJ196" s="131">
        <f t="shared" si="72"/>
        <v>43</v>
      </c>
      <c r="BK196" s="131" t="str">
        <f t="shared" ref="BK196:BK259" si="74">+_xlfn.CONCAT(BH196,"_",J196,"_",I196,"_",BI196,"_",BJ196,"_")</f>
        <v>Pin sylvestre_F2_Eclaircie tardive_GS Pineraies des plaines du Centre et du Nord Ouest_43_</v>
      </c>
      <c r="BL196" s="312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0" t="str">
        <f>+VLOOKUP(G196,Liste!$A$7:$H$69,8,FALSE)</f>
        <v>Résineux</v>
      </c>
      <c r="BU196" s="290">
        <f t="shared" ref="BU196:BU259" si="75">IF(BT196="Résineux",0%,100%)</f>
        <v>0</v>
      </c>
      <c r="BV196" s="292">
        <f t="shared" ref="BV196:BV259" si="76">+IF(BT196="Résineux",100%,0%)</f>
        <v>1</v>
      </c>
      <c r="BW196" s="311">
        <v>0</v>
      </c>
      <c r="BX196" s="290">
        <f t="shared" ref="BX196:BX259" si="77">+IF(BV196&lt;&gt;0,0.43,0.25)</f>
        <v>0.43</v>
      </c>
      <c r="BY196">
        <f t="shared" ref="BY196:BY259" si="78">+IF(BJ196&lt;=30,AV196*BX196,0)</f>
        <v>0</v>
      </c>
      <c r="BZ196" s="296">
        <f t="shared" ref="BZ196:BZ259" si="79">+IF(BJ196&gt;=31,0,BY196+BZ195)</f>
        <v>0</v>
      </c>
      <c r="CB196" s="291">
        <v>0.6</v>
      </c>
      <c r="CC196" s="291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45" hidden="1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+VLOOKUP(G197,Liste!$A$7:$G$69,3,FALSE)</f>
        <v>Pin sylvestre</v>
      </c>
      <c r="BI197" s="96" t="str">
        <f>+VLOOKUP(H197,Liste!$B$7:$G$69,5,FALSE)</f>
        <v>GS Pineraies des plaines du Centre et du Nord Ouest</v>
      </c>
      <c r="BJ197" s="131">
        <f t="shared" si="72"/>
        <v>44</v>
      </c>
      <c r="BK197" s="131" t="str">
        <f t="shared" si="74"/>
        <v>Pin sylvestre_F2_Eclaircie tardive_GS Pineraies des plaines du Centre et du Nord Ouest_44_</v>
      </c>
      <c r="BL197" s="312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0" t="str">
        <f>+VLOOKUP(G197,Liste!$A$7:$H$69,8,FALSE)</f>
        <v>Résineux</v>
      </c>
      <c r="BU197" s="290">
        <f t="shared" si="75"/>
        <v>0</v>
      </c>
      <c r="BV197" s="292">
        <f t="shared" si="76"/>
        <v>1</v>
      </c>
      <c r="BW197" s="311">
        <v>0</v>
      </c>
      <c r="BX197" s="290">
        <f t="shared" si="77"/>
        <v>0.43</v>
      </c>
      <c r="BY197">
        <f t="shared" si="78"/>
        <v>0</v>
      </c>
      <c r="BZ197" s="296">
        <f t="shared" si="79"/>
        <v>0</v>
      </c>
      <c r="CB197" s="291">
        <v>0.6</v>
      </c>
      <c r="CC197" s="291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45" hidden="1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+VLOOKUP(G198,Liste!$A$7:$G$69,3,FALSE)</f>
        <v>Pin sylvestre</v>
      </c>
      <c r="BI198" s="96" t="str">
        <f>+VLOOKUP(H198,Liste!$B$7:$G$69,5,FALSE)</f>
        <v>GS Pineraies des plaines du Centre et du Nord Ouest</v>
      </c>
      <c r="BJ198" s="131">
        <f t="shared" si="72"/>
        <v>45</v>
      </c>
      <c r="BK198" s="131" t="str">
        <f t="shared" si="74"/>
        <v>Pin sylvestre_F2_Eclaircie tardive_GS Pineraies des plaines du Centre et du Nord Ouest_45_</v>
      </c>
      <c r="BL198" s="312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0" t="str">
        <f>+VLOOKUP(G198,Liste!$A$7:$H$69,8,FALSE)</f>
        <v>Résineux</v>
      </c>
      <c r="BU198" s="290">
        <f t="shared" si="75"/>
        <v>0</v>
      </c>
      <c r="BV198" s="292">
        <f t="shared" si="76"/>
        <v>1</v>
      </c>
      <c r="BW198" s="311">
        <v>0</v>
      </c>
      <c r="BX198" s="290">
        <f t="shared" si="77"/>
        <v>0.43</v>
      </c>
      <c r="BY198">
        <f t="shared" si="78"/>
        <v>0</v>
      </c>
      <c r="BZ198" s="296">
        <f t="shared" si="79"/>
        <v>0</v>
      </c>
      <c r="CB198" s="291">
        <v>0.6</v>
      </c>
      <c r="CC198" s="291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45" hidden="1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+VLOOKUP(G199,Liste!$A$7:$G$69,3,FALSE)</f>
        <v>Pin sylvestre</v>
      </c>
      <c r="BI199" s="96" t="str">
        <f>+VLOOKUP(H199,Liste!$B$7:$G$69,5,FALSE)</f>
        <v>GS Pineraies des plaines du Centre et du Nord Ouest</v>
      </c>
      <c r="BJ199" s="131">
        <f t="shared" si="72"/>
        <v>46</v>
      </c>
      <c r="BK199" s="131" t="str">
        <f t="shared" si="74"/>
        <v>Pin sylvestre_F2_Eclaircie tardive_GS Pineraies des plaines du Centre et du Nord Ouest_46_</v>
      </c>
      <c r="BL199" s="312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0" t="str">
        <f>+VLOOKUP(G199,Liste!$A$7:$H$69,8,FALSE)</f>
        <v>Résineux</v>
      </c>
      <c r="BU199" s="290">
        <f t="shared" si="75"/>
        <v>0</v>
      </c>
      <c r="BV199" s="292">
        <f t="shared" si="76"/>
        <v>1</v>
      </c>
      <c r="BW199" s="311">
        <v>0</v>
      </c>
      <c r="BX199" s="290">
        <f t="shared" si="77"/>
        <v>0.43</v>
      </c>
      <c r="BY199">
        <f t="shared" si="78"/>
        <v>0</v>
      </c>
      <c r="BZ199" s="296">
        <f t="shared" si="79"/>
        <v>0</v>
      </c>
      <c r="CB199" s="291">
        <v>0.6</v>
      </c>
      <c r="CC199" s="291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45" hidden="1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+VLOOKUP(G200,Liste!$A$7:$G$69,3,FALSE)</f>
        <v>Pin sylvestre</v>
      </c>
      <c r="BI200" s="96" t="str">
        <f>+VLOOKUP(H200,Liste!$B$7:$G$69,5,FALSE)</f>
        <v>GS Pineraies des plaines du Centre et du Nord Ouest</v>
      </c>
      <c r="BJ200" s="131">
        <f t="shared" si="72"/>
        <v>47</v>
      </c>
      <c r="BK200" s="131" t="str">
        <f t="shared" si="74"/>
        <v>Pin sylvestre_F2_Eclaircie tardive_GS Pineraies des plaines du Centre et du Nord Ouest_47_</v>
      </c>
      <c r="BL200" s="312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0" t="str">
        <f>+VLOOKUP(G200,Liste!$A$7:$H$69,8,FALSE)</f>
        <v>Résineux</v>
      </c>
      <c r="BU200" s="290">
        <f t="shared" si="75"/>
        <v>0</v>
      </c>
      <c r="BV200" s="292">
        <f t="shared" si="76"/>
        <v>1</v>
      </c>
      <c r="BW200" s="311">
        <v>0</v>
      </c>
      <c r="BX200" s="290">
        <f t="shared" si="77"/>
        <v>0.43</v>
      </c>
      <c r="BY200">
        <f t="shared" si="78"/>
        <v>0</v>
      </c>
      <c r="BZ200" s="296">
        <f t="shared" si="79"/>
        <v>0</v>
      </c>
      <c r="CB200" s="291">
        <v>0.6</v>
      </c>
      <c r="CC200" s="291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45" hidden="1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+VLOOKUP(G201,Liste!$A$7:$G$69,3,FALSE)</f>
        <v>Pin sylvestre</v>
      </c>
      <c r="BI201" s="96" t="str">
        <f>+VLOOKUP(H201,Liste!$B$7:$G$69,5,FALSE)</f>
        <v>GS Pineraies des plaines du Centre et du Nord Ouest</v>
      </c>
      <c r="BJ201" s="131">
        <f t="shared" si="72"/>
        <v>48</v>
      </c>
      <c r="BK201" s="131" t="str">
        <f t="shared" si="74"/>
        <v>Pin sylvestre_F2_Eclaircie tardive_GS Pineraies des plaines du Centre et du Nord Ouest_48_</v>
      </c>
      <c r="BL201" s="312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0" t="str">
        <f>+VLOOKUP(G201,Liste!$A$7:$H$69,8,FALSE)</f>
        <v>Résineux</v>
      </c>
      <c r="BU201" s="290">
        <f t="shared" si="75"/>
        <v>0</v>
      </c>
      <c r="BV201" s="292">
        <f t="shared" si="76"/>
        <v>1</v>
      </c>
      <c r="BW201" s="311">
        <v>0</v>
      </c>
      <c r="BX201" s="290">
        <f t="shared" si="77"/>
        <v>0.43</v>
      </c>
      <c r="BY201">
        <f t="shared" si="78"/>
        <v>0</v>
      </c>
      <c r="BZ201" s="296">
        <f t="shared" si="79"/>
        <v>0</v>
      </c>
      <c r="CB201" s="291">
        <v>0.6</v>
      </c>
      <c r="CC201" s="291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45" hidden="1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+VLOOKUP(G202,Liste!$A$7:$G$69,3,FALSE)</f>
        <v>Pin sylvestre</v>
      </c>
      <c r="BI202" s="96" t="str">
        <f>+VLOOKUP(H202,Liste!$B$7:$G$69,5,FALSE)</f>
        <v>GS Pineraies des plaines du Centre et du Nord Ouest</v>
      </c>
      <c r="BJ202" s="131">
        <f t="shared" si="72"/>
        <v>49</v>
      </c>
      <c r="BK202" s="131" t="str">
        <f t="shared" si="74"/>
        <v>Pin sylvestre_F2_Eclaircie tardive_GS Pineraies des plaines du Centre et du Nord Ouest_49_</v>
      </c>
      <c r="BL202" s="312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0" t="str">
        <f>+VLOOKUP(G202,Liste!$A$7:$H$69,8,FALSE)</f>
        <v>Résineux</v>
      </c>
      <c r="BU202" s="290">
        <f t="shared" si="75"/>
        <v>0</v>
      </c>
      <c r="BV202" s="292">
        <f t="shared" si="76"/>
        <v>1</v>
      </c>
      <c r="BW202" s="311">
        <v>0</v>
      </c>
      <c r="BX202" s="290">
        <f t="shared" si="77"/>
        <v>0.43</v>
      </c>
      <c r="BY202">
        <f t="shared" si="78"/>
        <v>0</v>
      </c>
      <c r="BZ202" s="296">
        <f t="shared" si="79"/>
        <v>0</v>
      </c>
      <c r="CB202" s="291">
        <v>0.6</v>
      </c>
      <c r="CC202" s="291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45" hidden="1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+VLOOKUP(G203,Liste!$A$7:$G$69,3,FALSE)</f>
        <v>Pin sylvestre</v>
      </c>
      <c r="BI203" s="96" t="str">
        <f>+VLOOKUP(H203,Liste!$B$7:$G$69,5,FALSE)</f>
        <v>GS Pineraies des plaines du Centre et du Nord Ouest</v>
      </c>
      <c r="BJ203" s="131">
        <f t="shared" si="72"/>
        <v>50</v>
      </c>
      <c r="BK203" s="131" t="str">
        <f t="shared" si="74"/>
        <v>Pin sylvestre_F2_Eclaircie tardive_GS Pineraies des plaines du Centre et du Nord Ouest_50_</v>
      </c>
      <c r="BL203" s="312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0" t="str">
        <f>+VLOOKUP(G203,Liste!$A$7:$H$69,8,FALSE)</f>
        <v>Résineux</v>
      </c>
      <c r="BU203" s="290">
        <f t="shared" si="75"/>
        <v>0</v>
      </c>
      <c r="BV203" s="292">
        <f t="shared" si="76"/>
        <v>1</v>
      </c>
      <c r="BW203" s="311">
        <v>0</v>
      </c>
      <c r="BX203" s="290">
        <f t="shared" si="77"/>
        <v>0.43</v>
      </c>
      <c r="BY203">
        <f t="shared" si="78"/>
        <v>0</v>
      </c>
      <c r="BZ203" s="296">
        <f t="shared" si="79"/>
        <v>0</v>
      </c>
      <c r="CB203" s="291">
        <v>0.6</v>
      </c>
      <c r="CC203" s="291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45" hidden="1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+VLOOKUP(G204,Liste!$A$7:$G$69,3,FALSE)</f>
        <v>Pin sylvestre</v>
      </c>
      <c r="BI204" s="96" t="str">
        <f>+VLOOKUP(H204,Liste!$B$7:$G$69,5,FALSE)</f>
        <v>GS Pineraies des plaines du Centre et du Nord Ouest</v>
      </c>
      <c r="BJ204" s="131">
        <f t="shared" si="72"/>
        <v>51</v>
      </c>
      <c r="BK204" s="131" t="str">
        <f t="shared" si="74"/>
        <v>Pin sylvestre_F2_Eclaircie tardive_GS Pineraies des plaines du Centre et du Nord Ouest_51_</v>
      </c>
      <c r="BL204" s="312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0" t="str">
        <f>+VLOOKUP(G204,Liste!$A$7:$H$69,8,FALSE)</f>
        <v>Résineux</v>
      </c>
      <c r="BU204" s="290">
        <f t="shared" si="75"/>
        <v>0</v>
      </c>
      <c r="BV204" s="292">
        <f t="shared" si="76"/>
        <v>1</v>
      </c>
      <c r="BW204" s="311">
        <v>0</v>
      </c>
      <c r="BX204" s="290">
        <f t="shared" si="77"/>
        <v>0.43</v>
      </c>
      <c r="BY204">
        <f t="shared" si="78"/>
        <v>0</v>
      </c>
      <c r="BZ204" s="296">
        <f t="shared" si="79"/>
        <v>0</v>
      </c>
      <c r="CB204" s="291">
        <v>0.6</v>
      </c>
      <c r="CC204" s="291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45" hidden="1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+VLOOKUP(G205,Liste!$A$7:$G$69,3,FALSE)</f>
        <v>Pin sylvestre</v>
      </c>
      <c r="BI205" s="96" t="str">
        <f>+VLOOKUP(H205,Liste!$B$7:$G$69,5,FALSE)</f>
        <v>GS Pineraies des plaines du Centre et du Nord Ouest</v>
      </c>
      <c r="BJ205" s="131">
        <f t="shared" si="72"/>
        <v>52</v>
      </c>
      <c r="BK205" s="131" t="str">
        <f t="shared" si="74"/>
        <v>Pin sylvestre_F2_Eclaircie tardive_GS Pineraies des plaines du Centre et du Nord Ouest_52_</v>
      </c>
      <c r="BL205" s="312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0" t="str">
        <f>+VLOOKUP(G205,Liste!$A$7:$H$69,8,FALSE)</f>
        <v>Résineux</v>
      </c>
      <c r="BU205" s="290">
        <f t="shared" si="75"/>
        <v>0</v>
      </c>
      <c r="BV205" s="292">
        <f t="shared" si="76"/>
        <v>1</v>
      </c>
      <c r="BW205" s="311">
        <v>0</v>
      </c>
      <c r="BX205" s="290">
        <f t="shared" si="77"/>
        <v>0.43</v>
      </c>
      <c r="BY205">
        <f t="shared" si="78"/>
        <v>0</v>
      </c>
      <c r="BZ205" s="296">
        <f t="shared" si="79"/>
        <v>0</v>
      </c>
      <c r="CB205" s="291">
        <v>0.6</v>
      </c>
      <c r="CC205" s="291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45" hidden="1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+VLOOKUP(G206,Liste!$A$7:$G$69,3,FALSE)</f>
        <v>Pin sylvestre</v>
      </c>
      <c r="BI206" s="96" t="str">
        <f>+VLOOKUP(H206,Liste!$B$7:$G$69,5,FALSE)</f>
        <v>GS Pineraies des plaines du Centre et du Nord Ouest</v>
      </c>
      <c r="BJ206" s="131">
        <f t="shared" si="72"/>
        <v>52</v>
      </c>
      <c r="BK206" s="131" t="str">
        <f t="shared" si="74"/>
        <v>Pin sylvestre_F2_Eclaircie tardive_GS Pineraies des plaines du Centre et du Nord Ouest_52_</v>
      </c>
      <c r="BL206" s="312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0" t="str">
        <f>+VLOOKUP(G206,Liste!$A$7:$H$69,8,FALSE)</f>
        <v>Résineux</v>
      </c>
      <c r="BU206" s="290">
        <f t="shared" si="75"/>
        <v>0</v>
      </c>
      <c r="BV206" s="292">
        <f t="shared" si="76"/>
        <v>1</v>
      </c>
      <c r="BW206" s="311">
        <v>0</v>
      </c>
      <c r="BX206" s="290">
        <f t="shared" si="77"/>
        <v>0.43</v>
      </c>
      <c r="BY206">
        <f t="shared" si="78"/>
        <v>0</v>
      </c>
      <c r="BZ206" s="296">
        <f t="shared" si="79"/>
        <v>0</v>
      </c>
      <c r="CB206" s="291">
        <v>0.6</v>
      </c>
      <c r="CC206" s="291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45" hidden="1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+VLOOKUP(G207,Liste!$A$7:$G$69,3,FALSE)</f>
        <v>Pin sylvestre</v>
      </c>
      <c r="BI207" s="96" t="str">
        <f>+VLOOKUP(H207,Liste!$B$7:$G$69,5,FALSE)</f>
        <v>GS Pineraies des plaines du Centre et du Nord Ouest</v>
      </c>
      <c r="BJ207" s="131">
        <f t="shared" si="72"/>
        <v>53</v>
      </c>
      <c r="BK207" s="131" t="str">
        <f t="shared" si="74"/>
        <v>Pin sylvestre_F2_Eclaircie tardive_GS Pineraies des plaines du Centre et du Nord Ouest_53_</v>
      </c>
      <c r="BL207" s="312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0" t="str">
        <f>+VLOOKUP(G207,Liste!$A$7:$H$69,8,FALSE)</f>
        <v>Résineux</v>
      </c>
      <c r="BU207" s="290">
        <f t="shared" si="75"/>
        <v>0</v>
      </c>
      <c r="BV207" s="292">
        <f t="shared" si="76"/>
        <v>1</v>
      </c>
      <c r="BW207" s="311">
        <v>0</v>
      </c>
      <c r="BX207" s="290">
        <f t="shared" si="77"/>
        <v>0.43</v>
      </c>
      <c r="BY207">
        <f t="shared" si="78"/>
        <v>0</v>
      </c>
      <c r="BZ207" s="296">
        <f t="shared" si="79"/>
        <v>0</v>
      </c>
      <c r="CB207" s="291">
        <v>0.6</v>
      </c>
      <c r="CC207" s="291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45" hidden="1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+VLOOKUP(G208,Liste!$A$7:$G$69,3,FALSE)</f>
        <v>Pin sylvestre</v>
      </c>
      <c r="BI208" s="96" t="str">
        <f>+VLOOKUP(H208,Liste!$B$7:$G$69,5,FALSE)</f>
        <v>GS Pineraies des plaines du Centre et du Nord Ouest</v>
      </c>
      <c r="BJ208" s="131">
        <f t="shared" si="72"/>
        <v>54</v>
      </c>
      <c r="BK208" s="131" t="str">
        <f t="shared" si="74"/>
        <v>Pin sylvestre_F2_Eclaircie tardive_GS Pineraies des plaines du Centre et du Nord Ouest_54_</v>
      </c>
      <c r="BL208" s="312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0" t="str">
        <f>+VLOOKUP(G208,Liste!$A$7:$H$69,8,FALSE)</f>
        <v>Résineux</v>
      </c>
      <c r="BU208" s="290">
        <f t="shared" si="75"/>
        <v>0</v>
      </c>
      <c r="BV208" s="292">
        <f t="shared" si="76"/>
        <v>1</v>
      </c>
      <c r="BW208" s="311">
        <v>0</v>
      </c>
      <c r="BX208" s="290">
        <f t="shared" si="77"/>
        <v>0.43</v>
      </c>
      <c r="BY208">
        <f t="shared" si="78"/>
        <v>0</v>
      </c>
      <c r="BZ208" s="296">
        <f t="shared" si="79"/>
        <v>0</v>
      </c>
      <c r="CB208" s="291">
        <v>0.6</v>
      </c>
      <c r="CC208" s="291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45" hidden="1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+VLOOKUP(G209,Liste!$A$7:$G$69,3,FALSE)</f>
        <v>Pin sylvestre</v>
      </c>
      <c r="BI209" s="96" t="str">
        <f>+VLOOKUP(H209,Liste!$B$7:$G$69,5,FALSE)</f>
        <v>GS Pineraies des plaines du Centre et du Nord Ouest</v>
      </c>
      <c r="BJ209" s="131">
        <f t="shared" si="72"/>
        <v>55</v>
      </c>
      <c r="BK209" s="131" t="str">
        <f t="shared" si="74"/>
        <v>Pin sylvestre_F2_Eclaircie tardive_GS Pineraies des plaines du Centre et du Nord Ouest_55_</v>
      </c>
      <c r="BL209" s="312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0" t="str">
        <f>+VLOOKUP(G209,Liste!$A$7:$H$69,8,FALSE)</f>
        <v>Résineux</v>
      </c>
      <c r="BU209" s="290">
        <f t="shared" si="75"/>
        <v>0</v>
      </c>
      <c r="BV209" s="292">
        <f t="shared" si="76"/>
        <v>1</v>
      </c>
      <c r="BW209" s="311">
        <v>0</v>
      </c>
      <c r="BX209" s="290">
        <f t="shared" si="77"/>
        <v>0.43</v>
      </c>
      <c r="BY209">
        <f t="shared" si="78"/>
        <v>0</v>
      </c>
      <c r="BZ209" s="296">
        <f t="shared" si="79"/>
        <v>0</v>
      </c>
      <c r="CB209" s="291">
        <v>0.6</v>
      </c>
      <c r="CC209" s="291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45" hidden="1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+VLOOKUP(G210,Liste!$A$7:$G$69,3,FALSE)</f>
        <v>Pin sylvestre</v>
      </c>
      <c r="BI210" s="96" t="str">
        <f>+VLOOKUP(H210,Liste!$B$7:$G$69,5,FALSE)</f>
        <v>GS Pineraies des plaines du Centre et du Nord Ouest</v>
      </c>
      <c r="BJ210" s="131">
        <f t="shared" si="72"/>
        <v>56</v>
      </c>
      <c r="BK210" s="131" t="str">
        <f t="shared" si="74"/>
        <v>Pin sylvestre_F2_Eclaircie tardive_GS Pineraies des plaines du Centre et du Nord Ouest_56_</v>
      </c>
      <c r="BL210" s="312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0" t="str">
        <f>+VLOOKUP(G210,Liste!$A$7:$H$69,8,FALSE)</f>
        <v>Résineux</v>
      </c>
      <c r="BU210" s="290">
        <f t="shared" si="75"/>
        <v>0</v>
      </c>
      <c r="BV210" s="292">
        <f t="shared" si="76"/>
        <v>1</v>
      </c>
      <c r="BW210" s="311">
        <v>0</v>
      </c>
      <c r="BX210" s="290">
        <f t="shared" si="77"/>
        <v>0.43</v>
      </c>
      <c r="BY210">
        <f t="shared" si="78"/>
        <v>0</v>
      </c>
      <c r="BZ210" s="296">
        <f t="shared" si="79"/>
        <v>0</v>
      </c>
      <c r="CB210" s="291">
        <v>0.6</v>
      </c>
      <c r="CC210" s="291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45" hidden="1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+VLOOKUP(G211,Liste!$A$7:$G$69,3,FALSE)</f>
        <v>Pin sylvestre</v>
      </c>
      <c r="BI211" s="96" t="str">
        <f>+VLOOKUP(H211,Liste!$B$7:$G$69,5,FALSE)</f>
        <v>GS Pineraies des plaines du Centre et du Nord Ouest</v>
      </c>
      <c r="BJ211" s="131">
        <f t="shared" si="72"/>
        <v>57</v>
      </c>
      <c r="BK211" s="131" t="str">
        <f t="shared" si="74"/>
        <v>Pin sylvestre_F2_Eclaircie tardive_GS Pineraies des plaines du Centre et du Nord Ouest_57_</v>
      </c>
      <c r="BL211" s="312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0" t="str">
        <f>+VLOOKUP(G211,Liste!$A$7:$H$69,8,FALSE)</f>
        <v>Résineux</v>
      </c>
      <c r="BU211" s="290">
        <f t="shared" si="75"/>
        <v>0</v>
      </c>
      <c r="BV211" s="292">
        <f t="shared" si="76"/>
        <v>1</v>
      </c>
      <c r="BW211" s="311">
        <v>0</v>
      </c>
      <c r="BX211" s="290">
        <f t="shared" si="77"/>
        <v>0.43</v>
      </c>
      <c r="BY211">
        <f t="shared" si="78"/>
        <v>0</v>
      </c>
      <c r="BZ211" s="296">
        <f t="shared" si="79"/>
        <v>0</v>
      </c>
      <c r="CB211" s="291">
        <v>0.6</v>
      </c>
      <c r="CC211" s="291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45" hidden="1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+VLOOKUP(G212,Liste!$A$7:$G$69,3,FALSE)</f>
        <v>Pin sylvestre</v>
      </c>
      <c r="BI212" s="96" t="str">
        <f>+VLOOKUP(H212,Liste!$B$7:$G$69,5,FALSE)</f>
        <v>GS Pineraies des plaines du Centre et du Nord Ouest</v>
      </c>
      <c r="BJ212" s="131">
        <f t="shared" si="72"/>
        <v>58</v>
      </c>
      <c r="BK212" s="131" t="str">
        <f t="shared" si="74"/>
        <v>Pin sylvestre_F2_Eclaircie tardive_GS Pineraies des plaines du Centre et du Nord Ouest_58_</v>
      </c>
      <c r="BL212" s="312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0" t="str">
        <f>+VLOOKUP(G212,Liste!$A$7:$H$69,8,FALSE)</f>
        <v>Résineux</v>
      </c>
      <c r="BU212" s="290">
        <f t="shared" si="75"/>
        <v>0</v>
      </c>
      <c r="BV212" s="292">
        <f t="shared" si="76"/>
        <v>1</v>
      </c>
      <c r="BW212" s="311">
        <v>0</v>
      </c>
      <c r="BX212" s="290">
        <f t="shared" si="77"/>
        <v>0.43</v>
      </c>
      <c r="BY212">
        <f t="shared" si="78"/>
        <v>0</v>
      </c>
      <c r="BZ212" s="296">
        <f t="shared" si="79"/>
        <v>0</v>
      </c>
      <c r="CB212" s="291">
        <v>0.6</v>
      </c>
      <c r="CC212" s="291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45" hidden="1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+VLOOKUP(G213,Liste!$A$7:$G$69,3,FALSE)</f>
        <v>Pin sylvestre</v>
      </c>
      <c r="BI213" s="96" t="str">
        <f>+VLOOKUP(H213,Liste!$B$7:$G$69,5,FALSE)</f>
        <v>GS Pineraies des plaines du Centre et du Nord Ouest</v>
      </c>
      <c r="BJ213" s="131">
        <f t="shared" si="72"/>
        <v>59</v>
      </c>
      <c r="BK213" s="131" t="str">
        <f t="shared" si="74"/>
        <v>Pin sylvestre_F2_Eclaircie tardive_GS Pineraies des plaines du Centre et du Nord Ouest_59_</v>
      </c>
      <c r="BL213" s="312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0" t="str">
        <f>+VLOOKUP(G213,Liste!$A$7:$H$69,8,FALSE)</f>
        <v>Résineux</v>
      </c>
      <c r="BU213" s="290">
        <f t="shared" si="75"/>
        <v>0</v>
      </c>
      <c r="BV213" s="292">
        <f t="shared" si="76"/>
        <v>1</v>
      </c>
      <c r="BW213" s="311">
        <v>0</v>
      </c>
      <c r="BX213" s="290">
        <f t="shared" si="77"/>
        <v>0.43</v>
      </c>
      <c r="BY213">
        <f t="shared" si="78"/>
        <v>0</v>
      </c>
      <c r="BZ213" s="296">
        <f t="shared" si="79"/>
        <v>0</v>
      </c>
      <c r="CB213" s="291">
        <v>0.6</v>
      </c>
      <c r="CC213" s="291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45" hidden="1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+VLOOKUP(G214,Liste!$A$7:$G$69,3,FALSE)</f>
        <v>Pin sylvestre</v>
      </c>
      <c r="BI214" s="96" t="str">
        <f>+VLOOKUP(H214,Liste!$B$7:$G$69,5,FALSE)</f>
        <v>GS Pineraies des plaines du Centre et du Nord Ouest</v>
      </c>
      <c r="BJ214" s="131">
        <f t="shared" si="72"/>
        <v>60</v>
      </c>
      <c r="BK214" s="131" t="str">
        <f t="shared" si="74"/>
        <v>Pin sylvestre_F2_Eclaircie tardive_GS Pineraies des plaines du Centre et du Nord Ouest_60_</v>
      </c>
      <c r="BL214" s="312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0" t="str">
        <f>+VLOOKUP(G214,Liste!$A$7:$H$69,8,FALSE)</f>
        <v>Résineux</v>
      </c>
      <c r="BU214" s="290">
        <f t="shared" si="75"/>
        <v>0</v>
      </c>
      <c r="BV214" s="292">
        <f t="shared" si="76"/>
        <v>1</v>
      </c>
      <c r="BW214" s="311">
        <v>0</v>
      </c>
      <c r="BX214" s="290">
        <f t="shared" si="77"/>
        <v>0.43</v>
      </c>
      <c r="BY214">
        <f t="shared" si="78"/>
        <v>0</v>
      </c>
      <c r="BZ214" s="296">
        <f t="shared" si="79"/>
        <v>0</v>
      </c>
      <c r="CB214" s="291">
        <v>0.6</v>
      </c>
      <c r="CC214" s="291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45" hidden="1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+VLOOKUP(G215,Liste!$A$7:$G$69,3,FALSE)</f>
        <v>Pin sylvestre</v>
      </c>
      <c r="BI215" s="96" t="str">
        <f>+VLOOKUP(H215,Liste!$B$7:$G$69,5,FALSE)</f>
        <v>GS Pineraies des plaines du Centre et du Nord Ouest</v>
      </c>
      <c r="BJ215" s="131">
        <f t="shared" si="72"/>
        <v>61</v>
      </c>
      <c r="BK215" s="131" t="str">
        <f t="shared" si="74"/>
        <v>Pin sylvestre_F2_Eclaircie tardive_GS Pineraies des plaines du Centre et du Nord Ouest_61_</v>
      </c>
      <c r="BL215" s="312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0" t="str">
        <f>+VLOOKUP(G215,Liste!$A$7:$H$69,8,FALSE)</f>
        <v>Résineux</v>
      </c>
      <c r="BU215" s="290">
        <f t="shared" si="75"/>
        <v>0</v>
      </c>
      <c r="BV215" s="292">
        <f t="shared" si="76"/>
        <v>1</v>
      </c>
      <c r="BW215" s="311">
        <v>0</v>
      </c>
      <c r="BX215" s="290">
        <f t="shared" si="77"/>
        <v>0.43</v>
      </c>
      <c r="BY215">
        <f t="shared" si="78"/>
        <v>0</v>
      </c>
      <c r="BZ215" s="296">
        <f t="shared" si="79"/>
        <v>0</v>
      </c>
      <c r="CB215" s="291">
        <v>0.6</v>
      </c>
      <c r="CC215" s="291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45" hidden="1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+VLOOKUP(G216,Liste!$A$7:$G$69,3,FALSE)</f>
        <v>Pin sylvestre</v>
      </c>
      <c r="BI216" s="96" t="str">
        <f>+VLOOKUP(H216,Liste!$B$7:$G$69,5,FALSE)</f>
        <v>GS Pineraies des plaines du Centre et du Nord Ouest</v>
      </c>
      <c r="BJ216" s="131">
        <f t="shared" si="72"/>
        <v>62</v>
      </c>
      <c r="BK216" s="131" t="str">
        <f t="shared" si="74"/>
        <v>Pin sylvestre_F2_Eclaircie tardive_GS Pineraies des plaines du Centre et du Nord Ouest_62_</v>
      </c>
      <c r="BL216" s="312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0" t="str">
        <f>+VLOOKUP(G216,Liste!$A$7:$H$69,8,FALSE)</f>
        <v>Résineux</v>
      </c>
      <c r="BU216" s="290">
        <f t="shared" si="75"/>
        <v>0</v>
      </c>
      <c r="BV216" s="292">
        <f t="shared" si="76"/>
        <v>1</v>
      </c>
      <c r="BW216" s="311">
        <v>0</v>
      </c>
      <c r="BX216" s="290">
        <f t="shared" si="77"/>
        <v>0.43</v>
      </c>
      <c r="BY216">
        <f t="shared" si="78"/>
        <v>0</v>
      </c>
      <c r="BZ216" s="296">
        <f t="shared" si="79"/>
        <v>0</v>
      </c>
      <c r="CB216" s="291">
        <v>0.6</v>
      </c>
      <c r="CC216" s="291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45" hidden="1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+VLOOKUP(G217,Liste!$A$7:$G$69,3,FALSE)</f>
        <v>Pin sylvestre</v>
      </c>
      <c r="BI217" s="96" t="str">
        <f>+VLOOKUP(H217,Liste!$B$7:$G$69,5,FALSE)</f>
        <v>GS Pineraies des plaines du Centre et du Nord Ouest</v>
      </c>
      <c r="BJ217" s="131">
        <f t="shared" si="72"/>
        <v>62</v>
      </c>
      <c r="BK217" s="131" t="str">
        <f t="shared" si="74"/>
        <v>Pin sylvestre_F2_Eclaircie tardive_GS Pineraies des plaines du Centre et du Nord Ouest_62_</v>
      </c>
      <c r="BL217" s="312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0" t="str">
        <f>+VLOOKUP(G217,Liste!$A$7:$H$69,8,FALSE)</f>
        <v>Résineux</v>
      </c>
      <c r="BU217" s="290">
        <f t="shared" si="75"/>
        <v>0</v>
      </c>
      <c r="BV217" s="292">
        <f t="shared" si="76"/>
        <v>1</v>
      </c>
      <c r="BW217" s="311">
        <v>0</v>
      </c>
      <c r="BX217" s="290">
        <f t="shared" si="77"/>
        <v>0.43</v>
      </c>
      <c r="BY217">
        <f t="shared" si="78"/>
        <v>0</v>
      </c>
      <c r="BZ217" s="296">
        <f t="shared" si="79"/>
        <v>0</v>
      </c>
      <c r="CB217" s="291">
        <v>0.6</v>
      </c>
      <c r="CC217" s="291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45" hidden="1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+VLOOKUP(G218,Liste!$A$7:$G$69,3,FALSE)</f>
        <v>Pin sylvestre</v>
      </c>
      <c r="BI218" s="96" t="str">
        <f>+VLOOKUP(H218,Liste!$B$7:$G$69,5,FALSE)</f>
        <v>GS Pineraies des plaines du Centre et du Nord Ouest</v>
      </c>
      <c r="BJ218" s="131">
        <f t="shared" si="72"/>
        <v>63</v>
      </c>
      <c r="BK218" s="131" t="str">
        <f t="shared" si="74"/>
        <v>Pin sylvestre_F2_Eclaircie tardive_GS Pineraies des plaines du Centre et du Nord Ouest_63_</v>
      </c>
      <c r="BL218" s="312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0" t="str">
        <f>+VLOOKUP(G218,Liste!$A$7:$H$69,8,FALSE)</f>
        <v>Résineux</v>
      </c>
      <c r="BU218" s="290">
        <f t="shared" si="75"/>
        <v>0</v>
      </c>
      <c r="BV218" s="292">
        <f t="shared" si="76"/>
        <v>1</v>
      </c>
      <c r="BW218" s="311">
        <v>0</v>
      </c>
      <c r="BX218" s="290">
        <f t="shared" si="77"/>
        <v>0.43</v>
      </c>
      <c r="BY218">
        <f t="shared" si="78"/>
        <v>0</v>
      </c>
      <c r="BZ218" s="296">
        <f t="shared" si="79"/>
        <v>0</v>
      </c>
      <c r="CB218" s="291">
        <v>0.6</v>
      </c>
      <c r="CC218" s="291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45" hidden="1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+VLOOKUP(G219,Liste!$A$7:$G$69,3,FALSE)</f>
        <v>Pin sylvestre</v>
      </c>
      <c r="BI219" s="96" t="str">
        <f>+VLOOKUP(H219,Liste!$B$7:$G$69,5,FALSE)</f>
        <v>GS Pineraies des plaines du Centre et du Nord Ouest</v>
      </c>
      <c r="BJ219" s="131">
        <f t="shared" si="72"/>
        <v>64</v>
      </c>
      <c r="BK219" s="131" t="str">
        <f t="shared" si="74"/>
        <v>Pin sylvestre_F2_Eclaircie tardive_GS Pineraies des plaines du Centre et du Nord Ouest_64_</v>
      </c>
      <c r="BL219" s="312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0" t="str">
        <f>+VLOOKUP(G219,Liste!$A$7:$H$69,8,FALSE)</f>
        <v>Résineux</v>
      </c>
      <c r="BU219" s="290">
        <f t="shared" si="75"/>
        <v>0</v>
      </c>
      <c r="BV219" s="292">
        <f t="shared" si="76"/>
        <v>1</v>
      </c>
      <c r="BW219" s="311">
        <v>0</v>
      </c>
      <c r="BX219" s="290">
        <f t="shared" si="77"/>
        <v>0.43</v>
      </c>
      <c r="BY219">
        <f t="shared" si="78"/>
        <v>0</v>
      </c>
      <c r="BZ219" s="296">
        <f t="shared" si="79"/>
        <v>0</v>
      </c>
      <c r="CB219" s="291">
        <v>0.6</v>
      </c>
      <c r="CC219" s="291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45" hidden="1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+VLOOKUP(G220,Liste!$A$7:$G$69,3,FALSE)</f>
        <v>Pin sylvestre</v>
      </c>
      <c r="BI220" s="96" t="str">
        <f>+VLOOKUP(H220,Liste!$B$7:$G$69,5,FALSE)</f>
        <v>GS Pineraies des plaines du Centre et du Nord Ouest</v>
      </c>
      <c r="BJ220" s="131">
        <f t="shared" si="72"/>
        <v>65</v>
      </c>
      <c r="BK220" s="131" t="str">
        <f t="shared" si="74"/>
        <v>Pin sylvestre_F2_Eclaircie tardive_GS Pineraies des plaines du Centre et du Nord Ouest_65_</v>
      </c>
      <c r="BL220" s="312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0" t="str">
        <f>+VLOOKUP(G220,Liste!$A$7:$H$69,8,FALSE)</f>
        <v>Résineux</v>
      </c>
      <c r="BU220" s="290">
        <f t="shared" si="75"/>
        <v>0</v>
      </c>
      <c r="BV220" s="292">
        <f t="shared" si="76"/>
        <v>1</v>
      </c>
      <c r="BW220" s="311">
        <v>0</v>
      </c>
      <c r="BX220" s="290">
        <f t="shared" si="77"/>
        <v>0.43</v>
      </c>
      <c r="BY220">
        <f t="shared" si="78"/>
        <v>0</v>
      </c>
      <c r="BZ220" s="296">
        <f t="shared" si="79"/>
        <v>0</v>
      </c>
      <c r="CB220" s="291">
        <v>0.6</v>
      </c>
      <c r="CC220" s="291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45" hidden="1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+VLOOKUP(G221,Liste!$A$7:$G$69,3,FALSE)</f>
        <v>Pin sylvestre</v>
      </c>
      <c r="BI221" s="96" t="str">
        <f>+VLOOKUP(H221,Liste!$B$7:$G$69,5,FALSE)</f>
        <v>GS Pineraies des plaines du Centre et du Nord Ouest</v>
      </c>
      <c r="BJ221" s="131">
        <f t="shared" si="72"/>
        <v>66</v>
      </c>
      <c r="BK221" s="131" t="str">
        <f t="shared" si="74"/>
        <v>Pin sylvestre_F2_Eclaircie tardive_GS Pineraies des plaines du Centre et du Nord Ouest_66_</v>
      </c>
      <c r="BL221" s="312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0" t="str">
        <f>+VLOOKUP(G221,Liste!$A$7:$H$69,8,FALSE)</f>
        <v>Résineux</v>
      </c>
      <c r="BU221" s="290">
        <f t="shared" si="75"/>
        <v>0</v>
      </c>
      <c r="BV221" s="292">
        <f t="shared" si="76"/>
        <v>1</v>
      </c>
      <c r="BW221" s="311">
        <v>0</v>
      </c>
      <c r="BX221" s="290">
        <f t="shared" si="77"/>
        <v>0.43</v>
      </c>
      <c r="BY221">
        <f t="shared" si="78"/>
        <v>0</v>
      </c>
      <c r="BZ221" s="296">
        <f t="shared" si="79"/>
        <v>0</v>
      </c>
      <c r="CB221" s="291">
        <v>0.6</v>
      </c>
      <c r="CC221" s="291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45" hidden="1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+VLOOKUP(G222,Liste!$A$7:$G$69,3,FALSE)</f>
        <v>Pin sylvestre</v>
      </c>
      <c r="BI222" s="96" t="str">
        <f>+VLOOKUP(H222,Liste!$B$7:$G$69,5,FALSE)</f>
        <v>GS Pineraies des plaines du Centre et du Nord Ouest</v>
      </c>
      <c r="BJ222" s="131">
        <f t="shared" si="72"/>
        <v>67</v>
      </c>
      <c r="BK222" s="131" t="str">
        <f t="shared" si="74"/>
        <v>Pin sylvestre_F2_Eclaircie tardive_GS Pineraies des plaines du Centre et du Nord Ouest_67_</v>
      </c>
      <c r="BL222" s="312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0" t="str">
        <f>+VLOOKUP(G222,Liste!$A$7:$H$69,8,FALSE)</f>
        <v>Résineux</v>
      </c>
      <c r="BU222" s="290">
        <f t="shared" si="75"/>
        <v>0</v>
      </c>
      <c r="BV222" s="292">
        <f t="shared" si="76"/>
        <v>1</v>
      </c>
      <c r="BW222" s="311">
        <v>0</v>
      </c>
      <c r="BX222" s="290">
        <f t="shared" si="77"/>
        <v>0.43</v>
      </c>
      <c r="BY222">
        <f t="shared" si="78"/>
        <v>0</v>
      </c>
      <c r="BZ222" s="296">
        <f t="shared" si="79"/>
        <v>0</v>
      </c>
      <c r="CB222" s="291">
        <v>0.6</v>
      </c>
      <c r="CC222" s="291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45" hidden="1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+VLOOKUP(G223,Liste!$A$7:$G$69,3,FALSE)</f>
        <v>Pin sylvestre</v>
      </c>
      <c r="BI223" s="96" t="str">
        <f>+VLOOKUP(H223,Liste!$B$7:$G$69,5,FALSE)</f>
        <v>GS Pineraies des plaines du Centre et du Nord Ouest</v>
      </c>
      <c r="BJ223" s="131">
        <f t="shared" si="72"/>
        <v>68</v>
      </c>
      <c r="BK223" s="131" t="str">
        <f t="shared" si="74"/>
        <v>Pin sylvestre_F2_Eclaircie tardive_GS Pineraies des plaines du Centre et du Nord Ouest_68_</v>
      </c>
      <c r="BL223" s="312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0" t="str">
        <f>+VLOOKUP(G223,Liste!$A$7:$H$69,8,FALSE)</f>
        <v>Résineux</v>
      </c>
      <c r="BU223" s="290">
        <f t="shared" si="75"/>
        <v>0</v>
      </c>
      <c r="BV223" s="292">
        <f t="shared" si="76"/>
        <v>1</v>
      </c>
      <c r="BW223" s="311">
        <v>0</v>
      </c>
      <c r="BX223" s="290">
        <f t="shared" si="77"/>
        <v>0.43</v>
      </c>
      <c r="BY223">
        <f t="shared" si="78"/>
        <v>0</v>
      </c>
      <c r="BZ223" s="296">
        <f t="shared" si="79"/>
        <v>0</v>
      </c>
      <c r="CB223" s="291">
        <v>0.6</v>
      </c>
      <c r="CC223" s="291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45" hidden="1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+VLOOKUP(G224,Liste!$A$7:$G$69,3,FALSE)</f>
        <v>Pin sylvestre</v>
      </c>
      <c r="BI224" s="96" t="str">
        <f>+VLOOKUP(H224,Liste!$B$7:$G$69,5,FALSE)</f>
        <v>GS Pineraies des plaines du Centre et du Nord Ouest</v>
      </c>
      <c r="BJ224" s="131">
        <f t="shared" si="72"/>
        <v>69</v>
      </c>
      <c r="BK224" s="131" t="str">
        <f t="shared" si="74"/>
        <v>Pin sylvestre_F2_Eclaircie tardive_GS Pineraies des plaines du Centre et du Nord Ouest_69_</v>
      </c>
      <c r="BL224" s="312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0" t="str">
        <f>+VLOOKUP(G224,Liste!$A$7:$H$69,8,FALSE)</f>
        <v>Résineux</v>
      </c>
      <c r="BU224" s="290">
        <f t="shared" si="75"/>
        <v>0</v>
      </c>
      <c r="BV224" s="292">
        <f t="shared" si="76"/>
        <v>1</v>
      </c>
      <c r="BW224" s="311">
        <v>0</v>
      </c>
      <c r="BX224" s="290">
        <f t="shared" si="77"/>
        <v>0.43</v>
      </c>
      <c r="BY224">
        <f t="shared" si="78"/>
        <v>0</v>
      </c>
      <c r="BZ224" s="296">
        <f t="shared" si="79"/>
        <v>0</v>
      </c>
      <c r="CB224" s="291">
        <v>0.6</v>
      </c>
      <c r="CC224" s="291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45" hidden="1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+VLOOKUP(G225,Liste!$A$7:$G$69,3,FALSE)</f>
        <v>Pin sylvestre</v>
      </c>
      <c r="BI225" s="96" t="str">
        <f>+VLOOKUP(H225,Liste!$B$7:$G$69,5,FALSE)</f>
        <v>GS Pineraies des plaines du Centre et du Nord Ouest</v>
      </c>
      <c r="BJ225" s="131">
        <f t="shared" si="72"/>
        <v>70</v>
      </c>
      <c r="BK225" s="131" t="str">
        <f t="shared" si="74"/>
        <v>Pin sylvestre_F2_Eclaircie tardive_GS Pineraies des plaines du Centre et du Nord Ouest_70_</v>
      </c>
      <c r="BL225" s="312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0" t="str">
        <f>+VLOOKUP(G225,Liste!$A$7:$H$69,8,FALSE)</f>
        <v>Résineux</v>
      </c>
      <c r="BU225" s="290">
        <f t="shared" si="75"/>
        <v>0</v>
      </c>
      <c r="BV225" s="292">
        <f t="shared" si="76"/>
        <v>1</v>
      </c>
      <c r="BW225" s="311">
        <v>0</v>
      </c>
      <c r="BX225" s="290">
        <f t="shared" si="77"/>
        <v>0.43</v>
      </c>
      <c r="BY225">
        <f t="shared" si="78"/>
        <v>0</v>
      </c>
      <c r="BZ225" s="296">
        <f t="shared" si="79"/>
        <v>0</v>
      </c>
      <c r="CB225" s="291">
        <v>0.6</v>
      </c>
      <c r="CC225" s="291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45" hidden="1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+VLOOKUP(G226,Liste!$A$7:$G$69,3,FALSE)</f>
        <v>Pin sylvestre</v>
      </c>
      <c r="BI226" s="96" t="str">
        <f>+VLOOKUP(H226,Liste!$B$7:$G$69,5,FALSE)</f>
        <v>GS Pineraies des plaines du Centre et du Nord Ouest</v>
      </c>
      <c r="BJ226" s="131">
        <f t="shared" si="72"/>
        <v>71</v>
      </c>
      <c r="BK226" s="131" t="str">
        <f t="shared" si="74"/>
        <v>Pin sylvestre_F2_Eclaircie tardive_GS Pineraies des plaines du Centre et du Nord Ouest_71_</v>
      </c>
      <c r="BL226" s="312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0" t="str">
        <f>+VLOOKUP(G226,Liste!$A$7:$H$69,8,FALSE)</f>
        <v>Résineux</v>
      </c>
      <c r="BU226" s="290">
        <f t="shared" si="75"/>
        <v>0</v>
      </c>
      <c r="BV226" s="292">
        <f t="shared" si="76"/>
        <v>1</v>
      </c>
      <c r="BW226" s="311">
        <v>0</v>
      </c>
      <c r="BX226" s="290">
        <f t="shared" si="77"/>
        <v>0.43</v>
      </c>
      <c r="BY226">
        <f t="shared" si="78"/>
        <v>0</v>
      </c>
      <c r="BZ226" s="296">
        <f t="shared" si="79"/>
        <v>0</v>
      </c>
      <c r="CB226" s="291">
        <v>0.6</v>
      </c>
      <c r="CC226" s="291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45" hidden="1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+VLOOKUP(G227,Liste!$A$7:$G$69,3,FALSE)</f>
        <v>Pin sylvestre</v>
      </c>
      <c r="BI227" s="96" t="str">
        <f>+VLOOKUP(H227,Liste!$B$7:$G$69,5,FALSE)</f>
        <v>GS Pineraies des plaines du Centre et du Nord Ouest</v>
      </c>
      <c r="BJ227" s="131">
        <f t="shared" si="72"/>
        <v>72</v>
      </c>
      <c r="BK227" s="131" t="str">
        <f t="shared" si="74"/>
        <v>Pin sylvestre_F2_Eclaircie tardive_GS Pineraies des plaines du Centre et du Nord Ouest_72_</v>
      </c>
      <c r="BL227" s="312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0" t="str">
        <f>+VLOOKUP(G227,Liste!$A$7:$H$69,8,FALSE)</f>
        <v>Résineux</v>
      </c>
      <c r="BU227" s="290">
        <f t="shared" si="75"/>
        <v>0</v>
      </c>
      <c r="BV227" s="292">
        <f t="shared" si="76"/>
        <v>1</v>
      </c>
      <c r="BW227" s="311">
        <v>0</v>
      </c>
      <c r="BX227" s="290">
        <f t="shared" si="77"/>
        <v>0.43</v>
      </c>
      <c r="BY227">
        <f t="shared" si="78"/>
        <v>0</v>
      </c>
      <c r="BZ227" s="296">
        <f t="shared" si="79"/>
        <v>0</v>
      </c>
      <c r="CB227" s="291">
        <v>0.6</v>
      </c>
      <c r="CC227" s="291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45" hidden="1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+VLOOKUP(G228,Liste!$A$7:$G$69,3,FALSE)</f>
        <v>Pin sylvestre</v>
      </c>
      <c r="BI228" s="96" t="str">
        <f>+VLOOKUP(H228,Liste!$B$7:$G$69,5,FALSE)</f>
        <v>GS Pineraies des plaines du Centre et du Nord Ouest</v>
      </c>
      <c r="BJ228" s="131">
        <f t="shared" si="72"/>
        <v>72</v>
      </c>
      <c r="BK228" s="131" t="str">
        <f t="shared" si="74"/>
        <v>Pin sylvestre_F2_Eclaircie tardive_GS Pineraies des plaines du Centre et du Nord Ouest_72_</v>
      </c>
      <c r="BL228" s="312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0" t="str">
        <f>+VLOOKUP(G228,Liste!$A$7:$H$69,8,FALSE)</f>
        <v>Résineux</v>
      </c>
      <c r="BU228" s="290">
        <f t="shared" si="75"/>
        <v>0</v>
      </c>
      <c r="BV228" s="292">
        <f t="shared" si="76"/>
        <v>1</v>
      </c>
      <c r="BW228" s="311">
        <v>0</v>
      </c>
      <c r="BX228" s="290">
        <f t="shared" si="77"/>
        <v>0.43</v>
      </c>
      <c r="BY228">
        <f t="shared" si="78"/>
        <v>0</v>
      </c>
      <c r="BZ228" s="296">
        <f t="shared" si="79"/>
        <v>0</v>
      </c>
      <c r="CB228" s="291">
        <v>0.6</v>
      </c>
      <c r="CC228" s="291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45" hidden="1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+VLOOKUP(G229,Liste!$A$7:$G$69,3,FALSE)</f>
        <v>Pin sylvestre</v>
      </c>
      <c r="BI229" s="96" t="str">
        <f>+VLOOKUP(H229,Liste!$B$7:$G$69,5,FALSE)</f>
        <v>GS Pineraies des plaines du Centre et du Nord Ouest</v>
      </c>
      <c r="BJ229" s="131">
        <f t="shared" si="72"/>
        <v>73</v>
      </c>
      <c r="BK229" s="131" t="str">
        <f t="shared" si="74"/>
        <v>Pin sylvestre_F2_Eclaircie tardive_GS Pineraies des plaines du Centre et du Nord Ouest_73_</v>
      </c>
      <c r="BL229" s="312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0" t="str">
        <f>+VLOOKUP(G229,Liste!$A$7:$H$69,8,FALSE)</f>
        <v>Résineux</v>
      </c>
      <c r="BU229" s="290">
        <f t="shared" si="75"/>
        <v>0</v>
      </c>
      <c r="BV229" s="292">
        <f t="shared" si="76"/>
        <v>1</v>
      </c>
      <c r="BW229" s="311">
        <v>0</v>
      </c>
      <c r="BX229" s="290">
        <f t="shared" si="77"/>
        <v>0.43</v>
      </c>
      <c r="BY229">
        <f t="shared" si="78"/>
        <v>0</v>
      </c>
      <c r="BZ229" s="296">
        <f t="shared" si="79"/>
        <v>0</v>
      </c>
      <c r="CB229" s="291">
        <v>0.6</v>
      </c>
      <c r="CC229" s="291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45" hidden="1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+VLOOKUP(G230,Liste!$A$7:$G$69,3,FALSE)</f>
        <v>Pin sylvestre</v>
      </c>
      <c r="BI230" s="96" t="str">
        <f>+VLOOKUP(H230,Liste!$B$7:$G$69,5,FALSE)</f>
        <v>GS Pineraies des plaines du Centre et du Nord Ouest</v>
      </c>
      <c r="BJ230" s="131">
        <f t="shared" si="72"/>
        <v>74</v>
      </c>
      <c r="BK230" s="131" t="str">
        <f t="shared" si="74"/>
        <v>Pin sylvestre_F2_Eclaircie tardive_GS Pineraies des plaines du Centre et du Nord Ouest_74_</v>
      </c>
      <c r="BL230" s="312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0" t="str">
        <f>+VLOOKUP(G230,Liste!$A$7:$H$69,8,FALSE)</f>
        <v>Résineux</v>
      </c>
      <c r="BU230" s="290">
        <f t="shared" si="75"/>
        <v>0</v>
      </c>
      <c r="BV230" s="292">
        <f t="shared" si="76"/>
        <v>1</v>
      </c>
      <c r="BW230" s="311">
        <v>0</v>
      </c>
      <c r="BX230" s="290">
        <f t="shared" si="77"/>
        <v>0.43</v>
      </c>
      <c r="BY230">
        <f t="shared" si="78"/>
        <v>0</v>
      </c>
      <c r="BZ230" s="296">
        <f t="shared" si="79"/>
        <v>0</v>
      </c>
      <c r="CB230" s="291">
        <v>0.6</v>
      </c>
      <c r="CC230" s="291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45" hidden="1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+VLOOKUP(G231,Liste!$A$7:$G$69,3,FALSE)</f>
        <v>Pin sylvestre</v>
      </c>
      <c r="BI231" s="96" t="str">
        <f>+VLOOKUP(H231,Liste!$B$7:$G$69,5,FALSE)</f>
        <v>GS Pineraies des plaines du Centre et du Nord Ouest</v>
      </c>
      <c r="BJ231" s="131">
        <f t="shared" si="72"/>
        <v>75</v>
      </c>
      <c r="BK231" s="131" t="str">
        <f t="shared" si="74"/>
        <v>Pin sylvestre_F2_Eclaircie tardive_GS Pineraies des plaines du Centre et du Nord Ouest_75_</v>
      </c>
      <c r="BL231" s="312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0" t="str">
        <f>+VLOOKUP(G231,Liste!$A$7:$H$69,8,FALSE)</f>
        <v>Résineux</v>
      </c>
      <c r="BU231" s="290">
        <f t="shared" si="75"/>
        <v>0</v>
      </c>
      <c r="BV231" s="292">
        <f t="shared" si="76"/>
        <v>1</v>
      </c>
      <c r="BW231" s="311">
        <v>0</v>
      </c>
      <c r="BX231" s="290">
        <f t="shared" si="77"/>
        <v>0.43</v>
      </c>
      <c r="BY231">
        <f t="shared" si="78"/>
        <v>0</v>
      </c>
      <c r="BZ231" s="296">
        <f t="shared" si="79"/>
        <v>0</v>
      </c>
      <c r="CB231" s="291">
        <v>0.6</v>
      </c>
      <c r="CC231" s="291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45" hidden="1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+VLOOKUP(G232,Liste!$A$7:$G$69,3,FALSE)</f>
        <v>Pin sylvestre</v>
      </c>
      <c r="BI232" s="96" t="str">
        <f>+VLOOKUP(H232,Liste!$B$7:$G$69,5,FALSE)</f>
        <v>GS Pineraies des plaines du Centre et du Nord Ouest</v>
      </c>
      <c r="BJ232" s="131">
        <f t="shared" si="72"/>
        <v>76</v>
      </c>
      <c r="BK232" s="131" t="str">
        <f t="shared" si="74"/>
        <v>Pin sylvestre_F2_Eclaircie tardive_GS Pineraies des plaines du Centre et du Nord Ouest_76_</v>
      </c>
      <c r="BL232" s="312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0" t="str">
        <f>+VLOOKUP(G232,Liste!$A$7:$H$69,8,FALSE)</f>
        <v>Résineux</v>
      </c>
      <c r="BU232" s="290">
        <f t="shared" si="75"/>
        <v>0</v>
      </c>
      <c r="BV232" s="292">
        <f t="shared" si="76"/>
        <v>1</v>
      </c>
      <c r="BW232" s="311">
        <v>0</v>
      </c>
      <c r="BX232" s="290">
        <f t="shared" si="77"/>
        <v>0.43</v>
      </c>
      <c r="BY232">
        <f t="shared" si="78"/>
        <v>0</v>
      </c>
      <c r="BZ232" s="296">
        <f t="shared" si="79"/>
        <v>0</v>
      </c>
      <c r="CB232" s="291">
        <v>0.6</v>
      </c>
      <c r="CC232" s="291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45" hidden="1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+VLOOKUP(G233,Liste!$A$7:$G$69,3,FALSE)</f>
        <v>Pin sylvestre</v>
      </c>
      <c r="BI233" s="96" t="str">
        <f>+VLOOKUP(H233,Liste!$B$7:$G$69,5,FALSE)</f>
        <v>GS Pineraies des plaines du Centre et du Nord Ouest</v>
      </c>
      <c r="BJ233" s="131">
        <f t="shared" si="72"/>
        <v>77</v>
      </c>
      <c r="BK233" s="131" t="str">
        <f t="shared" si="74"/>
        <v>Pin sylvestre_F2_Eclaircie tardive_GS Pineraies des plaines du Centre et du Nord Ouest_77_</v>
      </c>
      <c r="BL233" s="312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0" t="str">
        <f>+VLOOKUP(G233,Liste!$A$7:$H$69,8,FALSE)</f>
        <v>Résineux</v>
      </c>
      <c r="BU233" s="290">
        <f t="shared" si="75"/>
        <v>0</v>
      </c>
      <c r="BV233" s="292">
        <f t="shared" si="76"/>
        <v>1</v>
      </c>
      <c r="BW233" s="311">
        <v>0</v>
      </c>
      <c r="BX233" s="290">
        <f t="shared" si="77"/>
        <v>0.43</v>
      </c>
      <c r="BY233">
        <f t="shared" si="78"/>
        <v>0</v>
      </c>
      <c r="BZ233" s="296">
        <f t="shared" si="79"/>
        <v>0</v>
      </c>
      <c r="CB233" s="291">
        <v>0.6</v>
      </c>
      <c r="CC233" s="291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45" hidden="1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+VLOOKUP(G234,Liste!$A$7:$G$69,3,FALSE)</f>
        <v>Pin sylvestre</v>
      </c>
      <c r="BI234" s="96" t="str">
        <f>+VLOOKUP(H234,Liste!$B$7:$G$69,5,FALSE)</f>
        <v>GS Pineraies des plaines du Centre et du Nord Ouest</v>
      </c>
      <c r="BJ234" s="131">
        <f t="shared" si="72"/>
        <v>78</v>
      </c>
      <c r="BK234" s="131" t="str">
        <f t="shared" si="74"/>
        <v>Pin sylvestre_F2_Eclaircie tardive_GS Pineraies des plaines du Centre et du Nord Ouest_78_</v>
      </c>
      <c r="BL234" s="312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0" t="str">
        <f>+VLOOKUP(G234,Liste!$A$7:$H$69,8,FALSE)</f>
        <v>Résineux</v>
      </c>
      <c r="BU234" s="290">
        <f t="shared" si="75"/>
        <v>0</v>
      </c>
      <c r="BV234" s="292">
        <f t="shared" si="76"/>
        <v>1</v>
      </c>
      <c r="BW234" s="311">
        <v>0</v>
      </c>
      <c r="BX234" s="290">
        <f t="shared" si="77"/>
        <v>0.43</v>
      </c>
      <c r="BY234">
        <f t="shared" si="78"/>
        <v>0</v>
      </c>
      <c r="BZ234" s="296">
        <f t="shared" si="79"/>
        <v>0</v>
      </c>
      <c r="CB234" s="291">
        <v>0.6</v>
      </c>
      <c r="CC234" s="291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45" hidden="1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+VLOOKUP(G235,Liste!$A$7:$G$69,3,FALSE)</f>
        <v>Pin sylvestre</v>
      </c>
      <c r="BI235" s="96" t="str">
        <f>+VLOOKUP(H235,Liste!$B$7:$G$69,5,FALSE)</f>
        <v>GS Pineraies des plaines du Centre et du Nord Ouest</v>
      </c>
      <c r="BJ235" s="131">
        <f t="shared" si="72"/>
        <v>79</v>
      </c>
      <c r="BK235" s="131" t="str">
        <f t="shared" si="74"/>
        <v>Pin sylvestre_F2_Eclaircie tardive_GS Pineraies des plaines du Centre et du Nord Ouest_79_</v>
      </c>
      <c r="BL235" s="312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0" t="str">
        <f>+VLOOKUP(G235,Liste!$A$7:$H$69,8,FALSE)</f>
        <v>Résineux</v>
      </c>
      <c r="BU235" s="290">
        <f t="shared" si="75"/>
        <v>0</v>
      </c>
      <c r="BV235" s="292">
        <f t="shared" si="76"/>
        <v>1</v>
      </c>
      <c r="BW235" s="311">
        <v>0</v>
      </c>
      <c r="BX235" s="290">
        <f t="shared" si="77"/>
        <v>0.43</v>
      </c>
      <c r="BY235">
        <f t="shared" si="78"/>
        <v>0</v>
      </c>
      <c r="BZ235" s="296">
        <f t="shared" si="79"/>
        <v>0</v>
      </c>
      <c r="CB235" s="291">
        <v>0.6</v>
      </c>
      <c r="CC235" s="291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45" hidden="1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+VLOOKUP(G236,Liste!$A$7:$G$69,3,FALSE)</f>
        <v>Pin sylvestre</v>
      </c>
      <c r="BI236" s="96" t="str">
        <f>+VLOOKUP(H236,Liste!$B$7:$G$69,5,FALSE)</f>
        <v>GS Pineraies des plaines du Centre et du Nord Ouest</v>
      </c>
      <c r="BJ236" s="131">
        <f t="shared" si="72"/>
        <v>80</v>
      </c>
      <c r="BK236" s="131" t="str">
        <f t="shared" si="74"/>
        <v>Pin sylvestre_F2_Eclaircie tardive_GS Pineraies des plaines du Centre et du Nord Ouest_80_</v>
      </c>
      <c r="BL236" s="312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0" t="str">
        <f>+VLOOKUP(G236,Liste!$A$7:$H$69,8,FALSE)</f>
        <v>Résineux</v>
      </c>
      <c r="BU236" s="290">
        <f t="shared" si="75"/>
        <v>0</v>
      </c>
      <c r="BV236" s="292">
        <f t="shared" si="76"/>
        <v>1</v>
      </c>
      <c r="BW236" s="311">
        <v>0</v>
      </c>
      <c r="BX236" s="290">
        <f t="shared" si="77"/>
        <v>0.43</v>
      </c>
      <c r="BY236">
        <f t="shared" si="78"/>
        <v>0</v>
      </c>
      <c r="BZ236" s="296">
        <f t="shared" si="79"/>
        <v>0</v>
      </c>
      <c r="CB236" s="291">
        <v>0.6</v>
      </c>
      <c r="CC236" s="291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45" hidden="1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+VLOOKUP(G237,Liste!$A$7:$G$69,3,FALSE)</f>
        <v>Pin sylvestre</v>
      </c>
      <c r="BI237" s="96" t="str">
        <f>+VLOOKUP(H237,Liste!$B$7:$G$69,5,FALSE)</f>
        <v>GS Pineraies des plaines du Centre et du Nord Ouest</v>
      </c>
      <c r="BJ237" s="131">
        <f t="shared" si="72"/>
        <v>81</v>
      </c>
      <c r="BK237" s="131" t="str">
        <f t="shared" si="74"/>
        <v>Pin sylvestre_F2_Eclaircie tardive_GS Pineraies des plaines du Centre et du Nord Ouest_81_</v>
      </c>
      <c r="BL237" s="312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0" t="str">
        <f>+VLOOKUP(G237,Liste!$A$7:$H$69,8,FALSE)</f>
        <v>Résineux</v>
      </c>
      <c r="BU237" s="290">
        <f t="shared" si="75"/>
        <v>0</v>
      </c>
      <c r="BV237" s="292">
        <f t="shared" si="76"/>
        <v>1</v>
      </c>
      <c r="BW237" s="311">
        <v>0</v>
      </c>
      <c r="BX237" s="290">
        <f t="shared" si="77"/>
        <v>0.43</v>
      </c>
      <c r="BY237">
        <f t="shared" si="78"/>
        <v>0</v>
      </c>
      <c r="BZ237" s="296">
        <f t="shared" si="79"/>
        <v>0</v>
      </c>
      <c r="CB237" s="291">
        <v>0.6</v>
      </c>
      <c r="CC237" s="291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45" hidden="1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+VLOOKUP(G238,Liste!$A$7:$G$69,3,FALSE)</f>
        <v>Pin sylvestre</v>
      </c>
      <c r="BI238" s="96" t="str">
        <f>+VLOOKUP(H238,Liste!$B$7:$G$69,5,FALSE)</f>
        <v>GS Pineraies des plaines du Centre et du Nord Ouest</v>
      </c>
      <c r="BJ238" s="131">
        <f t="shared" si="72"/>
        <v>82</v>
      </c>
      <c r="BK238" s="131" t="str">
        <f t="shared" si="74"/>
        <v>Pin sylvestre_F2_Eclaircie tardive_GS Pineraies des plaines du Centre et du Nord Ouest_82_</v>
      </c>
      <c r="BL238" s="312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0" t="str">
        <f>+VLOOKUP(G238,Liste!$A$7:$H$69,8,FALSE)</f>
        <v>Résineux</v>
      </c>
      <c r="BU238" s="290">
        <f t="shared" si="75"/>
        <v>0</v>
      </c>
      <c r="BV238" s="292">
        <f t="shared" si="76"/>
        <v>1</v>
      </c>
      <c r="BW238" s="311">
        <v>0</v>
      </c>
      <c r="BX238" s="290">
        <f t="shared" si="77"/>
        <v>0.43</v>
      </c>
      <c r="BY238">
        <f t="shared" si="78"/>
        <v>0</v>
      </c>
      <c r="BZ238" s="296">
        <f t="shared" si="79"/>
        <v>0</v>
      </c>
      <c r="CB238" s="291">
        <v>0.6</v>
      </c>
      <c r="CC238" s="291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45" hidden="1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+VLOOKUP(G239,Liste!$A$7:$G$69,3,FALSE)</f>
        <v>Pin sylvestre</v>
      </c>
      <c r="BI239" s="96" t="str">
        <f>+VLOOKUP(H239,Liste!$B$7:$G$69,5,FALSE)</f>
        <v>GS Pineraies des plaines du Centre et du Nord Ouest</v>
      </c>
      <c r="BJ239" s="131">
        <f t="shared" si="72"/>
        <v>82</v>
      </c>
      <c r="BK239" s="131" t="str">
        <f t="shared" si="74"/>
        <v>Pin sylvestre_F2_Eclaircie tardive_GS Pineraies des plaines du Centre et du Nord Ouest_82_</v>
      </c>
      <c r="BL239" s="312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0" t="str">
        <f>+VLOOKUP(G239,Liste!$A$7:$H$69,8,FALSE)</f>
        <v>Résineux</v>
      </c>
      <c r="BU239" s="290">
        <f t="shared" si="75"/>
        <v>0</v>
      </c>
      <c r="BV239" s="292">
        <f t="shared" si="76"/>
        <v>1</v>
      </c>
      <c r="BW239" s="311">
        <v>0</v>
      </c>
      <c r="BX239" s="290">
        <f t="shared" si="77"/>
        <v>0.43</v>
      </c>
      <c r="BY239">
        <f t="shared" si="78"/>
        <v>0</v>
      </c>
      <c r="BZ239" s="296">
        <f t="shared" si="79"/>
        <v>0</v>
      </c>
      <c r="CB239" s="291">
        <v>0.6</v>
      </c>
      <c r="CC239" s="291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45" hidden="1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+VLOOKUP(G240,Liste!$A$7:$G$69,3,FALSE)</f>
        <v>Pin sylvestre</v>
      </c>
      <c r="BI240" s="96" t="str">
        <f>+VLOOKUP(H240,Liste!$B$7:$G$69,5,FALSE)</f>
        <v>GS Pineraies des plaines du Centre et du Nord Ouest</v>
      </c>
      <c r="BJ240" s="131">
        <f t="shared" si="72"/>
        <v>83</v>
      </c>
      <c r="BK240" s="131" t="str">
        <f t="shared" si="74"/>
        <v>Pin sylvestre_F2_Eclaircie tardive_GS Pineraies des plaines du Centre et du Nord Ouest_83_</v>
      </c>
      <c r="BL240" s="312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0" t="str">
        <f>+VLOOKUP(G240,Liste!$A$7:$H$69,8,FALSE)</f>
        <v>Résineux</v>
      </c>
      <c r="BU240" s="290">
        <f t="shared" si="75"/>
        <v>0</v>
      </c>
      <c r="BV240" s="292">
        <f t="shared" si="76"/>
        <v>1</v>
      </c>
      <c r="BW240" s="311">
        <v>0</v>
      </c>
      <c r="BX240" s="290">
        <f t="shared" si="77"/>
        <v>0.43</v>
      </c>
      <c r="BY240">
        <f t="shared" si="78"/>
        <v>0</v>
      </c>
      <c r="BZ240" s="296">
        <f t="shared" si="79"/>
        <v>0</v>
      </c>
      <c r="CB240" s="291">
        <v>0.6</v>
      </c>
      <c r="CC240" s="291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45" hidden="1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+VLOOKUP(G241,Liste!$A$7:$G$69,3,FALSE)</f>
        <v>Pin sylvestre</v>
      </c>
      <c r="BI241" s="96" t="str">
        <f>+VLOOKUP(H241,Liste!$B$7:$G$69,5,FALSE)</f>
        <v>GS Pineraies des plaines du Centre et du Nord Ouest</v>
      </c>
      <c r="BJ241" s="131">
        <f t="shared" si="72"/>
        <v>84</v>
      </c>
      <c r="BK241" s="131" t="str">
        <f t="shared" si="74"/>
        <v>Pin sylvestre_F2_Eclaircie tardive_GS Pineraies des plaines du Centre et du Nord Ouest_84_</v>
      </c>
      <c r="BL241" s="312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0" t="str">
        <f>+VLOOKUP(G241,Liste!$A$7:$H$69,8,FALSE)</f>
        <v>Résineux</v>
      </c>
      <c r="BU241" s="290">
        <f t="shared" si="75"/>
        <v>0</v>
      </c>
      <c r="BV241" s="292">
        <f t="shared" si="76"/>
        <v>1</v>
      </c>
      <c r="BW241" s="311">
        <v>0</v>
      </c>
      <c r="BX241" s="290">
        <f t="shared" si="77"/>
        <v>0.43</v>
      </c>
      <c r="BY241">
        <f t="shared" si="78"/>
        <v>0</v>
      </c>
      <c r="BZ241" s="296">
        <f t="shared" si="79"/>
        <v>0</v>
      </c>
      <c r="CB241" s="291">
        <v>0.6</v>
      </c>
      <c r="CC241" s="291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45" hidden="1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+VLOOKUP(G242,Liste!$A$7:$G$69,3,FALSE)</f>
        <v>Pin sylvestre</v>
      </c>
      <c r="BI242" s="96" t="str">
        <f>+VLOOKUP(H242,Liste!$B$7:$G$69,5,FALSE)</f>
        <v>GS Pineraies des plaines du Centre et du Nord Ouest</v>
      </c>
      <c r="BJ242" s="131">
        <f t="shared" si="72"/>
        <v>85</v>
      </c>
      <c r="BK242" s="131" t="str">
        <f t="shared" si="74"/>
        <v>Pin sylvestre_F2_Eclaircie tardive_GS Pineraies des plaines du Centre et du Nord Ouest_85_</v>
      </c>
      <c r="BL242" s="312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0" t="str">
        <f>+VLOOKUP(G242,Liste!$A$7:$H$69,8,FALSE)</f>
        <v>Résineux</v>
      </c>
      <c r="BU242" s="290">
        <f t="shared" si="75"/>
        <v>0</v>
      </c>
      <c r="BV242" s="292">
        <f t="shared" si="76"/>
        <v>1</v>
      </c>
      <c r="BW242" s="311">
        <v>0</v>
      </c>
      <c r="BX242" s="290">
        <f t="shared" si="77"/>
        <v>0.43</v>
      </c>
      <c r="BY242">
        <f t="shared" si="78"/>
        <v>0</v>
      </c>
      <c r="BZ242" s="296">
        <f t="shared" si="79"/>
        <v>0</v>
      </c>
      <c r="CB242" s="291">
        <v>0.6</v>
      </c>
      <c r="CC242" s="291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45" hidden="1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+VLOOKUP(G243,Liste!$A$7:$G$69,3,FALSE)</f>
        <v>Pin sylvestre</v>
      </c>
      <c r="BI243" s="96" t="str">
        <f>+VLOOKUP(H243,Liste!$B$7:$G$69,5,FALSE)</f>
        <v>GS Pineraies des plaines du Centre et du Nord Ouest</v>
      </c>
      <c r="BJ243" s="131">
        <f t="shared" si="72"/>
        <v>86</v>
      </c>
      <c r="BK243" s="131" t="str">
        <f t="shared" si="74"/>
        <v>Pin sylvestre_F2_Eclaircie tardive_GS Pineraies des plaines du Centre et du Nord Ouest_86_</v>
      </c>
      <c r="BL243" s="312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0" t="str">
        <f>+VLOOKUP(G243,Liste!$A$7:$H$69,8,FALSE)</f>
        <v>Résineux</v>
      </c>
      <c r="BU243" s="290">
        <f t="shared" si="75"/>
        <v>0</v>
      </c>
      <c r="BV243" s="292">
        <f t="shared" si="76"/>
        <v>1</v>
      </c>
      <c r="BW243" s="311">
        <v>0</v>
      </c>
      <c r="BX243" s="290">
        <f t="shared" si="77"/>
        <v>0.43</v>
      </c>
      <c r="BY243">
        <f t="shared" si="78"/>
        <v>0</v>
      </c>
      <c r="BZ243" s="296">
        <f t="shared" si="79"/>
        <v>0</v>
      </c>
      <c r="CB243" s="291">
        <v>0.6</v>
      </c>
      <c r="CC243" s="291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45" hidden="1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+VLOOKUP(G244,Liste!$A$7:$G$69,3,FALSE)</f>
        <v>Pin sylvestre</v>
      </c>
      <c r="BI244" s="96" t="str">
        <f>+VLOOKUP(H244,Liste!$B$7:$G$69,5,FALSE)</f>
        <v>GS Pineraies des plaines du Centre et du Nord Ouest</v>
      </c>
      <c r="BJ244" s="131">
        <f t="shared" si="72"/>
        <v>87</v>
      </c>
      <c r="BK244" s="131" t="str">
        <f t="shared" si="74"/>
        <v>Pin sylvestre_F2_Eclaircie tardive_GS Pineraies des plaines du Centre et du Nord Ouest_87_</v>
      </c>
      <c r="BL244" s="312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0" t="str">
        <f>+VLOOKUP(G244,Liste!$A$7:$H$69,8,FALSE)</f>
        <v>Résineux</v>
      </c>
      <c r="BU244" s="290">
        <f t="shared" si="75"/>
        <v>0</v>
      </c>
      <c r="BV244" s="292">
        <f t="shared" si="76"/>
        <v>1</v>
      </c>
      <c r="BW244" s="311">
        <v>0</v>
      </c>
      <c r="BX244" s="290">
        <f t="shared" si="77"/>
        <v>0.43</v>
      </c>
      <c r="BY244">
        <f t="shared" si="78"/>
        <v>0</v>
      </c>
      <c r="BZ244" s="296">
        <f t="shared" si="79"/>
        <v>0</v>
      </c>
      <c r="CB244" s="291">
        <v>0.6</v>
      </c>
      <c r="CC244" s="291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45" hidden="1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+VLOOKUP(G245,Liste!$A$7:$G$69,3,FALSE)</f>
        <v>Pin sylvestre</v>
      </c>
      <c r="BI245" s="96" t="str">
        <f>+VLOOKUP(H245,Liste!$B$7:$G$69,5,FALSE)</f>
        <v>GS Pineraies des plaines du Centre et du Nord Ouest</v>
      </c>
      <c r="BJ245" s="131">
        <f t="shared" si="72"/>
        <v>88</v>
      </c>
      <c r="BK245" s="131" t="str">
        <f t="shared" si="74"/>
        <v>Pin sylvestre_F2_Eclaircie tardive_GS Pineraies des plaines du Centre et du Nord Ouest_88_</v>
      </c>
      <c r="BL245" s="312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0" t="str">
        <f>+VLOOKUP(G245,Liste!$A$7:$H$69,8,FALSE)</f>
        <v>Résineux</v>
      </c>
      <c r="BU245" s="290">
        <f t="shared" si="75"/>
        <v>0</v>
      </c>
      <c r="BV245" s="292">
        <f t="shared" si="76"/>
        <v>1</v>
      </c>
      <c r="BW245" s="311">
        <v>0</v>
      </c>
      <c r="BX245" s="290">
        <f t="shared" si="77"/>
        <v>0.43</v>
      </c>
      <c r="BY245">
        <f t="shared" si="78"/>
        <v>0</v>
      </c>
      <c r="BZ245" s="296">
        <f t="shared" si="79"/>
        <v>0</v>
      </c>
      <c r="CB245" s="291">
        <v>0.6</v>
      </c>
      <c r="CC245" s="291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45" hidden="1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+VLOOKUP(G246,Liste!$A$7:$G$69,3,FALSE)</f>
        <v>Pin sylvestre</v>
      </c>
      <c r="BI246" s="96" t="str">
        <f>+VLOOKUP(H246,Liste!$B$7:$G$69,5,FALSE)</f>
        <v>GS Pineraies des plaines du Centre et du Nord Ouest</v>
      </c>
      <c r="BJ246" s="131">
        <f t="shared" si="72"/>
        <v>89</v>
      </c>
      <c r="BK246" s="131" t="str">
        <f t="shared" si="74"/>
        <v>Pin sylvestre_F2_Eclaircie tardive_GS Pineraies des plaines du Centre et du Nord Ouest_89_</v>
      </c>
      <c r="BL246" s="312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0" t="str">
        <f>+VLOOKUP(G246,Liste!$A$7:$H$69,8,FALSE)</f>
        <v>Résineux</v>
      </c>
      <c r="BU246" s="290">
        <f t="shared" si="75"/>
        <v>0</v>
      </c>
      <c r="BV246" s="292">
        <f t="shared" si="76"/>
        <v>1</v>
      </c>
      <c r="BW246" s="311">
        <v>0</v>
      </c>
      <c r="BX246" s="290">
        <f t="shared" si="77"/>
        <v>0.43</v>
      </c>
      <c r="BY246">
        <f t="shared" si="78"/>
        <v>0</v>
      </c>
      <c r="BZ246" s="296">
        <f t="shared" si="79"/>
        <v>0</v>
      </c>
      <c r="CB246" s="291">
        <v>0.6</v>
      </c>
      <c r="CC246" s="291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45" hidden="1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+VLOOKUP(G247,Liste!$A$7:$G$69,3,FALSE)</f>
        <v>Pin sylvestre</v>
      </c>
      <c r="BI247" s="96" t="str">
        <f>+VLOOKUP(H247,Liste!$B$7:$G$69,5,FALSE)</f>
        <v>GS Pineraies des plaines du Centre et du Nord Ouest</v>
      </c>
      <c r="BJ247" s="131">
        <f t="shared" si="72"/>
        <v>90</v>
      </c>
      <c r="BK247" s="131" t="str">
        <f t="shared" si="74"/>
        <v>Pin sylvestre_F2_Eclaircie tardive_GS Pineraies des plaines du Centre et du Nord Ouest_90_</v>
      </c>
      <c r="BL247" s="312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0" t="str">
        <f>+VLOOKUP(G247,Liste!$A$7:$H$69,8,FALSE)</f>
        <v>Résineux</v>
      </c>
      <c r="BU247" s="290">
        <f t="shared" si="75"/>
        <v>0</v>
      </c>
      <c r="BV247" s="292">
        <f t="shared" si="76"/>
        <v>1</v>
      </c>
      <c r="BW247" s="311">
        <v>0</v>
      </c>
      <c r="BX247" s="290">
        <f t="shared" si="77"/>
        <v>0.43</v>
      </c>
      <c r="BY247">
        <f t="shared" si="78"/>
        <v>0</v>
      </c>
      <c r="BZ247" s="296">
        <f t="shared" si="79"/>
        <v>0</v>
      </c>
      <c r="CB247" s="291">
        <v>0.6</v>
      </c>
      <c r="CC247" s="291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45" hidden="1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+VLOOKUP(G248,Liste!$A$7:$G$69,3,FALSE)</f>
        <v>Pin sylvestre</v>
      </c>
      <c r="BI248" s="96" t="str">
        <f>+VLOOKUP(H248,Liste!$B$7:$G$69,5,FALSE)</f>
        <v>GS Pineraies des plaines du Centre et du Nord Ouest</v>
      </c>
      <c r="BJ248" s="131">
        <f t="shared" si="72"/>
        <v>91</v>
      </c>
      <c r="BK248" s="131" t="str">
        <f t="shared" si="74"/>
        <v>Pin sylvestre_F2_Eclaircie tardive_GS Pineraies des plaines du Centre et du Nord Ouest_91_</v>
      </c>
      <c r="BL248" s="312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0" t="str">
        <f>+VLOOKUP(G248,Liste!$A$7:$H$69,8,FALSE)</f>
        <v>Résineux</v>
      </c>
      <c r="BU248" s="290">
        <f t="shared" si="75"/>
        <v>0</v>
      </c>
      <c r="BV248" s="292">
        <f t="shared" si="76"/>
        <v>1</v>
      </c>
      <c r="BW248" s="311">
        <v>0</v>
      </c>
      <c r="BX248" s="290">
        <f t="shared" si="77"/>
        <v>0.43</v>
      </c>
      <c r="BY248">
        <f t="shared" si="78"/>
        <v>0</v>
      </c>
      <c r="BZ248" s="296">
        <f t="shared" si="79"/>
        <v>0</v>
      </c>
      <c r="CB248" s="291">
        <v>0.6</v>
      </c>
      <c r="CC248" s="291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45" hidden="1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+VLOOKUP(G249,Liste!$A$7:$G$69,3,FALSE)</f>
        <v>Pin sylvestre</v>
      </c>
      <c r="BI249" s="96" t="str">
        <f>+VLOOKUP(H249,Liste!$B$7:$G$69,5,FALSE)</f>
        <v>GS Pineraies des plaines du Centre et du Nord Ouest</v>
      </c>
      <c r="BJ249" s="131">
        <f t="shared" si="72"/>
        <v>92</v>
      </c>
      <c r="BK249" s="131" t="str">
        <f t="shared" si="74"/>
        <v>Pin sylvestre_F2_Eclaircie tardive_GS Pineraies des plaines du Centre et du Nord Ouest_92_</v>
      </c>
      <c r="BL249" s="312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0" t="str">
        <f>+VLOOKUP(G249,Liste!$A$7:$H$69,8,FALSE)</f>
        <v>Résineux</v>
      </c>
      <c r="BU249" s="290">
        <f t="shared" si="75"/>
        <v>0</v>
      </c>
      <c r="BV249" s="292">
        <f t="shared" si="76"/>
        <v>1</v>
      </c>
      <c r="BW249" s="311">
        <v>0</v>
      </c>
      <c r="BX249" s="290">
        <f t="shared" si="77"/>
        <v>0.43</v>
      </c>
      <c r="BY249">
        <f t="shared" si="78"/>
        <v>0</v>
      </c>
      <c r="BZ249" s="296">
        <f t="shared" si="79"/>
        <v>0</v>
      </c>
      <c r="CB249" s="291">
        <v>0.6</v>
      </c>
      <c r="CC249" s="291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45" hidden="1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+VLOOKUP(G250,Liste!$A$7:$G$69,3,FALSE)</f>
        <v>Pin sylvestre</v>
      </c>
      <c r="BI250" s="96" t="str">
        <f>+VLOOKUP(H250,Liste!$B$7:$G$69,5,FALSE)</f>
        <v>GS Pineraies des plaines du Centre et du Nord Ouest</v>
      </c>
      <c r="BJ250" s="131">
        <f t="shared" si="72"/>
        <v>92</v>
      </c>
      <c r="BK250" s="131" t="str">
        <f t="shared" si="74"/>
        <v>Pin sylvestre_F2_Eclaircie tardive_GS Pineraies des plaines du Centre et du Nord Ouest_92_</v>
      </c>
      <c r="BL250" s="312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0" t="str">
        <f>+VLOOKUP(G250,Liste!$A$7:$H$69,8,FALSE)</f>
        <v>Résineux</v>
      </c>
      <c r="BU250" s="290">
        <f t="shared" si="75"/>
        <v>0</v>
      </c>
      <c r="BV250" s="292">
        <f t="shared" si="76"/>
        <v>1</v>
      </c>
      <c r="BW250" s="311">
        <v>0</v>
      </c>
      <c r="BX250" s="290">
        <f t="shared" si="77"/>
        <v>0.43</v>
      </c>
      <c r="BY250">
        <f t="shared" si="78"/>
        <v>0</v>
      </c>
      <c r="BZ250" s="296">
        <f t="shared" si="79"/>
        <v>0</v>
      </c>
      <c r="CB250" s="291">
        <v>0.6</v>
      </c>
      <c r="CC250" s="291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45" hidden="1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+VLOOKUP(G251,Liste!$A$7:$G$69,3,FALSE)</f>
        <v>Pin sylvestre</v>
      </c>
      <c r="BI251" s="96" t="str">
        <f>+VLOOKUP(H251,Liste!$B$7:$G$69,5,FALSE)</f>
        <v>GS Pineraies des plaines du Centre et du Nord Ouest</v>
      </c>
      <c r="BJ251" s="131">
        <f t="shared" si="72"/>
        <v>93</v>
      </c>
      <c r="BK251" s="131" t="str">
        <f t="shared" si="74"/>
        <v>Pin sylvestre_F2_Eclaircie tardive_GS Pineraies des plaines du Centre et du Nord Ouest_93_</v>
      </c>
      <c r="BL251" s="312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0" t="str">
        <f>+VLOOKUP(G251,Liste!$A$7:$H$69,8,FALSE)</f>
        <v>Résineux</v>
      </c>
      <c r="BU251" s="290">
        <f t="shared" si="75"/>
        <v>0</v>
      </c>
      <c r="BV251" s="292">
        <f t="shared" si="76"/>
        <v>1</v>
      </c>
      <c r="BW251" s="311">
        <v>0</v>
      </c>
      <c r="BX251" s="290">
        <f t="shared" si="77"/>
        <v>0.43</v>
      </c>
      <c r="BY251">
        <f t="shared" si="78"/>
        <v>0</v>
      </c>
      <c r="BZ251" s="296">
        <f t="shared" si="79"/>
        <v>0</v>
      </c>
      <c r="CB251" s="291">
        <v>0.6</v>
      </c>
      <c r="CC251" s="291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45" hidden="1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+VLOOKUP(G252,Liste!$A$7:$G$69,3,FALSE)</f>
        <v>Pin sylvestre</v>
      </c>
      <c r="BI252" s="96" t="str">
        <f>+VLOOKUP(H252,Liste!$B$7:$G$69,5,FALSE)</f>
        <v>GS Pineraies des plaines du Centre et du Nord Ouest</v>
      </c>
      <c r="BJ252" s="131">
        <f t="shared" si="72"/>
        <v>94</v>
      </c>
      <c r="BK252" s="131" t="str">
        <f t="shared" si="74"/>
        <v>Pin sylvestre_F2_Eclaircie tardive_GS Pineraies des plaines du Centre et du Nord Ouest_94_</v>
      </c>
      <c r="BL252" s="312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0" t="str">
        <f>+VLOOKUP(G252,Liste!$A$7:$H$69,8,FALSE)</f>
        <v>Résineux</v>
      </c>
      <c r="BU252" s="290">
        <f t="shared" si="75"/>
        <v>0</v>
      </c>
      <c r="BV252" s="292">
        <f t="shared" si="76"/>
        <v>1</v>
      </c>
      <c r="BW252" s="311">
        <v>0</v>
      </c>
      <c r="BX252" s="290">
        <f t="shared" si="77"/>
        <v>0.43</v>
      </c>
      <c r="BY252">
        <f t="shared" si="78"/>
        <v>0</v>
      </c>
      <c r="BZ252" s="296">
        <f t="shared" si="79"/>
        <v>0</v>
      </c>
      <c r="CB252" s="291">
        <v>0.6</v>
      </c>
      <c r="CC252" s="291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45" hidden="1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+VLOOKUP(G253,Liste!$A$7:$G$69,3,FALSE)</f>
        <v>Pin sylvestre</v>
      </c>
      <c r="BI253" s="96" t="str">
        <f>+VLOOKUP(H253,Liste!$B$7:$G$69,5,FALSE)</f>
        <v>GS Pineraies des plaines du Centre et du Nord Ouest</v>
      </c>
      <c r="BJ253" s="131">
        <f t="shared" si="72"/>
        <v>95</v>
      </c>
      <c r="BK253" s="131" t="str">
        <f t="shared" si="74"/>
        <v>Pin sylvestre_F2_Eclaircie tardive_GS Pineraies des plaines du Centre et du Nord Ouest_95_</v>
      </c>
      <c r="BL253" s="312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0" t="str">
        <f>+VLOOKUP(G253,Liste!$A$7:$H$69,8,FALSE)</f>
        <v>Résineux</v>
      </c>
      <c r="BU253" s="290">
        <f t="shared" si="75"/>
        <v>0</v>
      </c>
      <c r="BV253" s="292">
        <f t="shared" si="76"/>
        <v>1</v>
      </c>
      <c r="BW253" s="311">
        <v>0</v>
      </c>
      <c r="BX253" s="290">
        <f t="shared" si="77"/>
        <v>0.43</v>
      </c>
      <c r="BY253">
        <f t="shared" si="78"/>
        <v>0</v>
      </c>
      <c r="BZ253" s="296">
        <f t="shared" si="79"/>
        <v>0</v>
      </c>
      <c r="CB253" s="291">
        <v>0.6</v>
      </c>
      <c r="CC253" s="291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45" hidden="1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+VLOOKUP(G254,Liste!$A$7:$G$69,3,FALSE)</f>
        <v>Pin sylvestre</v>
      </c>
      <c r="BI254" s="96" t="str">
        <f>+VLOOKUP(H254,Liste!$B$7:$G$69,5,FALSE)</f>
        <v>GS Pineraies des plaines du Centre et du Nord Ouest</v>
      </c>
      <c r="BJ254" s="131">
        <f t="shared" si="72"/>
        <v>96</v>
      </c>
      <c r="BK254" s="131" t="str">
        <f t="shared" si="74"/>
        <v>Pin sylvestre_F2_Eclaircie tardive_GS Pineraies des plaines du Centre et du Nord Ouest_96_</v>
      </c>
      <c r="BL254" s="312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0" t="str">
        <f>+VLOOKUP(G254,Liste!$A$7:$H$69,8,FALSE)</f>
        <v>Résineux</v>
      </c>
      <c r="BU254" s="290">
        <f t="shared" si="75"/>
        <v>0</v>
      </c>
      <c r="BV254" s="292">
        <f t="shared" si="76"/>
        <v>1</v>
      </c>
      <c r="BW254" s="311">
        <v>0</v>
      </c>
      <c r="BX254" s="290">
        <f t="shared" si="77"/>
        <v>0.43</v>
      </c>
      <c r="BY254">
        <f t="shared" si="78"/>
        <v>0</v>
      </c>
      <c r="BZ254" s="296">
        <f t="shared" si="79"/>
        <v>0</v>
      </c>
      <c r="CB254" s="291">
        <v>0.6</v>
      </c>
      <c r="CC254" s="291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45" hidden="1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+VLOOKUP(G255,Liste!$A$7:$G$69,3,FALSE)</f>
        <v>Pin sylvestre</v>
      </c>
      <c r="BI255" s="96" t="str">
        <f>+VLOOKUP(H255,Liste!$B$7:$G$69,5,FALSE)</f>
        <v>GS Pineraies des plaines du Centre et du Nord Ouest</v>
      </c>
      <c r="BJ255" s="131">
        <f t="shared" si="72"/>
        <v>97</v>
      </c>
      <c r="BK255" s="131" t="str">
        <f t="shared" si="74"/>
        <v>Pin sylvestre_F2_Eclaircie tardive_GS Pineraies des plaines du Centre et du Nord Ouest_97_</v>
      </c>
      <c r="BL255" s="312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0" t="str">
        <f>+VLOOKUP(G255,Liste!$A$7:$H$69,8,FALSE)</f>
        <v>Résineux</v>
      </c>
      <c r="BU255" s="290">
        <f t="shared" si="75"/>
        <v>0</v>
      </c>
      <c r="BV255" s="292">
        <f t="shared" si="76"/>
        <v>1</v>
      </c>
      <c r="BW255" s="311">
        <v>0</v>
      </c>
      <c r="BX255" s="290">
        <f t="shared" si="77"/>
        <v>0.43</v>
      </c>
      <c r="BY255">
        <f t="shared" si="78"/>
        <v>0</v>
      </c>
      <c r="BZ255" s="296">
        <f t="shared" si="79"/>
        <v>0</v>
      </c>
      <c r="CB255" s="291">
        <v>0.6</v>
      </c>
      <c r="CC255" s="291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45" hidden="1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+VLOOKUP(G256,Liste!$A$7:$G$69,3,FALSE)</f>
        <v>Pin sylvestre</v>
      </c>
      <c r="BI256" s="96" t="str">
        <f>+VLOOKUP(H256,Liste!$B$7:$G$69,5,FALSE)</f>
        <v>GS Pineraies des plaines du Centre et du Nord Ouest</v>
      </c>
      <c r="BJ256" s="131">
        <f t="shared" si="72"/>
        <v>98</v>
      </c>
      <c r="BK256" s="131" t="str">
        <f t="shared" si="74"/>
        <v>Pin sylvestre_F2_Eclaircie tardive_GS Pineraies des plaines du Centre et du Nord Ouest_98_</v>
      </c>
      <c r="BL256" s="312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0" t="str">
        <f>+VLOOKUP(G256,Liste!$A$7:$H$69,8,FALSE)</f>
        <v>Résineux</v>
      </c>
      <c r="BU256" s="290">
        <f t="shared" si="75"/>
        <v>0</v>
      </c>
      <c r="BV256" s="292">
        <f t="shared" si="76"/>
        <v>1</v>
      </c>
      <c r="BW256" s="311">
        <v>0</v>
      </c>
      <c r="BX256" s="290">
        <f t="shared" si="77"/>
        <v>0.43</v>
      </c>
      <c r="BY256">
        <f t="shared" si="78"/>
        <v>0</v>
      </c>
      <c r="BZ256" s="296">
        <f t="shared" si="79"/>
        <v>0</v>
      </c>
      <c r="CB256" s="291">
        <v>0.6</v>
      </c>
      <c r="CC256" s="291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45" hidden="1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+VLOOKUP(G257,Liste!$A$7:$G$69,3,FALSE)</f>
        <v>Pin sylvestre</v>
      </c>
      <c r="BI257" s="96" t="str">
        <f>+VLOOKUP(H257,Liste!$B$7:$G$69,5,FALSE)</f>
        <v>GS Pineraies des plaines du Centre et du Nord Ouest</v>
      </c>
      <c r="BJ257" s="131">
        <f t="shared" si="72"/>
        <v>99</v>
      </c>
      <c r="BK257" s="131" t="str">
        <f t="shared" si="74"/>
        <v>Pin sylvestre_F2_Eclaircie tardive_GS Pineraies des plaines du Centre et du Nord Ouest_99_</v>
      </c>
      <c r="BL257" s="312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0" t="str">
        <f>+VLOOKUP(G257,Liste!$A$7:$H$69,8,FALSE)</f>
        <v>Résineux</v>
      </c>
      <c r="BU257" s="290">
        <f t="shared" si="75"/>
        <v>0</v>
      </c>
      <c r="BV257" s="292">
        <f t="shared" si="76"/>
        <v>1</v>
      </c>
      <c r="BW257" s="311">
        <v>0</v>
      </c>
      <c r="BX257" s="290">
        <f t="shared" si="77"/>
        <v>0.43</v>
      </c>
      <c r="BY257">
        <f t="shared" si="78"/>
        <v>0</v>
      </c>
      <c r="BZ257" s="296">
        <f t="shared" si="79"/>
        <v>0</v>
      </c>
      <c r="CB257" s="291">
        <v>0.6</v>
      </c>
      <c r="CC257" s="291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45" hidden="1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+VLOOKUP(G258,Liste!$A$7:$G$69,3,FALSE)</f>
        <v>Pin sylvestre</v>
      </c>
      <c r="BI258" s="96" t="str">
        <f>+VLOOKUP(H258,Liste!$B$7:$G$69,5,FALSE)</f>
        <v>GS Pineraies des plaines du Centre et du Nord Ouest</v>
      </c>
      <c r="BJ258" s="131">
        <f t="shared" si="72"/>
        <v>100</v>
      </c>
      <c r="BK258" s="131" t="str">
        <f t="shared" si="74"/>
        <v>Pin sylvestre_F2_Eclaircie tardive_GS Pineraies des plaines du Centre et du Nord Ouest_100_</v>
      </c>
      <c r="BL258" s="312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0" t="str">
        <f>+VLOOKUP(G258,Liste!$A$7:$H$69,8,FALSE)</f>
        <v>Résineux</v>
      </c>
      <c r="BU258" s="290">
        <f t="shared" si="75"/>
        <v>0</v>
      </c>
      <c r="BV258" s="292">
        <f t="shared" si="76"/>
        <v>1</v>
      </c>
      <c r="BW258" s="311">
        <v>0</v>
      </c>
      <c r="BX258" s="290">
        <f t="shared" si="77"/>
        <v>0.43</v>
      </c>
      <c r="BY258">
        <f t="shared" si="78"/>
        <v>0</v>
      </c>
      <c r="BZ258" s="296">
        <f t="shared" si="79"/>
        <v>0</v>
      </c>
      <c r="CB258" s="291">
        <v>0.6</v>
      </c>
      <c r="CC258" s="291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45" hidden="1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+VLOOKUP(G259,Liste!$A$7:$G$69,3,FALSE)</f>
        <v>Pin sylvestre</v>
      </c>
      <c r="BI259" s="96" t="str">
        <f>+VLOOKUP(H259,Liste!$B$7:$G$69,5,FALSE)</f>
        <v>GS Pineraies des plaines du Centre et du Nord Ouest</v>
      </c>
      <c r="BJ259" s="131">
        <f t="shared" ref="BJ259:BJ322" si="91">+AC259</f>
        <v>101</v>
      </c>
      <c r="BK259" s="131" t="str">
        <f t="shared" si="74"/>
        <v>Pin sylvestre_F2_Eclaircie tardive_GS Pineraies des plaines du Centre et du Nord Ouest_101_</v>
      </c>
      <c r="BL259" s="312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0" t="str">
        <f>+VLOOKUP(G259,Liste!$A$7:$H$69,8,FALSE)</f>
        <v>Résineux</v>
      </c>
      <c r="BU259" s="290">
        <f t="shared" si="75"/>
        <v>0</v>
      </c>
      <c r="BV259" s="292">
        <f t="shared" si="76"/>
        <v>1</v>
      </c>
      <c r="BW259" s="311">
        <v>0</v>
      </c>
      <c r="BX259" s="290">
        <f t="shared" si="77"/>
        <v>0.43</v>
      </c>
      <c r="BY259">
        <f t="shared" si="78"/>
        <v>0</v>
      </c>
      <c r="BZ259" s="296">
        <f t="shared" si="79"/>
        <v>0</v>
      </c>
      <c r="CB259" s="291">
        <v>0.6</v>
      </c>
      <c r="CC259" s="291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45" hidden="1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+VLOOKUP(G260,Liste!$A$7:$G$69,3,FALSE)</f>
        <v>Pin sylvestre</v>
      </c>
      <c r="BI260" s="96" t="str">
        <f>+VLOOKUP(H260,Liste!$B$7:$G$69,5,FALSE)</f>
        <v>GS Pineraies des plaines du Centre et du Nord Ouest</v>
      </c>
      <c r="BJ260" s="131">
        <f t="shared" si="91"/>
        <v>102</v>
      </c>
      <c r="BK260" s="131" t="str">
        <f t="shared" ref="BK260:BK323" si="93">+_xlfn.CONCAT(BH260,"_",J260,"_",I260,"_",BI260,"_",BJ260,"_")</f>
        <v>Pin sylvestre_F2_Eclaircie tardive_GS Pineraies des plaines du Centre et du Nord Ouest_102_</v>
      </c>
      <c r="BL260" s="312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0" t="str">
        <f>+VLOOKUP(G260,Liste!$A$7:$H$69,8,FALSE)</f>
        <v>Résineux</v>
      </c>
      <c r="BU260" s="290">
        <f t="shared" ref="BU260:BU323" si="94">IF(BT260="Résineux",0%,100%)</f>
        <v>0</v>
      </c>
      <c r="BV260" s="292">
        <f t="shared" ref="BV260:BV323" si="95">+IF(BT260="Résineux",100%,0%)</f>
        <v>1</v>
      </c>
      <c r="BW260" s="311">
        <v>0</v>
      </c>
      <c r="BX260" s="290">
        <f t="shared" ref="BX260:BX323" si="96">+IF(BV260&lt;&gt;0,0.43,0.25)</f>
        <v>0.43</v>
      </c>
      <c r="BY260">
        <f t="shared" ref="BY260:BY323" si="97">+IF(BJ260&lt;=30,AV260*BX260,0)</f>
        <v>0</v>
      </c>
      <c r="BZ260" s="296">
        <f t="shared" ref="BZ260:BZ323" si="98">+IF(BJ260&gt;=31,0,BY260+BZ259)</f>
        <v>0</v>
      </c>
      <c r="CB260" s="291">
        <v>0.6</v>
      </c>
      <c r="CC260" s="291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45" hidden="1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+VLOOKUP(G261,Liste!$A$7:$G$69,3,FALSE)</f>
        <v>Pin sylvestre</v>
      </c>
      <c r="BI261" s="96" t="str">
        <f>+VLOOKUP(H261,Liste!$B$7:$G$69,5,FALSE)</f>
        <v>GS Pineraies des plaines du Centre et du Nord Ouest</v>
      </c>
      <c r="BJ261" s="131">
        <f t="shared" si="91"/>
        <v>102</v>
      </c>
      <c r="BK261" s="131" t="str">
        <f t="shared" si="93"/>
        <v>Pin sylvestre_F2_Eclaircie tardive_GS Pineraies des plaines du Centre et du Nord Ouest_102_</v>
      </c>
      <c r="BL261" s="312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0" t="str">
        <f>+VLOOKUP(G261,Liste!$A$7:$H$69,8,FALSE)</f>
        <v>Résineux</v>
      </c>
      <c r="BU261" s="290">
        <f t="shared" si="94"/>
        <v>0</v>
      </c>
      <c r="BV261" s="292">
        <f t="shared" si="95"/>
        <v>1</v>
      </c>
      <c r="BW261" s="311">
        <v>0</v>
      </c>
      <c r="BX261" s="290">
        <f t="shared" si="96"/>
        <v>0.43</v>
      </c>
      <c r="BY261">
        <f t="shared" si="97"/>
        <v>0</v>
      </c>
      <c r="BZ261" s="296">
        <f t="shared" si="98"/>
        <v>0</v>
      </c>
      <c r="CB261" s="291">
        <v>0.6</v>
      </c>
      <c r="CC261" s="291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45" hidden="1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+VLOOKUP(G262,Liste!$A$7:$G$69,3,FALSE)</f>
        <v>Pin sylvestre</v>
      </c>
      <c r="BI262" s="96" t="str">
        <f>+VLOOKUP(H262,Liste!$B$7:$G$69,5,FALSE)</f>
        <v>GS Pineraies des plaines du Centre et du Nord Ouest</v>
      </c>
      <c r="BJ262" s="131">
        <f t="shared" si="91"/>
        <v>103</v>
      </c>
      <c r="BK262" s="131" t="str">
        <f t="shared" si="93"/>
        <v>Pin sylvestre_F2_Eclaircie tardive_GS Pineraies des plaines du Centre et du Nord Ouest_103_</v>
      </c>
      <c r="BL262" s="312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0" t="str">
        <f>+VLOOKUP(G262,Liste!$A$7:$H$69,8,FALSE)</f>
        <v>Résineux</v>
      </c>
      <c r="BU262" s="290">
        <f t="shared" si="94"/>
        <v>0</v>
      </c>
      <c r="BV262" s="292">
        <f t="shared" si="95"/>
        <v>1</v>
      </c>
      <c r="BW262" s="311">
        <v>0</v>
      </c>
      <c r="BX262" s="290">
        <f t="shared" si="96"/>
        <v>0.43</v>
      </c>
      <c r="BY262">
        <f t="shared" si="97"/>
        <v>0</v>
      </c>
      <c r="BZ262" s="296">
        <f t="shared" si="98"/>
        <v>0</v>
      </c>
      <c r="CB262" s="291">
        <v>0.6</v>
      </c>
      <c r="CC262" s="291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45" hidden="1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+VLOOKUP(G263,Liste!$A$7:$G$69,3,FALSE)</f>
        <v>Pin sylvestre</v>
      </c>
      <c r="BI263" s="96" t="str">
        <f>+VLOOKUP(H263,Liste!$B$7:$G$69,5,FALSE)</f>
        <v>GS Pineraies des plaines du Centre et du Nord Ouest</v>
      </c>
      <c r="BJ263" s="131">
        <f t="shared" si="91"/>
        <v>104</v>
      </c>
      <c r="BK263" s="131" t="str">
        <f t="shared" si="93"/>
        <v>Pin sylvestre_F2_Eclaircie tardive_GS Pineraies des plaines du Centre et du Nord Ouest_104_</v>
      </c>
      <c r="BL263" s="312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0" t="str">
        <f>+VLOOKUP(G263,Liste!$A$7:$H$69,8,FALSE)</f>
        <v>Résineux</v>
      </c>
      <c r="BU263" s="290">
        <f t="shared" si="94"/>
        <v>0</v>
      </c>
      <c r="BV263" s="292">
        <f t="shared" si="95"/>
        <v>1</v>
      </c>
      <c r="BW263" s="311">
        <v>0</v>
      </c>
      <c r="BX263" s="290">
        <f t="shared" si="96"/>
        <v>0.43</v>
      </c>
      <c r="BY263">
        <f t="shared" si="97"/>
        <v>0</v>
      </c>
      <c r="BZ263" s="296">
        <f t="shared" si="98"/>
        <v>0</v>
      </c>
      <c r="CB263" s="291">
        <v>0.6</v>
      </c>
      <c r="CC263" s="291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45" hidden="1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+VLOOKUP(G264,Liste!$A$7:$G$69,3,FALSE)</f>
        <v>Pin sylvestre</v>
      </c>
      <c r="BI264" s="96" t="str">
        <f>+VLOOKUP(H264,Liste!$B$7:$G$69,5,FALSE)</f>
        <v>GS Pineraies des plaines du Centre et du Nord Ouest</v>
      </c>
      <c r="BJ264" s="131">
        <f t="shared" si="91"/>
        <v>105</v>
      </c>
      <c r="BK264" s="131" t="str">
        <f t="shared" si="93"/>
        <v>Pin sylvestre_F2_Eclaircie tardive_GS Pineraies des plaines du Centre et du Nord Ouest_105_</v>
      </c>
      <c r="BL264" s="312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0" t="str">
        <f>+VLOOKUP(G264,Liste!$A$7:$H$69,8,FALSE)</f>
        <v>Résineux</v>
      </c>
      <c r="BU264" s="290">
        <f t="shared" si="94"/>
        <v>0</v>
      </c>
      <c r="BV264" s="292">
        <f t="shared" si="95"/>
        <v>1</v>
      </c>
      <c r="BW264" s="311">
        <v>0</v>
      </c>
      <c r="BX264" s="290">
        <f t="shared" si="96"/>
        <v>0.43</v>
      </c>
      <c r="BY264">
        <f t="shared" si="97"/>
        <v>0</v>
      </c>
      <c r="BZ264" s="296">
        <f t="shared" si="98"/>
        <v>0</v>
      </c>
      <c r="CB264" s="291">
        <v>0.6</v>
      </c>
      <c r="CC264" s="291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45" hidden="1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+VLOOKUP(G265,Liste!$A$7:$G$69,3,FALSE)</f>
        <v>Pin sylvestre</v>
      </c>
      <c r="BI265" s="96" t="str">
        <f>+VLOOKUP(H265,Liste!$B$7:$G$69,5,FALSE)</f>
        <v>GS Pineraies des plaines du Centre et du Nord Ouest</v>
      </c>
      <c r="BJ265" s="131">
        <f t="shared" si="91"/>
        <v>106</v>
      </c>
      <c r="BK265" s="131" t="str">
        <f t="shared" si="93"/>
        <v>Pin sylvestre_F2_Eclaircie tardive_GS Pineraies des plaines du Centre et du Nord Ouest_106_</v>
      </c>
      <c r="BL265" s="312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0" t="str">
        <f>+VLOOKUP(G265,Liste!$A$7:$H$69,8,FALSE)</f>
        <v>Résineux</v>
      </c>
      <c r="BU265" s="290">
        <f t="shared" si="94"/>
        <v>0</v>
      </c>
      <c r="BV265" s="292">
        <f t="shared" si="95"/>
        <v>1</v>
      </c>
      <c r="BW265" s="311">
        <v>0</v>
      </c>
      <c r="BX265" s="290">
        <f t="shared" si="96"/>
        <v>0.43</v>
      </c>
      <c r="BY265">
        <f t="shared" si="97"/>
        <v>0</v>
      </c>
      <c r="BZ265" s="296">
        <f t="shared" si="98"/>
        <v>0</v>
      </c>
      <c r="CB265" s="291">
        <v>0.6</v>
      </c>
      <c r="CC265" s="291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45" hidden="1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+VLOOKUP(G266,Liste!$A$7:$G$69,3,FALSE)</f>
        <v>Pin sylvestre</v>
      </c>
      <c r="BI266" s="96" t="str">
        <f>+VLOOKUP(H266,Liste!$B$7:$G$69,5,FALSE)</f>
        <v>GS Pineraies des plaines du Centre et du Nord Ouest</v>
      </c>
      <c r="BJ266" s="131">
        <f t="shared" si="91"/>
        <v>107</v>
      </c>
      <c r="BK266" s="131" t="str">
        <f t="shared" si="93"/>
        <v>Pin sylvestre_F2_Eclaircie tardive_GS Pineraies des plaines du Centre et du Nord Ouest_107_</v>
      </c>
      <c r="BL266" s="312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0" t="str">
        <f>+VLOOKUP(G266,Liste!$A$7:$H$69,8,FALSE)</f>
        <v>Résineux</v>
      </c>
      <c r="BU266" s="290">
        <f t="shared" si="94"/>
        <v>0</v>
      </c>
      <c r="BV266" s="292">
        <f t="shared" si="95"/>
        <v>1</v>
      </c>
      <c r="BW266" s="311">
        <v>0</v>
      </c>
      <c r="BX266" s="290">
        <f t="shared" si="96"/>
        <v>0.43</v>
      </c>
      <c r="BY266">
        <f t="shared" si="97"/>
        <v>0</v>
      </c>
      <c r="BZ266" s="296">
        <f t="shared" si="98"/>
        <v>0</v>
      </c>
      <c r="CB266" s="291">
        <v>0.6</v>
      </c>
      <c r="CC266" s="291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45" hidden="1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+VLOOKUP(G267,Liste!$A$7:$G$69,3,FALSE)</f>
        <v>Pin sylvestre</v>
      </c>
      <c r="BI267" s="96" t="str">
        <f>+VLOOKUP(H267,Liste!$B$7:$G$69,5,FALSE)</f>
        <v>GS Pineraies des plaines du Centre et du Nord Ouest</v>
      </c>
      <c r="BJ267" s="131">
        <f t="shared" si="91"/>
        <v>108</v>
      </c>
      <c r="BK267" s="131" t="str">
        <f t="shared" si="93"/>
        <v>Pin sylvestre_F2_Eclaircie tardive_GS Pineraies des plaines du Centre et du Nord Ouest_108_</v>
      </c>
      <c r="BL267" s="312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0" t="str">
        <f>+VLOOKUP(G267,Liste!$A$7:$H$69,8,FALSE)</f>
        <v>Résineux</v>
      </c>
      <c r="BU267" s="290">
        <f t="shared" si="94"/>
        <v>0</v>
      </c>
      <c r="BV267" s="292">
        <f t="shared" si="95"/>
        <v>1</v>
      </c>
      <c r="BW267" s="311">
        <v>0</v>
      </c>
      <c r="BX267" s="290">
        <f t="shared" si="96"/>
        <v>0.43</v>
      </c>
      <c r="BY267">
        <f t="shared" si="97"/>
        <v>0</v>
      </c>
      <c r="BZ267" s="296">
        <f t="shared" si="98"/>
        <v>0</v>
      </c>
      <c r="CB267" s="291">
        <v>0.6</v>
      </c>
      <c r="CC267" s="291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45" hidden="1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+VLOOKUP(G268,Liste!$A$7:$G$69,3,FALSE)</f>
        <v>Pin sylvestre</v>
      </c>
      <c r="BI268" s="96" t="str">
        <f>+VLOOKUP(H268,Liste!$B$7:$G$69,5,FALSE)</f>
        <v>GS Pineraies des plaines du Centre et du Nord Ouest</v>
      </c>
      <c r="BJ268" s="131">
        <f t="shared" si="91"/>
        <v>109</v>
      </c>
      <c r="BK268" s="131" t="str">
        <f t="shared" si="93"/>
        <v>Pin sylvestre_F2_Eclaircie tardive_GS Pineraies des plaines du Centre et du Nord Ouest_109_</v>
      </c>
      <c r="BL268" s="312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0" t="str">
        <f>+VLOOKUP(G268,Liste!$A$7:$H$69,8,FALSE)</f>
        <v>Résineux</v>
      </c>
      <c r="BU268" s="290">
        <f t="shared" si="94"/>
        <v>0</v>
      </c>
      <c r="BV268" s="292">
        <f t="shared" si="95"/>
        <v>1</v>
      </c>
      <c r="BW268" s="311">
        <v>0</v>
      </c>
      <c r="BX268" s="290">
        <f t="shared" si="96"/>
        <v>0.43</v>
      </c>
      <c r="BY268">
        <f t="shared" si="97"/>
        <v>0</v>
      </c>
      <c r="BZ268" s="296">
        <f t="shared" si="98"/>
        <v>0</v>
      </c>
      <c r="CB268" s="291">
        <v>0.6</v>
      </c>
      <c r="CC268" s="291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45" hidden="1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+VLOOKUP(G269,Liste!$A$7:$G$69,3,FALSE)</f>
        <v>Pin sylvestre</v>
      </c>
      <c r="BI269" s="96" t="str">
        <f>+VLOOKUP(H269,Liste!$B$7:$G$69,5,FALSE)</f>
        <v>GS Pineraies des plaines du Centre et du Nord Ouest</v>
      </c>
      <c r="BJ269" s="131">
        <f t="shared" si="91"/>
        <v>110</v>
      </c>
      <c r="BK269" s="131" t="str">
        <f t="shared" si="93"/>
        <v>Pin sylvestre_F2_Eclaircie tardive_GS Pineraies des plaines du Centre et du Nord Ouest_110_</v>
      </c>
      <c r="BL269" s="312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0" t="str">
        <f>+VLOOKUP(G269,Liste!$A$7:$H$69,8,FALSE)</f>
        <v>Résineux</v>
      </c>
      <c r="BU269" s="290">
        <f t="shared" si="94"/>
        <v>0</v>
      </c>
      <c r="BV269" s="292">
        <f t="shared" si="95"/>
        <v>1</v>
      </c>
      <c r="BW269" s="311">
        <v>0</v>
      </c>
      <c r="BX269" s="290">
        <f t="shared" si="96"/>
        <v>0.43</v>
      </c>
      <c r="BY269">
        <f t="shared" si="97"/>
        <v>0</v>
      </c>
      <c r="BZ269" s="296">
        <f t="shared" si="98"/>
        <v>0</v>
      </c>
      <c r="CB269" s="291">
        <v>0.6</v>
      </c>
      <c r="CC269" s="291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45" hidden="1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+VLOOKUP(G270,Liste!$A$7:$G$69,3,FALSE)</f>
        <v>Pin sylvestre</v>
      </c>
      <c r="BI270" s="96" t="str">
        <f>+VLOOKUP(H270,Liste!$B$7:$G$69,5,FALSE)</f>
        <v>GS Pineraies des plaines du Centre et du Nord Ouest</v>
      </c>
      <c r="BJ270" s="131">
        <f t="shared" si="91"/>
        <v>111</v>
      </c>
      <c r="BK270" s="131" t="str">
        <f t="shared" si="93"/>
        <v>Pin sylvestre_F2_Eclaircie tardive_GS Pineraies des plaines du Centre et du Nord Ouest_111_</v>
      </c>
      <c r="BL270" s="312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0" t="str">
        <f>+VLOOKUP(G270,Liste!$A$7:$H$69,8,FALSE)</f>
        <v>Résineux</v>
      </c>
      <c r="BU270" s="290">
        <f t="shared" si="94"/>
        <v>0</v>
      </c>
      <c r="BV270" s="292">
        <f t="shared" si="95"/>
        <v>1</v>
      </c>
      <c r="BW270" s="311">
        <v>0</v>
      </c>
      <c r="BX270" s="290">
        <f t="shared" si="96"/>
        <v>0.43</v>
      </c>
      <c r="BY270">
        <f t="shared" si="97"/>
        <v>0</v>
      </c>
      <c r="BZ270" s="296">
        <f t="shared" si="98"/>
        <v>0</v>
      </c>
      <c r="CB270" s="291">
        <v>0.6</v>
      </c>
      <c r="CC270" s="291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45" hidden="1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+VLOOKUP(G271,Liste!$A$7:$G$69,3,FALSE)</f>
        <v>Pin sylvestre</v>
      </c>
      <c r="BI271" s="96" t="str">
        <f>+VLOOKUP(H271,Liste!$B$7:$G$69,5,FALSE)</f>
        <v>GS Pineraies des plaines du Centre et du Nord Ouest</v>
      </c>
      <c r="BJ271" s="131">
        <f t="shared" si="91"/>
        <v>112</v>
      </c>
      <c r="BK271" s="131" t="str">
        <f t="shared" si="93"/>
        <v>Pin sylvestre_F2_Eclaircie tardive_GS Pineraies des plaines du Centre et du Nord Ouest_112_</v>
      </c>
      <c r="BL271" s="312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0" t="str">
        <f>+VLOOKUP(G271,Liste!$A$7:$H$69,8,FALSE)</f>
        <v>Résineux</v>
      </c>
      <c r="BU271" s="290">
        <f t="shared" si="94"/>
        <v>0</v>
      </c>
      <c r="BV271" s="292">
        <f t="shared" si="95"/>
        <v>1</v>
      </c>
      <c r="BW271" s="311">
        <v>0</v>
      </c>
      <c r="BX271" s="290">
        <f t="shared" si="96"/>
        <v>0.43</v>
      </c>
      <c r="BY271">
        <f t="shared" si="97"/>
        <v>0</v>
      </c>
      <c r="BZ271" s="296">
        <f t="shared" si="98"/>
        <v>0</v>
      </c>
      <c r="CB271" s="291">
        <v>0.6</v>
      </c>
      <c r="CC271" s="291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45" hidden="1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+VLOOKUP(G272,Liste!$A$7:$G$69,3,FALSE)</f>
        <v>Pin sylvestre</v>
      </c>
      <c r="BI272" s="96" t="str">
        <f>+VLOOKUP(H272,Liste!$B$7:$G$69,5,FALSE)</f>
        <v>GS Pineraies des plaines du Centre et du Nord Ouest</v>
      </c>
      <c r="BJ272" s="131">
        <f t="shared" si="91"/>
        <v>112</v>
      </c>
      <c r="BK272" s="131" t="str">
        <f t="shared" si="93"/>
        <v>Pin sylvestre_F2_Eclaircie tardive_GS Pineraies des plaines du Centre et du Nord Ouest_112_</v>
      </c>
      <c r="BL272" s="312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0" t="str">
        <f>+VLOOKUP(G272,Liste!$A$7:$H$69,8,FALSE)</f>
        <v>Résineux</v>
      </c>
      <c r="BU272" s="290">
        <f t="shared" si="94"/>
        <v>0</v>
      </c>
      <c r="BV272" s="292">
        <f t="shared" si="95"/>
        <v>1</v>
      </c>
      <c r="BW272" s="311">
        <v>0</v>
      </c>
      <c r="BX272" s="290">
        <f t="shared" si="96"/>
        <v>0.43</v>
      </c>
      <c r="BY272">
        <f t="shared" si="97"/>
        <v>0</v>
      </c>
      <c r="BZ272" s="296">
        <f t="shared" si="98"/>
        <v>0</v>
      </c>
      <c r="CB272" s="291">
        <v>0.6</v>
      </c>
      <c r="CC272" s="291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45" hidden="1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+VLOOKUP(G273,Liste!$A$7:$G$69,3,FALSE)</f>
        <v>Pin sylvestre</v>
      </c>
      <c r="BI273" s="96" t="str">
        <f>+VLOOKUP(H273,Liste!$B$7:$G$69,5,FALSE)</f>
        <v>GS Pineraies des plaines du Centre et du Nord Ouest</v>
      </c>
      <c r="BJ273" s="131">
        <f t="shared" si="91"/>
        <v>113</v>
      </c>
      <c r="BK273" s="131" t="str">
        <f t="shared" si="93"/>
        <v>Pin sylvestre_F2_Eclaircie tardive_GS Pineraies des plaines du Centre et du Nord Ouest_113_</v>
      </c>
      <c r="BL273" s="312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0" t="str">
        <f>+VLOOKUP(G273,Liste!$A$7:$H$69,8,FALSE)</f>
        <v>Résineux</v>
      </c>
      <c r="BU273" s="290">
        <f t="shared" si="94"/>
        <v>0</v>
      </c>
      <c r="BV273" s="292">
        <f t="shared" si="95"/>
        <v>1</v>
      </c>
      <c r="BW273" s="311">
        <v>0</v>
      </c>
      <c r="BX273" s="290">
        <f t="shared" si="96"/>
        <v>0.43</v>
      </c>
      <c r="BY273">
        <f t="shared" si="97"/>
        <v>0</v>
      </c>
      <c r="BZ273" s="296">
        <f t="shared" si="98"/>
        <v>0</v>
      </c>
      <c r="CB273" s="291">
        <v>0.6</v>
      </c>
      <c r="CC273" s="291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45" hidden="1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+VLOOKUP(G274,Liste!$A$7:$G$69,3,FALSE)</f>
        <v>Pin sylvestre</v>
      </c>
      <c r="BI274" s="96" t="str">
        <f>+VLOOKUP(H274,Liste!$B$7:$G$69,5,FALSE)</f>
        <v>GS Pineraies des plaines du Centre et du Nord Ouest</v>
      </c>
      <c r="BJ274" s="131">
        <f t="shared" si="91"/>
        <v>114</v>
      </c>
      <c r="BK274" s="131" t="str">
        <f t="shared" si="93"/>
        <v>Pin sylvestre_F2_Eclaircie tardive_GS Pineraies des plaines du Centre et du Nord Ouest_114_</v>
      </c>
      <c r="BL274" s="312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0" t="str">
        <f>+VLOOKUP(G274,Liste!$A$7:$H$69,8,FALSE)</f>
        <v>Résineux</v>
      </c>
      <c r="BU274" s="290">
        <f t="shared" si="94"/>
        <v>0</v>
      </c>
      <c r="BV274" s="292">
        <f t="shared" si="95"/>
        <v>1</v>
      </c>
      <c r="BW274" s="311">
        <v>0</v>
      </c>
      <c r="BX274" s="290">
        <f t="shared" si="96"/>
        <v>0.43</v>
      </c>
      <c r="BY274">
        <f t="shared" si="97"/>
        <v>0</v>
      </c>
      <c r="BZ274" s="296">
        <f t="shared" si="98"/>
        <v>0</v>
      </c>
      <c r="CB274" s="291">
        <v>0.6</v>
      </c>
      <c r="CC274" s="291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hidden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+VLOOKUP(G275,Liste!$A$7:$G$69,3,FALSE)</f>
        <v>Pin sylvestre</v>
      </c>
      <c r="BI275" s="96" t="str">
        <f>+VLOOKUP(H275,Liste!$B$7:$G$69,5,FALSE)</f>
        <v>GS Pineraies des plaines du Centre et du Nord Ouest</v>
      </c>
      <c r="BJ275" s="131">
        <f t="shared" si="91"/>
        <v>115</v>
      </c>
      <c r="BK275" s="131" t="str">
        <f t="shared" si="93"/>
        <v>Pin sylvestre_F2_Eclaircie tardive_GS Pineraies des plaines du Centre et du Nord Ouest_115_</v>
      </c>
      <c r="BL275" s="312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0" t="str">
        <f>+VLOOKUP(G275,Liste!$A$7:$H$69,8,FALSE)</f>
        <v>Résineux</v>
      </c>
      <c r="BU275" s="290">
        <f t="shared" si="94"/>
        <v>0</v>
      </c>
      <c r="BV275" s="292">
        <f t="shared" si="95"/>
        <v>1</v>
      </c>
      <c r="BW275" s="311">
        <v>0</v>
      </c>
      <c r="BX275" s="290">
        <f t="shared" si="96"/>
        <v>0.43</v>
      </c>
      <c r="BY275">
        <f t="shared" si="97"/>
        <v>0</v>
      </c>
      <c r="BZ275" s="296">
        <f t="shared" si="98"/>
        <v>0</v>
      </c>
      <c r="CB275" s="291">
        <v>0.6</v>
      </c>
      <c r="CC275" s="291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hidden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+VLOOKUP(G276,Liste!$A$7:$G$69,3,FALSE)</f>
        <v>Pin sylvestre</v>
      </c>
      <c r="BI276" s="96" t="str">
        <f>+VLOOKUP(H276,Liste!$B$7:$G$69,5,FALSE)</f>
        <v>GS Pineraies des plaines du Centre et du Nord Ouest</v>
      </c>
      <c r="BJ276" s="131">
        <f t="shared" si="91"/>
        <v>116</v>
      </c>
      <c r="BK276" s="131" t="str">
        <f t="shared" si="93"/>
        <v>Pin sylvestre_F2_Eclaircie tardive_GS Pineraies des plaines du Centre et du Nord Ouest_116_</v>
      </c>
      <c r="BL276" s="312"/>
      <c r="BM276" s="13">
        <v>33.436072028939563</v>
      </c>
      <c r="BN276" s="13">
        <v>152.02174029047001</v>
      </c>
      <c r="BP276" s="13">
        <v>268.42</v>
      </c>
      <c r="BQ276" s="13"/>
      <c r="BT276" s="290" t="str">
        <f>+VLOOKUP(G276,Liste!$A$7:$H$69,8,FALSE)</f>
        <v>Résineux</v>
      </c>
      <c r="BU276" s="290">
        <f t="shared" si="94"/>
        <v>0</v>
      </c>
      <c r="BV276" s="292">
        <f t="shared" si="95"/>
        <v>1</v>
      </c>
      <c r="BW276" s="311">
        <v>0</v>
      </c>
      <c r="BX276" s="290">
        <f t="shared" si="96"/>
        <v>0.43</v>
      </c>
      <c r="BY276">
        <f t="shared" si="97"/>
        <v>0</v>
      </c>
      <c r="BZ276" s="296">
        <f t="shared" si="98"/>
        <v>0</v>
      </c>
      <c r="CB276" s="291">
        <v>0.6</v>
      </c>
      <c r="CC276" s="291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hidden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+VLOOKUP(G277,Liste!$A$7:$G$69,3,FALSE)</f>
        <v>Pin sylvestre</v>
      </c>
      <c r="BI277" s="96" t="str">
        <f>+VLOOKUP(H277,Liste!$B$7:$G$69,5,FALSE)</f>
        <v>GS Pineraies des plaines du Centre et du Nord Ouest</v>
      </c>
      <c r="BJ277" s="131">
        <f t="shared" si="91"/>
        <v>116</v>
      </c>
      <c r="BK277" s="131" t="str">
        <f t="shared" si="93"/>
        <v>Pin sylvestre_F2_Eclaircie tardive_GS Pineraies des plaines du Centre et du Nord Ouest_116_</v>
      </c>
      <c r="BL277" s="312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0" t="str">
        <f>+VLOOKUP(G277,Liste!$A$7:$H$69,8,FALSE)</f>
        <v>Résineux</v>
      </c>
      <c r="BU277" s="290">
        <f t="shared" si="94"/>
        <v>0</v>
      </c>
      <c r="BV277" s="292">
        <f t="shared" si="95"/>
        <v>1</v>
      </c>
      <c r="BW277" s="311">
        <v>0</v>
      </c>
      <c r="BX277" s="290">
        <f t="shared" si="96"/>
        <v>0.43</v>
      </c>
      <c r="BY277">
        <f t="shared" si="97"/>
        <v>0</v>
      </c>
      <c r="BZ277" s="296">
        <f t="shared" si="98"/>
        <v>0</v>
      </c>
      <c r="CB277" s="291">
        <v>0.6</v>
      </c>
      <c r="CC277" s="291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hidden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+VLOOKUP(G278,Liste!$A$7:$G$69,3,FALSE)</f>
        <v>Pin sylvestre</v>
      </c>
      <c r="BI278" s="96" t="str">
        <f>+VLOOKUP(H278,Liste!$B$7:$G$69,5,FALSE)</f>
        <v>GS Pineraies des plaines du Centre et du Nord Ouest</v>
      </c>
      <c r="BJ278" s="131">
        <f t="shared" si="91"/>
        <v>21</v>
      </c>
      <c r="BK278" s="131" t="str">
        <f t="shared" si="93"/>
        <v>Pin sylvestre_F1_Eclaircie tardive_GS Pineraies des plaines du Centre et du Nord Ouest_21_</v>
      </c>
      <c r="BL278" s="312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0" t="str">
        <f>+VLOOKUP(G278,Liste!$A$7:$H$69,8,FALSE)</f>
        <v>Résineux</v>
      </c>
      <c r="BU278" s="290">
        <f t="shared" si="94"/>
        <v>0</v>
      </c>
      <c r="BV278" s="292">
        <f t="shared" si="95"/>
        <v>1</v>
      </c>
      <c r="BW278" s="311">
        <v>0</v>
      </c>
      <c r="BX278" s="290">
        <f t="shared" si="96"/>
        <v>0.43</v>
      </c>
      <c r="BY278">
        <f t="shared" si="97"/>
        <v>0</v>
      </c>
      <c r="BZ278" s="296">
        <f t="shared" si="98"/>
        <v>0</v>
      </c>
      <c r="CB278" s="291">
        <v>0.6</v>
      </c>
      <c r="CC278" s="291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hidden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+VLOOKUP(G279,Liste!$A$7:$G$69,3,FALSE)</f>
        <v>Pin sylvestre</v>
      </c>
      <c r="BI279" s="96" t="str">
        <f>+VLOOKUP(H279,Liste!$B$7:$G$69,5,FALSE)</f>
        <v>GS Pineraies des plaines du Centre et du Nord Ouest</v>
      </c>
      <c r="BJ279" s="131">
        <f t="shared" si="91"/>
        <v>22</v>
      </c>
      <c r="BK279" s="131" t="str">
        <f t="shared" si="93"/>
        <v>Pin sylvestre_F1_Eclaircie tardive_GS Pineraies des plaines du Centre et du Nord Ouest_22_</v>
      </c>
      <c r="BL279" s="312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0" t="str">
        <f>+VLOOKUP(G279,Liste!$A$7:$H$69,8,FALSE)</f>
        <v>Résineux</v>
      </c>
      <c r="BU279" s="290">
        <f t="shared" si="94"/>
        <v>0</v>
      </c>
      <c r="BV279" s="292">
        <f t="shared" si="95"/>
        <v>1</v>
      </c>
      <c r="BW279" s="311">
        <v>0</v>
      </c>
      <c r="BX279" s="290">
        <f t="shared" si="96"/>
        <v>0.43</v>
      </c>
      <c r="BY279">
        <f t="shared" si="97"/>
        <v>0</v>
      </c>
      <c r="BZ279" s="296">
        <f t="shared" si="98"/>
        <v>0</v>
      </c>
      <c r="CB279" s="291">
        <v>0.6</v>
      </c>
      <c r="CC279" s="291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hidden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+VLOOKUP(G280,Liste!$A$7:$G$69,3,FALSE)</f>
        <v>Pin sylvestre</v>
      </c>
      <c r="BI280" s="96" t="str">
        <f>+VLOOKUP(H280,Liste!$B$7:$G$69,5,FALSE)</f>
        <v>GS Pineraies des plaines du Centre et du Nord Ouest</v>
      </c>
      <c r="BJ280" s="131">
        <f t="shared" si="91"/>
        <v>23</v>
      </c>
      <c r="BK280" s="131" t="str">
        <f t="shared" si="93"/>
        <v>Pin sylvestre_F1_Eclaircie tardive_GS Pineraies des plaines du Centre et du Nord Ouest_23_</v>
      </c>
      <c r="BL280" s="312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0" t="str">
        <f>+VLOOKUP(G280,Liste!$A$7:$H$69,8,FALSE)</f>
        <v>Résineux</v>
      </c>
      <c r="BU280" s="290">
        <f t="shared" si="94"/>
        <v>0</v>
      </c>
      <c r="BV280" s="292">
        <f t="shared" si="95"/>
        <v>1</v>
      </c>
      <c r="BW280" s="311">
        <v>0</v>
      </c>
      <c r="BX280" s="290">
        <f t="shared" si="96"/>
        <v>0.43</v>
      </c>
      <c r="BY280">
        <f t="shared" si="97"/>
        <v>0</v>
      </c>
      <c r="BZ280" s="296">
        <f t="shared" si="98"/>
        <v>0</v>
      </c>
      <c r="CB280" s="291">
        <v>0.6</v>
      </c>
      <c r="CC280" s="291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hidden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+VLOOKUP(G281,Liste!$A$7:$G$69,3,FALSE)</f>
        <v>Pin sylvestre</v>
      </c>
      <c r="BI281" s="96" t="str">
        <f>+VLOOKUP(H281,Liste!$B$7:$G$69,5,FALSE)</f>
        <v>GS Pineraies des plaines du Centre et du Nord Ouest</v>
      </c>
      <c r="BJ281" s="131">
        <f t="shared" si="91"/>
        <v>23</v>
      </c>
      <c r="BK281" s="131" t="str">
        <f t="shared" si="93"/>
        <v>Pin sylvestre_F1_Eclaircie tardive_GS Pineraies des plaines du Centre et du Nord Ouest_23_</v>
      </c>
      <c r="BL281" s="312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0" t="str">
        <f>+VLOOKUP(G281,Liste!$A$7:$H$69,8,FALSE)</f>
        <v>Résineux</v>
      </c>
      <c r="BU281" s="290">
        <f t="shared" si="94"/>
        <v>0</v>
      </c>
      <c r="BV281" s="292">
        <f t="shared" si="95"/>
        <v>1</v>
      </c>
      <c r="BW281" s="311">
        <v>0</v>
      </c>
      <c r="BX281" s="290">
        <f t="shared" si="96"/>
        <v>0.43</v>
      </c>
      <c r="BY281">
        <f t="shared" si="97"/>
        <v>22.648067162862954</v>
      </c>
      <c r="BZ281" s="296">
        <f t="shared" si="98"/>
        <v>22.648067162862954</v>
      </c>
      <c r="CB281" s="291">
        <v>0.6</v>
      </c>
      <c r="CC281" s="291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hidden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+VLOOKUP(G282,Liste!$A$7:$G$69,3,FALSE)</f>
        <v>Pin sylvestre</v>
      </c>
      <c r="BI282" s="96" t="str">
        <f>+VLOOKUP(H282,Liste!$B$7:$G$69,5,FALSE)</f>
        <v>GS Pineraies des plaines du Centre et du Nord Ouest</v>
      </c>
      <c r="BJ282" s="131">
        <f t="shared" si="91"/>
        <v>24</v>
      </c>
      <c r="BK282" s="131" t="str">
        <f t="shared" si="93"/>
        <v>Pin sylvestre_F1_Eclaircie tardive_GS Pineraies des plaines du Centre et du Nord Ouest_24_</v>
      </c>
      <c r="BL282" s="312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0" t="str">
        <f>+VLOOKUP(G282,Liste!$A$7:$H$69,8,FALSE)</f>
        <v>Résineux</v>
      </c>
      <c r="BU282" s="290">
        <f t="shared" si="94"/>
        <v>0</v>
      </c>
      <c r="BV282" s="292">
        <f t="shared" si="95"/>
        <v>1</v>
      </c>
      <c r="BW282" s="311">
        <v>0</v>
      </c>
      <c r="BX282" s="290">
        <f t="shared" si="96"/>
        <v>0.43</v>
      </c>
      <c r="BY282">
        <f t="shared" si="97"/>
        <v>0</v>
      </c>
      <c r="BZ282" s="296">
        <f t="shared" si="98"/>
        <v>22.648067162862954</v>
      </c>
      <c r="CB282" s="291">
        <v>0.6</v>
      </c>
      <c r="CC282" s="291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hidden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+VLOOKUP(G283,Liste!$A$7:$G$69,3,FALSE)</f>
        <v>Pin sylvestre</v>
      </c>
      <c r="BI283" s="96" t="str">
        <f>+VLOOKUP(H283,Liste!$B$7:$G$69,5,FALSE)</f>
        <v>GS Pineraies des plaines du Centre et du Nord Ouest</v>
      </c>
      <c r="BJ283" s="131">
        <f t="shared" si="91"/>
        <v>25</v>
      </c>
      <c r="BK283" s="131" t="str">
        <f t="shared" si="93"/>
        <v>Pin sylvestre_F1_Eclaircie tardive_GS Pineraies des plaines du Centre et du Nord Ouest_25_</v>
      </c>
      <c r="BL283" s="312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0" t="str">
        <f>+VLOOKUP(G283,Liste!$A$7:$H$69,8,FALSE)</f>
        <v>Résineux</v>
      </c>
      <c r="BU283" s="290">
        <f t="shared" si="94"/>
        <v>0</v>
      </c>
      <c r="BV283" s="292">
        <f t="shared" si="95"/>
        <v>1</v>
      </c>
      <c r="BW283" s="311">
        <v>0</v>
      </c>
      <c r="BX283" s="290">
        <f t="shared" si="96"/>
        <v>0.43</v>
      </c>
      <c r="BY283">
        <f t="shared" si="97"/>
        <v>0</v>
      </c>
      <c r="BZ283" s="296">
        <f t="shared" si="98"/>
        <v>22.648067162862954</v>
      </c>
      <c r="CB283" s="291">
        <v>0.6</v>
      </c>
      <c r="CC283" s="291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hidden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+VLOOKUP(G284,Liste!$A$7:$G$69,3,FALSE)</f>
        <v>Pin sylvestre</v>
      </c>
      <c r="BI284" s="96" t="str">
        <f>+VLOOKUP(H284,Liste!$B$7:$G$69,5,FALSE)</f>
        <v>GS Pineraies des plaines du Centre et du Nord Ouest</v>
      </c>
      <c r="BJ284" s="131">
        <f t="shared" si="91"/>
        <v>26</v>
      </c>
      <c r="BK284" s="131" t="str">
        <f t="shared" si="93"/>
        <v>Pin sylvestre_F1_Eclaircie tardive_GS Pineraies des plaines du Centre et du Nord Ouest_26_</v>
      </c>
      <c r="BL284" s="312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0" t="str">
        <f>+VLOOKUP(G284,Liste!$A$7:$H$69,8,FALSE)</f>
        <v>Résineux</v>
      </c>
      <c r="BU284" s="290">
        <f t="shared" si="94"/>
        <v>0</v>
      </c>
      <c r="BV284" s="292">
        <f t="shared" si="95"/>
        <v>1</v>
      </c>
      <c r="BW284" s="311">
        <v>0</v>
      </c>
      <c r="BX284" s="290">
        <f t="shared" si="96"/>
        <v>0.43</v>
      </c>
      <c r="BY284">
        <f t="shared" si="97"/>
        <v>0</v>
      </c>
      <c r="BZ284" s="296">
        <f t="shared" si="98"/>
        <v>22.648067162862954</v>
      </c>
      <c r="CB284" s="291">
        <v>0.6</v>
      </c>
      <c r="CC284" s="291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hidden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+VLOOKUP(G285,Liste!$A$7:$G$69,3,FALSE)</f>
        <v>Pin sylvestre</v>
      </c>
      <c r="BI285" s="96" t="str">
        <f>+VLOOKUP(H285,Liste!$B$7:$G$69,5,FALSE)</f>
        <v>GS Pineraies des plaines du Centre et du Nord Ouest</v>
      </c>
      <c r="BJ285" s="131">
        <f t="shared" si="91"/>
        <v>27</v>
      </c>
      <c r="BK285" s="131" t="str">
        <f t="shared" si="93"/>
        <v>Pin sylvestre_F1_Eclaircie tardive_GS Pineraies des plaines du Centre et du Nord Ouest_27_</v>
      </c>
      <c r="BL285" s="312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0" t="str">
        <f>+VLOOKUP(G285,Liste!$A$7:$H$69,8,FALSE)</f>
        <v>Résineux</v>
      </c>
      <c r="BU285" s="290">
        <f t="shared" si="94"/>
        <v>0</v>
      </c>
      <c r="BV285" s="292">
        <f t="shared" si="95"/>
        <v>1</v>
      </c>
      <c r="BW285" s="311">
        <v>0</v>
      </c>
      <c r="BX285" s="290">
        <f t="shared" si="96"/>
        <v>0.43</v>
      </c>
      <c r="BY285">
        <f t="shared" si="97"/>
        <v>0</v>
      </c>
      <c r="BZ285" s="296">
        <f t="shared" si="98"/>
        <v>22.648067162862954</v>
      </c>
      <c r="CB285" s="291">
        <v>0.6</v>
      </c>
      <c r="CC285" s="291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hidden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+VLOOKUP(G286,Liste!$A$7:$G$69,3,FALSE)</f>
        <v>Pin sylvestre</v>
      </c>
      <c r="BI286" s="96" t="str">
        <f>+VLOOKUP(H286,Liste!$B$7:$G$69,5,FALSE)</f>
        <v>GS Pineraies des plaines du Centre et du Nord Ouest</v>
      </c>
      <c r="BJ286" s="131">
        <f t="shared" si="91"/>
        <v>28</v>
      </c>
      <c r="BK286" s="131" t="str">
        <f t="shared" si="93"/>
        <v>Pin sylvestre_F1_Eclaircie tardive_GS Pineraies des plaines du Centre et du Nord Ouest_28_</v>
      </c>
      <c r="BL286" s="312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0" t="str">
        <f>+VLOOKUP(G286,Liste!$A$7:$H$69,8,FALSE)</f>
        <v>Résineux</v>
      </c>
      <c r="BU286" s="290">
        <f t="shared" si="94"/>
        <v>0</v>
      </c>
      <c r="BV286" s="292">
        <f t="shared" si="95"/>
        <v>1</v>
      </c>
      <c r="BW286" s="311">
        <v>0</v>
      </c>
      <c r="BX286" s="290">
        <f t="shared" si="96"/>
        <v>0.43</v>
      </c>
      <c r="BY286">
        <f t="shared" si="97"/>
        <v>0</v>
      </c>
      <c r="BZ286" s="296">
        <f t="shared" si="98"/>
        <v>22.648067162862954</v>
      </c>
      <c r="CB286" s="291">
        <v>0.6</v>
      </c>
      <c r="CC286" s="291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hidden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+VLOOKUP(G287,Liste!$A$7:$G$69,3,FALSE)</f>
        <v>Pin sylvestre</v>
      </c>
      <c r="BI287" s="96" t="str">
        <f>+VLOOKUP(H287,Liste!$B$7:$G$69,5,FALSE)</f>
        <v>GS Pineraies des plaines du Centre et du Nord Ouest</v>
      </c>
      <c r="BJ287" s="131">
        <f t="shared" si="91"/>
        <v>28</v>
      </c>
      <c r="BK287" s="131" t="str">
        <f t="shared" si="93"/>
        <v>Pin sylvestre_F1_Eclaircie tardive_GS Pineraies des plaines du Centre et du Nord Ouest_28_</v>
      </c>
      <c r="BL287" s="312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0" t="str">
        <f>+VLOOKUP(G287,Liste!$A$7:$H$69,8,FALSE)</f>
        <v>Résineux</v>
      </c>
      <c r="BU287" s="290">
        <f t="shared" si="94"/>
        <v>0</v>
      </c>
      <c r="BV287" s="292">
        <f t="shared" si="95"/>
        <v>1</v>
      </c>
      <c r="BW287" s="311">
        <v>0</v>
      </c>
      <c r="BX287" s="290">
        <f t="shared" si="96"/>
        <v>0.43</v>
      </c>
      <c r="BY287">
        <f t="shared" si="97"/>
        <v>19.482711101090796</v>
      </c>
      <c r="BZ287" s="296">
        <f t="shared" si="98"/>
        <v>42.130778263953751</v>
      </c>
      <c r="CB287" s="291">
        <v>0.6</v>
      </c>
      <c r="CC287" s="291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hidden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+VLOOKUP(G288,Liste!$A$7:$G$69,3,FALSE)</f>
        <v>Pin sylvestre</v>
      </c>
      <c r="BI288" s="96" t="str">
        <f>+VLOOKUP(H288,Liste!$B$7:$G$69,5,FALSE)</f>
        <v>GS Pineraies des plaines du Centre et du Nord Ouest</v>
      </c>
      <c r="BJ288" s="131">
        <f t="shared" si="91"/>
        <v>29</v>
      </c>
      <c r="BK288" s="131" t="str">
        <f t="shared" si="93"/>
        <v>Pin sylvestre_F1_Eclaircie tardive_GS Pineraies des plaines du Centre et du Nord Ouest_29_</v>
      </c>
      <c r="BL288" s="312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0" t="str">
        <f>+VLOOKUP(G288,Liste!$A$7:$H$69,8,FALSE)</f>
        <v>Résineux</v>
      </c>
      <c r="BU288" s="290">
        <f t="shared" si="94"/>
        <v>0</v>
      </c>
      <c r="BV288" s="292">
        <f t="shared" si="95"/>
        <v>1</v>
      </c>
      <c r="BW288" s="311">
        <v>0</v>
      </c>
      <c r="BX288" s="290">
        <f t="shared" si="96"/>
        <v>0.43</v>
      </c>
      <c r="BY288">
        <f t="shared" si="97"/>
        <v>0</v>
      </c>
      <c r="BZ288" s="296">
        <f t="shared" si="98"/>
        <v>42.130778263953751</v>
      </c>
      <c r="CB288" s="291">
        <v>0.6</v>
      </c>
      <c r="CC288" s="291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hidden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+VLOOKUP(G289,Liste!$A$7:$G$69,3,FALSE)</f>
        <v>Pin sylvestre</v>
      </c>
      <c r="BI289" s="96" t="str">
        <f>+VLOOKUP(H289,Liste!$B$7:$G$69,5,FALSE)</f>
        <v>GS Pineraies des plaines du Centre et du Nord Ouest</v>
      </c>
      <c r="BJ289" s="131">
        <f t="shared" si="91"/>
        <v>30</v>
      </c>
      <c r="BK289" s="131" t="str">
        <f t="shared" si="93"/>
        <v>Pin sylvestre_F1_Eclaircie tardive_GS Pineraies des plaines du Centre et du Nord Ouest_30_</v>
      </c>
      <c r="BL289" s="312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0" t="str">
        <f>+VLOOKUP(G289,Liste!$A$7:$H$69,8,FALSE)</f>
        <v>Résineux</v>
      </c>
      <c r="BU289" s="290">
        <f t="shared" si="94"/>
        <v>0</v>
      </c>
      <c r="BV289" s="292">
        <f t="shared" si="95"/>
        <v>1</v>
      </c>
      <c r="BW289" s="311">
        <v>0</v>
      </c>
      <c r="BX289" s="290">
        <f t="shared" si="96"/>
        <v>0.43</v>
      </c>
      <c r="BY289">
        <f t="shared" si="97"/>
        <v>0</v>
      </c>
      <c r="BZ289" s="296">
        <f t="shared" si="98"/>
        <v>42.130778263953751</v>
      </c>
      <c r="CB289" s="291">
        <v>0.6</v>
      </c>
      <c r="CC289" s="291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hidden="1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+VLOOKUP(G290,Liste!$A$7:$G$69,3,FALSE)</f>
        <v>Pin sylvestre</v>
      </c>
      <c r="BI290" s="96" t="str">
        <f>+VLOOKUP(H290,Liste!$B$7:$G$69,5,FALSE)</f>
        <v>GS Pineraies des plaines du Centre et du Nord Ouest</v>
      </c>
      <c r="BJ290" s="131">
        <f t="shared" si="91"/>
        <v>31</v>
      </c>
      <c r="BK290" s="131" t="str">
        <f t="shared" si="93"/>
        <v>Pin sylvestre_F1_Eclaircie tardive_GS Pineraies des plaines du Centre et du Nord Ouest_31_</v>
      </c>
      <c r="BL290" s="312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0" t="str">
        <f>+VLOOKUP(G290,Liste!$A$7:$H$69,8,FALSE)</f>
        <v>Résineux</v>
      </c>
      <c r="BU290" s="290">
        <f t="shared" si="94"/>
        <v>0</v>
      </c>
      <c r="BV290" s="292">
        <f t="shared" si="95"/>
        <v>1</v>
      </c>
      <c r="BW290" s="311">
        <v>0</v>
      </c>
      <c r="BX290" s="290">
        <f t="shared" si="96"/>
        <v>0.43</v>
      </c>
      <c r="BY290">
        <f t="shared" si="97"/>
        <v>0</v>
      </c>
      <c r="BZ290" s="296">
        <f t="shared" si="98"/>
        <v>0</v>
      </c>
      <c r="CB290" s="291">
        <v>0.6</v>
      </c>
      <c r="CC290" s="291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hidden="1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+VLOOKUP(G291,Liste!$A$7:$G$69,3,FALSE)</f>
        <v>Pin sylvestre</v>
      </c>
      <c r="BI291" s="96" t="str">
        <f>+VLOOKUP(H291,Liste!$B$7:$G$69,5,FALSE)</f>
        <v>GS Pineraies des plaines du Centre et du Nord Ouest</v>
      </c>
      <c r="BJ291" s="131">
        <f t="shared" si="91"/>
        <v>32</v>
      </c>
      <c r="BK291" s="131" t="str">
        <f t="shared" si="93"/>
        <v>Pin sylvestre_F1_Eclaircie tardive_GS Pineraies des plaines du Centre et du Nord Ouest_32_</v>
      </c>
      <c r="BL291" s="312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0" t="str">
        <f>+VLOOKUP(G291,Liste!$A$7:$H$69,8,FALSE)</f>
        <v>Résineux</v>
      </c>
      <c r="BU291" s="290">
        <f t="shared" si="94"/>
        <v>0</v>
      </c>
      <c r="BV291" s="292">
        <f t="shared" si="95"/>
        <v>1</v>
      </c>
      <c r="BW291" s="311">
        <v>0</v>
      </c>
      <c r="BX291" s="290">
        <f t="shared" si="96"/>
        <v>0.43</v>
      </c>
      <c r="BY291">
        <f t="shared" si="97"/>
        <v>0</v>
      </c>
      <c r="BZ291" s="296">
        <f t="shared" si="98"/>
        <v>0</v>
      </c>
      <c r="CB291" s="291">
        <v>0.6</v>
      </c>
      <c r="CC291" s="291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hidden="1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+VLOOKUP(G292,Liste!$A$7:$G$69,3,FALSE)</f>
        <v>Pin sylvestre</v>
      </c>
      <c r="BI292" s="96" t="str">
        <f>+VLOOKUP(H292,Liste!$B$7:$G$69,5,FALSE)</f>
        <v>GS Pineraies des plaines du Centre et du Nord Ouest</v>
      </c>
      <c r="BJ292" s="131">
        <f t="shared" si="91"/>
        <v>33</v>
      </c>
      <c r="BK292" s="131" t="str">
        <f t="shared" si="93"/>
        <v>Pin sylvestre_F1_Eclaircie tardive_GS Pineraies des plaines du Centre et du Nord Ouest_33_</v>
      </c>
      <c r="BL292" s="312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0" t="str">
        <f>+VLOOKUP(G292,Liste!$A$7:$H$69,8,FALSE)</f>
        <v>Résineux</v>
      </c>
      <c r="BU292" s="290">
        <f t="shared" si="94"/>
        <v>0</v>
      </c>
      <c r="BV292" s="292">
        <f t="shared" si="95"/>
        <v>1</v>
      </c>
      <c r="BW292" s="311">
        <v>0</v>
      </c>
      <c r="BX292" s="290">
        <f t="shared" si="96"/>
        <v>0.43</v>
      </c>
      <c r="BY292">
        <f t="shared" si="97"/>
        <v>0</v>
      </c>
      <c r="BZ292" s="296">
        <f t="shared" si="98"/>
        <v>0</v>
      </c>
      <c r="CB292" s="291">
        <v>0.6</v>
      </c>
      <c r="CC292" s="291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45" hidden="1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+VLOOKUP(G293,Liste!$A$7:$G$69,3,FALSE)</f>
        <v>Pin sylvestre</v>
      </c>
      <c r="BI293" s="96" t="str">
        <f>+VLOOKUP(H293,Liste!$B$7:$G$69,5,FALSE)</f>
        <v>GS Pineraies des plaines du Centre et du Nord Ouest</v>
      </c>
      <c r="BJ293" s="131">
        <f t="shared" si="91"/>
        <v>34</v>
      </c>
      <c r="BK293" s="131" t="str">
        <f t="shared" si="93"/>
        <v>Pin sylvestre_F1_Eclaircie tardive_GS Pineraies des plaines du Centre et du Nord Ouest_34_</v>
      </c>
      <c r="BL293" s="312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0" t="str">
        <f>+VLOOKUP(G293,Liste!$A$7:$H$69,8,FALSE)</f>
        <v>Résineux</v>
      </c>
      <c r="BU293" s="290">
        <f t="shared" si="94"/>
        <v>0</v>
      </c>
      <c r="BV293" s="292">
        <f t="shared" si="95"/>
        <v>1</v>
      </c>
      <c r="BW293" s="311">
        <v>0</v>
      </c>
      <c r="BX293" s="290">
        <f t="shared" si="96"/>
        <v>0.43</v>
      </c>
      <c r="BY293">
        <f t="shared" si="97"/>
        <v>0</v>
      </c>
      <c r="BZ293" s="296">
        <f t="shared" si="98"/>
        <v>0</v>
      </c>
      <c r="CB293" s="291">
        <v>0.6</v>
      </c>
      <c r="CC293" s="291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45" hidden="1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+VLOOKUP(G294,Liste!$A$7:$G$69,3,FALSE)</f>
        <v>Pin sylvestre</v>
      </c>
      <c r="BI294" s="96" t="str">
        <f>+VLOOKUP(H294,Liste!$B$7:$G$69,5,FALSE)</f>
        <v>GS Pineraies des plaines du Centre et du Nord Ouest</v>
      </c>
      <c r="BJ294" s="131">
        <f t="shared" si="91"/>
        <v>34</v>
      </c>
      <c r="BK294" s="131" t="str">
        <f t="shared" si="93"/>
        <v>Pin sylvestre_F1_Eclaircie tardive_GS Pineraies des plaines du Centre et du Nord Ouest_34_</v>
      </c>
      <c r="BL294" s="312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0" t="str">
        <f>+VLOOKUP(G294,Liste!$A$7:$H$69,8,FALSE)</f>
        <v>Résineux</v>
      </c>
      <c r="BU294" s="290">
        <f t="shared" si="94"/>
        <v>0</v>
      </c>
      <c r="BV294" s="292">
        <f t="shared" si="95"/>
        <v>1</v>
      </c>
      <c r="BW294" s="311">
        <v>0</v>
      </c>
      <c r="BX294" s="290">
        <f t="shared" si="96"/>
        <v>0.43</v>
      </c>
      <c r="BY294">
        <f t="shared" si="97"/>
        <v>0</v>
      </c>
      <c r="BZ294" s="296">
        <f t="shared" si="98"/>
        <v>0</v>
      </c>
      <c r="CB294" s="291">
        <v>0.6</v>
      </c>
      <c r="CC294" s="291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45" hidden="1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+VLOOKUP(G295,Liste!$A$7:$G$69,3,FALSE)</f>
        <v>Pin sylvestre</v>
      </c>
      <c r="BI295" s="96" t="str">
        <f>+VLOOKUP(H295,Liste!$B$7:$G$69,5,FALSE)</f>
        <v>GS Pineraies des plaines du Centre et du Nord Ouest</v>
      </c>
      <c r="BJ295" s="131">
        <f t="shared" si="91"/>
        <v>35</v>
      </c>
      <c r="BK295" s="131" t="str">
        <f t="shared" si="93"/>
        <v>Pin sylvestre_F1_Eclaircie tardive_GS Pineraies des plaines du Centre et du Nord Ouest_35_</v>
      </c>
      <c r="BL295" s="312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0" t="str">
        <f>+VLOOKUP(G295,Liste!$A$7:$H$69,8,FALSE)</f>
        <v>Résineux</v>
      </c>
      <c r="BU295" s="290">
        <f t="shared" si="94"/>
        <v>0</v>
      </c>
      <c r="BV295" s="292">
        <f t="shared" si="95"/>
        <v>1</v>
      </c>
      <c r="BW295" s="311">
        <v>0</v>
      </c>
      <c r="BX295" s="290">
        <f t="shared" si="96"/>
        <v>0.43</v>
      </c>
      <c r="BY295">
        <f t="shared" si="97"/>
        <v>0</v>
      </c>
      <c r="BZ295" s="296">
        <f t="shared" si="98"/>
        <v>0</v>
      </c>
      <c r="CB295" s="291">
        <v>0.6</v>
      </c>
      <c r="CC295" s="291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45" hidden="1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+VLOOKUP(G296,Liste!$A$7:$G$69,3,FALSE)</f>
        <v>Pin sylvestre</v>
      </c>
      <c r="BI296" s="96" t="str">
        <f>+VLOOKUP(H296,Liste!$B$7:$G$69,5,FALSE)</f>
        <v>GS Pineraies des plaines du Centre et du Nord Ouest</v>
      </c>
      <c r="BJ296" s="131">
        <f t="shared" si="91"/>
        <v>36</v>
      </c>
      <c r="BK296" s="131" t="str">
        <f t="shared" si="93"/>
        <v>Pin sylvestre_F1_Eclaircie tardive_GS Pineraies des plaines du Centre et du Nord Ouest_36_</v>
      </c>
      <c r="BL296" s="312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0" t="str">
        <f>+VLOOKUP(G296,Liste!$A$7:$H$69,8,FALSE)</f>
        <v>Résineux</v>
      </c>
      <c r="BU296" s="290">
        <f t="shared" si="94"/>
        <v>0</v>
      </c>
      <c r="BV296" s="292">
        <f t="shared" si="95"/>
        <v>1</v>
      </c>
      <c r="BW296" s="311">
        <v>0</v>
      </c>
      <c r="BX296" s="290">
        <f t="shared" si="96"/>
        <v>0.43</v>
      </c>
      <c r="BY296">
        <f t="shared" si="97"/>
        <v>0</v>
      </c>
      <c r="BZ296" s="296">
        <f t="shared" si="98"/>
        <v>0</v>
      </c>
      <c r="CB296" s="291">
        <v>0.6</v>
      </c>
      <c r="CC296" s="291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45" hidden="1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+VLOOKUP(G297,Liste!$A$7:$G$69,3,FALSE)</f>
        <v>Pin sylvestre</v>
      </c>
      <c r="BI297" s="96" t="str">
        <f>+VLOOKUP(H297,Liste!$B$7:$G$69,5,FALSE)</f>
        <v>GS Pineraies des plaines du Centre et du Nord Ouest</v>
      </c>
      <c r="BJ297" s="131">
        <f t="shared" si="91"/>
        <v>37</v>
      </c>
      <c r="BK297" s="131" t="str">
        <f t="shared" si="93"/>
        <v>Pin sylvestre_F1_Eclaircie tardive_GS Pineraies des plaines du Centre et du Nord Ouest_37_</v>
      </c>
      <c r="BL297" s="312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0" t="str">
        <f>+VLOOKUP(G297,Liste!$A$7:$H$69,8,FALSE)</f>
        <v>Résineux</v>
      </c>
      <c r="BU297" s="290">
        <f t="shared" si="94"/>
        <v>0</v>
      </c>
      <c r="BV297" s="292">
        <f t="shared" si="95"/>
        <v>1</v>
      </c>
      <c r="BW297" s="311">
        <v>0</v>
      </c>
      <c r="BX297" s="290">
        <f t="shared" si="96"/>
        <v>0.43</v>
      </c>
      <c r="BY297">
        <f t="shared" si="97"/>
        <v>0</v>
      </c>
      <c r="BZ297" s="296">
        <f t="shared" si="98"/>
        <v>0</v>
      </c>
      <c r="CB297" s="291">
        <v>0.6</v>
      </c>
      <c r="CC297" s="291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45" hidden="1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+VLOOKUP(G298,Liste!$A$7:$G$69,3,FALSE)</f>
        <v>Pin sylvestre</v>
      </c>
      <c r="BI298" s="96" t="str">
        <f>+VLOOKUP(H298,Liste!$B$7:$G$69,5,FALSE)</f>
        <v>GS Pineraies des plaines du Centre et du Nord Ouest</v>
      </c>
      <c r="BJ298" s="131">
        <f t="shared" si="91"/>
        <v>38</v>
      </c>
      <c r="BK298" s="131" t="str">
        <f t="shared" si="93"/>
        <v>Pin sylvestre_F1_Eclaircie tardive_GS Pineraies des plaines du Centre et du Nord Ouest_38_</v>
      </c>
      <c r="BL298" s="312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0" t="str">
        <f>+VLOOKUP(G298,Liste!$A$7:$H$69,8,FALSE)</f>
        <v>Résineux</v>
      </c>
      <c r="BU298" s="290">
        <f t="shared" si="94"/>
        <v>0</v>
      </c>
      <c r="BV298" s="292">
        <f t="shared" si="95"/>
        <v>1</v>
      </c>
      <c r="BW298" s="311">
        <v>0</v>
      </c>
      <c r="BX298" s="290">
        <f t="shared" si="96"/>
        <v>0.43</v>
      </c>
      <c r="BY298">
        <f t="shared" si="97"/>
        <v>0</v>
      </c>
      <c r="BZ298" s="296">
        <f t="shared" si="98"/>
        <v>0</v>
      </c>
      <c r="CB298" s="291">
        <v>0.6</v>
      </c>
      <c r="CC298" s="291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45" hidden="1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+VLOOKUP(G299,Liste!$A$7:$G$69,3,FALSE)</f>
        <v>Pin sylvestre</v>
      </c>
      <c r="BI299" s="96" t="str">
        <f>+VLOOKUP(H299,Liste!$B$7:$G$69,5,FALSE)</f>
        <v>GS Pineraies des plaines du Centre et du Nord Ouest</v>
      </c>
      <c r="BJ299" s="131">
        <f t="shared" si="91"/>
        <v>39</v>
      </c>
      <c r="BK299" s="131" t="str">
        <f t="shared" si="93"/>
        <v>Pin sylvestre_F1_Eclaircie tardive_GS Pineraies des plaines du Centre et du Nord Ouest_39_</v>
      </c>
      <c r="BL299" s="312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0" t="str">
        <f>+VLOOKUP(G299,Liste!$A$7:$H$69,8,FALSE)</f>
        <v>Résineux</v>
      </c>
      <c r="BU299" s="290">
        <f t="shared" si="94"/>
        <v>0</v>
      </c>
      <c r="BV299" s="292">
        <f t="shared" si="95"/>
        <v>1</v>
      </c>
      <c r="BW299" s="311">
        <v>0</v>
      </c>
      <c r="BX299" s="290">
        <f t="shared" si="96"/>
        <v>0.43</v>
      </c>
      <c r="BY299">
        <f t="shared" si="97"/>
        <v>0</v>
      </c>
      <c r="BZ299" s="296">
        <f t="shared" si="98"/>
        <v>0</v>
      </c>
      <c r="CB299" s="291">
        <v>0.6</v>
      </c>
      <c r="CC299" s="291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45" hidden="1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+VLOOKUP(G300,Liste!$A$7:$G$69,3,FALSE)</f>
        <v>Pin sylvestre</v>
      </c>
      <c r="BI300" s="96" t="str">
        <f>+VLOOKUP(H300,Liste!$B$7:$G$69,5,FALSE)</f>
        <v>GS Pineraies des plaines du Centre et du Nord Ouest</v>
      </c>
      <c r="BJ300" s="131">
        <f t="shared" si="91"/>
        <v>40</v>
      </c>
      <c r="BK300" s="131" t="str">
        <f t="shared" si="93"/>
        <v>Pin sylvestre_F1_Eclaircie tardive_GS Pineraies des plaines du Centre et du Nord Ouest_40_</v>
      </c>
      <c r="BL300" s="312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0" t="str">
        <f>+VLOOKUP(G300,Liste!$A$7:$H$69,8,FALSE)</f>
        <v>Résineux</v>
      </c>
      <c r="BU300" s="290">
        <f t="shared" si="94"/>
        <v>0</v>
      </c>
      <c r="BV300" s="292">
        <f t="shared" si="95"/>
        <v>1</v>
      </c>
      <c r="BW300" s="311">
        <v>0</v>
      </c>
      <c r="BX300" s="290">
        <f t="shared" si="96"/>
        <v>0.43</v>
      </c>
      <c r="BY300">
        <f t="shared" si="97"/>
        <v>0</v>
      </c>
      <c r="BZ300" s="296">
        <f t="shared" si="98"/>
        <v>0</v>
      </c>
      <c r="CB300" s="291">
        <v>0.6</v>
      </c>
      <c r="CC300" s="291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45" hidden="1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+VLOOKUP(G301,Liste!$A$7:$G$69,3,FALSE)</f>
        <v>Pin sylvestre</v>
      </c>
      <c r="BI301" s="96" t="str">
        <f>+VLOOKUP(H301,Liste!$B$7:$G$69,5,FALSE)</f>
        <v>GS Pineraies des plaines du Centre et du Nord Ouest</v>
      </c>
      <c r="BJ301" s="131">
        <f t="shared" si="91"/>
        <v>40</v>
      </c>
      <c r="BK301" s="131" t="str">
        <f t="shared" si="93"/>
        <v>Pin sylvestre_F1_Eclaircie tardive_GS Pineraies des plaines du Centre et du Nord Ouest_40_</v>
      </c>
      <c r="BL301" s="312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0" t="str">
        <f>+VLOOKUP(G301,Liste!$A$7:$H$69,8,FALSE)</f>
        <v>Résineux</v>
      </c>
      <c r="BU301" s="290">
        <f t="shared" si="94"/>
        <v>0</v>
      </c>
      <c r="BV301" s="292">
        <f t="shared" si="95"/>
        <v>1</v>
      </c>
      <c r="BW301" s="311">
        <v>0</v>
      </c>
      <c r="BX301" s="290">
        <f t="shared" si="96"/>
        <v>0.43</v>
      </c>
      <c r="BY301">
        <f t="shared" si="97"/>
        <v>0</v>
      </c>
      <c r="BZ301" s="296">
        <f t="shared" si="98"/>
        <v>0</v>
      </c>
      <c r="CB301" s="291">
        <v>0.6</v>
      </c>
      <c r="CC301" s="291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45" hidden="1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+VLOOKUP(G302,Liste!$A$7:$G$69,3,FALSE)</f>
        <v>Pin sylvestre</v>
      </c>
      <c r="BI302" s="96" t="str">
        <f>+VLOOKUP(H302,Liste!$B$7:$G$69,5,FALSE)</f>
        <v>GS Pineraies des plaines du Centre et du Nord Ouest</v>
      </c>
      <c r="BJ302" s="131">
        <f t="shared" si="91"/>
        <v>41</v>
      </c>
      <c r="BK302" s="131" t="str">
        <f t="shared" si="93"/>
        <v>Pin sylvestre_F1_Eclaircie tardive_GS Pineraies des plaines du Centre et du Nord Ouest_41_</v>
      </c>
      <c r="BL302" s="312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0" t="str">
        <f>+VLOOKUP(G302,Liste!$A$7:$H$69,8,FALSE)</f>
        <v>Résineux</v>
      </c>
      <c r="BU302" s="290">
        <f t="shared" si="94"/>
        <v>0</v>
      </c>
      <c r="BV302" s="292">
        <f t="shared" si="95"/>
        <v>1</v>
      </c>
      <c r="BW302" s="311">
        <v>0</v>
      </c>
      <c r="BX302" s="290">
        <f t="shared" si="96"/>
        <v>0.43</v>
      </c>
      <c r="BY302">
        <f t="shared" si="97"/>
        <v>0</v>
      </c>
      <c r="BZ302" s="296">
        <f t="shared" si="98"/>
        <v>0</v>
      </c>
      <c r="CB302" s="291">
        <v>0.6</v>
      </c>
      <c r="CC302" s="291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45" hidden="1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+VLOOKUP(G303,Liste!$A$7:$G$69,3,FALSE)</f>
        <v>Pin sylvestre</v>
      </c>
      <c r="BI303" s="96" t="str">
        <f>+VLOOKUP(H303,Liste!$B$7:$G$69,5,FALSE)</f>
        <v>GS Pineraies des plaines du Centre et du Nord Ouest</v>
      </c>
      <c r="BJ303" s="131">
        <f t="shared" si="91"/>
        <v>42</v>
      </c>
      <c r="BK303" s="131" t="str">
        <f t="shared" si="93"/>
        <v>Pin sylvestre_F1_Eclaircie tardive_GS Pineraies des plaines du Centre et du Nord Ouest_42_</v>
      </c>
      <c r="BL303" s="312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0" t="str">
        <f>+VLOOKUP(G303,Liste!$A$7:$H$69,8,FALSE)</f>
        <v>Résineux</v>
      </c>
      <c r="BU303" s="290">
        <f t="shared" si="94"/>
        <v>0</v>
      </c>
      <c r="BV303" s="292">
        <f t="shared" si="95"/>
        <v>1</v>
      </c>
      <c r="BW303" s="311">
        <v>0</v>
      </c>
      <c r="BX303" s="290">
        <f t="shared" si="96"/>
        <v>0.43</v>
      </c>
      <c r="BY303">
        <f t="shared" si="97"/>
        <v>0</v>
      </c>
      <c r="BZ303" s="296">
        <f t="shared" si="98"/>
        <v>0</v>
      </c>
      <c r="CB303" s="291">
        <v>0.6</v>
      </c>
      <c r="CC303" s="291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45" hidden="1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+VLOOKUP(G304,Liste!$A$7:$G$69,3,FALSE)</f>
        <v>Pin sylvestre</v>
      </c>
      <c r="BI304" s="96" t="str">
        <f>+VLOOKUP(H304,Liste!$B$7:$G$69,5,FALSE)</f>
        <v>GS Pineraies des plaines du Centre et du Nord Ouest</v>
      </c>
      <c r="BJ304" s="131">
        <f t="shared" si="91"/>
        <v>43</v>
      </c>
      <c r="BK304" s="131" t="str">
        <f t="shared" si="93"/>
        <v>Pin sylvestre_F1_Eclaircie tardive_GS Pineraies des plaines du Centre et du Nord Ouest_43_</v>
      </c>
      <c r="BL304" s="312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0" t="str">
        <f>+VLOOKUP(G304,Liste!$A$7:$H$69,8,FALSE)</f>
        <v>Résineux</v>
      </c>
      <c r="BU304" s="290">
        <f t="shared" si="94"/>
        <v>0</v>
      </c>
      <c r="BV304" s="292">
        <f t="shared" si="95"/>
        <v>1</v>
      </c>
      <c r="BW304" s="311">
        <v>0</v>
      </c>
      <c r="BX304" s="290">
        <f t="shared" si="96"/>
        <v>0.43</v>
      </c>
      <c r="BY304">
        <f t="shared" si="97"/>
        <v>0</v>
      </c>
      <c r="BZ304" s="296">
        <f t="shared" si="98"/>
        <v>0</v>
      </c>
      <c r="CB304" s="291">
        <v>0.6</v>
      </c>
      <c r="CC304" s="291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45" hidden="1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+VLOOKUP(G305,Liste!$A$7:$G$69,3,FALSE)</f>
        <v>Pin sylvestre</v>
      </c>
      <c r="BI305" s="96" t="str">
        <f>+VLOOKUP(H305,Liste!$B$7:$G$69,5,FALSE)</f>
        <v>GS Pineraies des plaines du Centre et du Nord Ouest</v>
      </c>
      <c r="BJ305" s="131">
        <f t="shared" si="91"/>
        <v>44</v>
      </c>
      <c r="BK305" s="131" t="str">
        <f t="shared" si="93"/>
        <v>Pin sylvestre_F1_Eclaircie tardive_GS Pineraies des plaines du Centre et du Nord Ouest_44_</v>
      </c>
      <c r="BL305" s="312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0" t="str">
        <f>+VLOOKUP(G305,Liste!$A$7:$H$69,8,FALSE)</f>
        <v>Résineux</v>
      </c>
      <c r="BU305" s="290">
        <f t="shared" si="94"/>
        <v>0</v>
      </c>
      <c r="BV305" s="292">
        <f t="shared" si="95"/>
        <v>1</v>
      </c>
      <c r="BW305" s="311">
        <v>0</v>
      </c>
      <c r="BX305" s="290">
        <f t="shared" si="96"/>
        <v>0.43</v>
      </c>
      <c r="BY305">
        <f t="shared" si="97"/>
        <v>0</v>
      </c>
      <c r="BZ305" s="296">
        <f t="shared" si="98"/>
        <v>0</v>
      </c>
      <c r="CB305" s="291">
        <v>0.6</v>
      </c>
      <c r="CC305" s="291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45" hidden="1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+VLOOKUP(G306,Liste!$A$7:$G$69,3,FALSE)</f>
        <v>Pin sylvestre</v>
      </c>
      <c r="BI306" s="96" t="str">
        <f>+VLOOKUP(H306,Liste!$B$7:$G$69,5,FALSE)</f>
        <v>GS Pineraies des plaines du Centre et du Nord Ouest</v>
      </c>
      <c r="BJ306" s="131">
        <f t="shared" si="91"/>
        <v>45</v>
      </c>
      <c r="BK306" s="131" t="str">
        <f t="shared" si="93"/>
        <v>Pin sylvestre_F1_Eclaircie tardive_GS Pineraies des plaines du Centre et du Nord Ouest_45_</v>
      </c>
      <c r="BL306" s="312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0" t="str">
        <f>+VLOOKUP(G306,Liste!$A$7:$H$69,8,FALSE)</f>
        <v>Résineux</v>
      </c>
      <c r="BU306" s="290">
        <f t="shared" si="94"/>
        <v>0</v>
      </c>
      <c r="BV306" s="292">
        <f t="shared" si="95"/>
        <v>1</v>
      </c>
      <c r="BW306" s="311">
        <v>0</v>
      </c>
      <c r="BX306" s="290">
        <f t="shared" si="96"/>
        <v>0.43</v>
      </c>
      <c r="BY306">
        <f t="shared" si="97"/>
        <v>0</v>
      </c>
      <c r="BZ306" s="296">
        <f t="shared" si="98"/>
        <v>0</v>
      </c>
      <c r="CB306" s="291">
        <v>0.6</v>
      </c>
      <c r="CC306" s="291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45" hidden="1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+VLOOKUP(G307,Liste!$A$7:$G$69,3,FALSE)</f>
        <v>Pin sylvestre</v>
      </c>
      <c r="BI307" s="96" t="str">
        <f>+VLOOKUP(H307,Liste!$B$7:$G$69,5,FALSE)</f>
        <v>GS Pineraies des plaines du Centre et du Nord Ouest</v>
      </c>
      <c r="BJ307" s="131">
        <f t="shared" si="91"/>
        <v>46</v>
      </c>
      <c r="BK307" s="131" t="str">
        <f t="shared" si="93"/>
        <v>Pin sylvestre_F1_Eclaircie tardive_GS Pineraies des plaines du Centre et du Nord Ouest_46_</v>
      </c>
      <c r="BL307" s="312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0" t="str">
        <f>+VLOOKUP(G307,Liste!$A$7:$H$69,8,FALSE)</f>
        <v>Résineux</v>
      </c>
      <c r="BU307" s="290">
        <f t="shared" si="94"/>
        <v>0</v>
      </c>
      <c r="BV307" s="292">
        <f t="shared" si="95"/>
        <v>1</v>
      </c>
      <c r="BW307" s="311">
        <v>0</v>
      </c>
      <c r="BX307" s="290">
        <f t="shared" si="96"/>
        <v>0.43</v>
      </c>
      <c r="BY307">
        <f t="shared" si="97"/>
        <v>0</v>
      </c>
      <c r="BZ307" s="296">
        <f t="shared" si="98"/>
        <v>0</v>
      </c>
      <c r="CB307" s="291">
        <v>0.6</v>
      </c>
      <c r="CC307" s="291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45" hidden="1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+VLOOKUP(G308,Liste!$A$7:$G$69,3,FALSE)</f>
        <v>Pin sylvestre</v>
      </c>
      <c r="BI308" s="96" t="str">
        <f>+VLOOKUP(H308,Liste!$B$7:$G$69,5,FALSE)</f>
        <v>GS Pineraies des plaines du Centre et du Nord Ouest</v>
      </c>
      <c r="BJ308" s="131">
        <f t="shared" si="91"/>
        <v>47</v>
      </c>
      <c r="BK308" s="131" t="str">
        <f t="shared" si="93"/>
        <v>Pin sylvestre_F1_Eclaircie tardive_GS Pineraies des plaines du Centre et du Nord Ouest_47_</v>
      </c>
      <c r="BL308" s="312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0" t="str">
        <f>+VLOOKUP(G308,Liste!$A$7:$H$69,8,FALSE)</f>
        <v>Résineux</v>
      </c>
      <c r="BU308" s="290">
        <f t="shared" si="94"/>
        <v>0</v>
      </c>
      <c r="BV308" s="292">
        <f t="shared" si="95"/>
        <v>1</v>
      </c>
      <c r="BW308" s="311">
        <v>0</v>
      </c>
      <c r="BX308" s="290">
        <f t="shared" si="96"/>
        <v>0.43</v>
      </c>
      <c r="BY308">
        <f t="shared" si="97"/>
        <v>0</v>
      </c>
      <c r="BZ308" s="296">
        <f t="shared" si="98"/>
        <v>0</v>
      </c>
      <c r="CB308" s="291">
        <v>0.6</v>
      </c>
      <c r="CC308" s="291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45" hidden="1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+VLOOKUP(G309,Liste!$A$7:$G$69,3,FALSE)</f>
        <v>Pin sylvestre</v>
      </c>
      <c r="BI309" s="96" t="str">
        <f>+VLOOKUP(H309,Liste!$B$7:$G$69,5,FALSE)</f>
        <v>GS Pineraies des plaines du Centre et du Nord Ouest</v>
      </c>
      <c r="BJ309" s="131">
        <f t="shared" si="91"/>
        <v>47</v>
      </c>
      <c r="BK309" s="131" t="str">
        <f t="shared" si="93"/>
        <v>Pin sylvestre_F1_Eclaircie tardive_GS Pineraies des plaines du Centre et du Nord Ouest_47_</v>
      </c>
      <c r="BL309" s="312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0" t="str">
        <f>+VLOOKUP(G309,Liste!$A$7:$H$69,8,FALSE)</f>
        <v>Résineux</v>
      </c>
      <c r="BU309" s="290">
        <f t="shared" si="94"/>
        <v>0</v>
      </c>
      <c r="BV309" s="292">
        <f t="shared" si="95"/>
        <v>1</v>
      </c>
      <c r="BW309" s="311">
        <v>0</v>
      </c>
      <c r="BX309" s="290">
        <f t="shared" si="96"/>
        <v>0.43</v>
      </c>
      <c r="BY309">
        <f t="shared" si="97"/>
        <v>0</v>
      </c>
      <c r="BZ309" s="296">
        <f t="shared" si="98"/>
        <v>0</v>
      </c>
      <c r="CB309" s="291">
        <v>0.6</v>
      </c>
      <c r="CC309" s="291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45" hidden="1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+VLOOKUP(G310,Liste!$A$7:$G$69,3,FALSE)</f>
        <v>Pin sylvestre</v>
      </c>
      <c r="BI310" s="96" t="str">
        <f>+VLOOKUP(H310,Liste!$B$7:$G$69,5,FALSE)</f>
        <v>GS Pineraies des plaines du Centre et du Nord Ouest</v>
      </c>
      <c r="BJ310" s="131">
        <f t="shared" si="91"/>
        <v>48</v>
      </c>
      <c r="BK310" s="131" t="str">
        <f t="shared" si="93"/>
        <v>Pin sylvestre_F1_Eclaircie tardive_GS Pineraies des plaines du Centre et du Nord Ouest_48_</v>
      </c>
      <c r="BL310" s="312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0" t="str">
        <f>+VLOOKUP(G310,Liste!$A$7:$H$69,8,FALSE)</f>
        <v>Résineux</v>
      </c>
      <c r="BU310" s="290">
        <f t="shared" si="94"/>
        <v>0</v>
      </c>
      <c r="BV310" s="292">
        <f t="shared" si="95"/>
        <v>1</v>
      </c>
      <c r="BW310" s="311">
        <v>0</v>
      </c>
      <c r="BX310" s="290">
        <f t="shared" si="96"/>
        <v>0.43</v>
      </c>
      <c r="BY310">
        <f t="shared" si="97"/>
        <v>0</v>
      </c>
      <c r="BZ310" s="296">
        <f t="shared" si="98"/>
        <v>0</v>
      </c>
      <c r="CB310" s="291">
        <v>0.6</v>
      </c>
      <c r="CC310" s="291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45" hidden="1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+VLOOKUP(G311,Liste!$A$7:$G$69,3,FALSE)</f>
        <v>Pin sylvestre</v>
      </c>
      <c r="BI311" s="96" t="str">
        <f>+VLOOKUP(H311,Liste!$B$7:$G$69,5,FALSE)</f>
        <v>GS Pineraies des plaines du Centre et du Nord Ouest</v>
      </c>
      <c r="BJ311" s="131">
        <f t="shared" si="91"/>
        <v>49</v>
      </c>
      <c r="BK311" s="131" t="str">
        <f t="shared" si="93"/>
        <v>Pin sylvestre_F1_Eclaircie tardive_GS Pineraies des plaines du Centre et du Nord Ouest_49_</v>
      </c>
      <c r="BL311" s="312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0" t="str">
        <f>+VLOOKUP(G311,Liste!$A$7:$H$69,8,FALSE)</f>
        <v>Résineux</v>
      </c>
      <c r="BU311" s="290">
        <f t="shared" si="94"/>
        <v>0</v>
      </c>
      <c r="BV311" s="292">
        <f t="shared" si="95"/>
        <v>1</v>
      </c>
      <c r="BW311" s="311">
        <v>0</v>
      </c>
      <c r="BX311" s="290">
        <f t="shared" si="96"/>
        <v>0.43</v>
      </c>
      <c r="BY311">
        <f t="shared" si="97"/>
        <v>0</v>
      </c>
      <c r="BZ311" s="296">
        <f t="shared" si="98"/>
        <v>0</v>
      </c>
      <c r="CB311" s="291">
        <v>0.6</v>
      </c>
      <c r="CC311" s="291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45" hidden="1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+VLOOKUP(G312,Liste!$A$7:$G$69,3,FALSE)</f>
        <v>Pin sylvestre</v>
      </c>
      <c r="BI312" s="96" t="str">
        <f>+VLOOKUP(H312,Liste!$B$7:$G$69,5,FALSE)</f>
        <v>GS Pineraies des plaines du Centre et du Nord Ouest</v>
      </c>
      <c r="BJ312" s="131">
        <f t="shared" si="91"/>
        <v>50</v>
      </c>
      <c r="BK312" s="131" t="str">
        <f t="shared" si="93"/>
        <v>Pin sylvestre_F1_Eclaircie tardive_GS Pineraies des plaines du Centre et du Nord Ouest_50_</v>
      </c>
      <c r="BL312" s="312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0" t="str">
        <f>+VLOOKUP(G312,Liste!$A$7:$H$69,8,FALSE)</f>
        <v>Résineux</v>
      </c>
      <c r="BU312" s="290">
        <f t="shared" si="94"/>
        <v>0</v>
      </c>
      <c r="BV312" s="292">
        <f t="shared" si="95"/>
        <v>1</v>
      </c>
      <c r="BW312" s="311">
        <v>0</v>
      </c>
      <c r="BX312" s="290">
        <f t="shared" si="96"/>
        <v>0.43</v>
      </c>
      <c r="BY312">
        <f t="shared" si="97"/>
        <v>0</v>
      </c>
      <c r="BZ312" s="296">
        <f t="shared" si="98"/>
        <v>0</v>
      </c>
      <c r="CB312" s="291">
        <v>0.6</v>
      </c>
      <c r="CC312" s="291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45" hidden="1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+VLOOKUP(G313,Liste!$A$7:$G$69,3,FALSE)</f>
        <v>Pin sylvestre</v>
      </c>
      <c r="BI313" s="96" t="str">
        <f>+VLOOKUP(H313,Liste!$B$7:$G$69,5,FALSE)</f>
        <v>GS Pineraies des plaines du Centre et du Nord Ouest</v>
      </c>
      <c r="BJ313" s="131">
        <f t="shared" si="91"/>
        <v>51</v>
      </c>
      <c r="BK313" s="131" t="str">
        <f t="shared" si="93"/>
        <v>Pin sylvestre_F1_Eclaircie tardive_GS Pineraies des plaines du Centre et du Nord Ouest_51_</v>
      </c>
      <c r="BL313" s="312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0" t="str">
        <f>+VLOOKUP(G313,Liste!$A$7:$H$69,8,FALSE)</f>
        <v>Résineux</v>
      </c>
      <c r="BU313" s="290">
        <f t="shared" si="94"/>
        <v>0</v>
      </c>
      <c r="BV313" s="292">
        <f t="shared" si="95"/>
        <v>1</v>
      </c>
      <c r="BW313" s="311">
        <v>0</v>
      </c>
      <c r="BX313" s="290">
        <f t="shared" si="96"/>
        <v>0.43</v>
      </c>
      <c r="BY313">
        <f t="shared" si="97"/>
        <v>0</v>
      </c>
      <c r="BZ313" s="296">
        <f t="shared" si="98"/>
        <v>0</v>
      </c>
      <c r="CB313" s="291">
        <v>0.6</v>
      </c>
      <c r="CC313" s="291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45" hidden="1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+VLOOKUP(G314,Liste!$A$7:$G$69,3,FALSE)</f>
        <v>Pin sylvestre</v>
      </c>
      <c r="BI314" s="96" t="str">
        <f>+VLOOKUP(H314,Liste!$B$7:$G$69,5,FALSE)</f>
        <v>GS Pineraies des plaines du Centre et du Nord Ouest</v>
      </c>
      <c r="BJ314" s="131">
        <f t="shared" si="91"/>
        <v>52</v>
      </c>
      <c r="BK314" s="131" t="str">
        <f t="shared" si="93"/>
        <v>Pin sylvestre_F1_Eclaircie tardive_GS Pineraies des plaines du Centre et du Nord Ouest_52_</v>
      </c>
      <c r="BL314" s="312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0" t="str">
        <f>+VLOOKUP(G314,Liste!$A$7:$H$69,8,FALSE)</f>
        <v>Résineux</v>
      </c>
      <c r="BU314" s="290">
        <f t="shared" si="94"/>
        <v>0</v>
      </c>
      <c r="BV314" s="292">
        <f t="shared" si="95"/>
        <v>1</v>
      </c>
      <c r="BW314" s="311">
        <v>0</v>
      </c>
      <c r="BX314" s="290">
        <f t="shared" si="96"/>
        <v>0.43</v>
      </c>
      <c r="BY314">
        <f t="shared" si="97"/>
        <v>0</v>
      </c>
      <c r="BZ314" s="296">
        <f t="shared" si="98"/>
        <v>0</v>
      </c>
      <c r="CB314" s="291">
        <v>0.6</v>
      </c>
      <c r="CC314" s="291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45" hidden="1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+VLOOKUP(G315,Liste!$A$7:$G$69,3,FALSE)</f>
        <v>Pin sylvestre</v>
      </c>
      <c r="BI315" s="96" t="str">
        <f>+VLOOKUP(H315,Liste!$B$7:$G$69,5,FALSE)</f>
        <v>GS Pineraies des plaines du Centre et du Nord Ouest</v>
      </c>
      <c r="BJ315" s="131">
        <f t="shared" si="91"/>
        <v>53</v>
      </c>
      <c r="BK315" s="131" t="str">
        <f t="shared" si="93"/>
        <v>Pin sylvestre_F1_Eclaircie tardive_GS Pineraies des plaines du Centre et du Nord Ouest_53_</v>
      </c>
      <c r="BL315" s="312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0" t="str">
        <f>+VLOOKUP(G315,Liste!$A$7:$H$69,8,FALSE)</f>
        <v>Résineux</v>
      </c>
      <c r="BU315" s="290">
        <f t="shared" si="94"/>
        <v>0</v>
      </c>
      <c r="BV315" s="292">
        <f t="shared" si="95"/>
        <v>1</v>
      </c>
      <c r="BW315" s="311">
        <v>0</v>
      </c>
      <c r="BX315" s="290">
        <f t="shared" si="96"/>
        <v>0.43</v>
      </c>
      <c r="BY315">
        <f t="shared" si="97"/>
        <v>0</v>
      </c>
      <c r="BZ315" s="296">
        <f t="shared" si="98"/>
        <v>0</v>
      </c>
      <c r="CB315" s="291">
        <v>0.6</v>
      </c>
      <c r="CC315" s="291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45" hidden="1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+VLOOKUP(G316,Liste!$A$7:$G$69,3,FALSE)</f>
        <v>Pin sylvestre</v>
      </c>
      <c r="BI316" s="96" t="str">
        <f>+VLOOKUP(H316,Liste!$B$7:$G$69,5,FALSE)</f>
        <v>GS Pineraies des plaines du Centre et du Nord Ouest</v>
      </c>
      <c r="BJ316" s="131">
        <f t="shared" si="91"/>
        <v>54</v>
      </c>
      <c r="BK316" s="131" t="str">
        <f t="shared" si="93"/>
        <v>Pin sylvestre_F1_Eclaircie tardive_GS Pineraies des plaines du Centre et du Nord Ouest_54_</v>
      </c>
      <c r="BL316" s="312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0" t="str">
        <f>+VLOOKUP(G316,Liste!$A$7:$H$69,8,FALSE)</f>
        <v>Résineux</v>
      </c>
      <c r="BU316" s="290">
        <f t="shared" si="94"/>
        <v>0</v>
      </c>
      <c r="BV316" s="292">
        <f t="shared" si="95"/>
        <v>1</v>
      </c>
      <c r="BW316" s="311">
        <v>0</v>
      </c>
      <c r="BX316" s="290">
        <f t="shared" si="96"/>
        <v>0.43</v>
      </c>
      <c r="BY316">
        <f t="shared" si="97"/>
        <v>0</v>
      </c>
      <c r="BZ316" s="296">
        <f t="shared" si="98"/>
        <v>0</v>
      </c>
      <c r="CB316" s="291">
        <v>0.6</v>
      </c>
      <c r="CC316" s="291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45" hidden="1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+VLOOKUP(G317,Liste!$A$7:$G$69,3,FALSE)</f>
        <v>Pin sylvestre</v>
      </c>
      <c r="BI317" s="96" t="str">
        <f>+VLOOKUP(H317,Liste!$B$7:$G$69,5,FALSE)</f>
        <v>GS Pineraies des plaines du Centre et du Nord Ouest</v>
      </c>
      <c r="BJ317" s="131">
        <f t="shared" si="91"/>
        <v>54</v>
      </c>
      <c r="BK317" s="131" t="str">
        <f t="shared" si="93"/>
        <v>Pin sylvestre_F1_Eclaircie tardive_GS Pineraies des plaines du Centre et du Nord Ouest_54_</v>
      </c>
      <c r="BL317" s="312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0" t="str">
        <f>+VLOOKUP(G317,Liste!$A$7:$H$69,8,FALSE)</f>
        <v>Résineux</v>
      </c>
      <c r="BU317" s="290">
        <f t="shared" si="94"/>
        <v>0</v>
      </c>
      <c r="BV317" s="292">
        <f t="shared" si="95"/>
        <v>1</v>
      </c>
      <c r="BW317" s="311">
        <v>0</v>
      </c>
      <c r="BX317" s="290">
        <f t="shared" si="96"/>
        <v>0.43</v>
      </c>
      <c r="BY317">
        <f t="shared" si="97"/>
        <v>0</v>
      </c>
      <c r="BZ317" s="296">
        <f t="shared" si="98"/>
        <v>0</v>
      </c>
      <c r="CB317" s="291">
        <v>0.6</v>
      </c>
      <c r="CC317" s="291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45" hidden="1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+VLOOKUP(G318,Liste!$A$7:$G$69,3,FALSE)</f>
        <v>Pin sylvestre</v>
      </c>
      <c r="BI318" s="96" t="str">
        <f>+VLOOKUP(H318,Liste!$B$7:$G$69,5,FALSE)</f>
        <v>GS Pineraies des plaines du Centre et du Nord Ouest</v>
      </c>
      <c r="BJ318" s="131">
        <f t="shared" si="91"/>
        <v>55</v>
      </c>
      <c r="BK318" s="131" t="str">
        <f t="shared" si="93"/>
        <v>Pin sylvestre_F1_Eclaircie tardive_GS Pineraies des plaines du Centre et du Nord Ouest_55_</v>
      </c>
      <c r="BL318" s="312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0" t="str">
        <f>+VLOOKUP(G318,Liste!$A$7:$H$69,8,FALSE)</f>
        <v>Résineux</v>
      </c>
      <c r="BU318" s="290">
        <f t="shared" si="94"/>
        <v>0</v>
      </c>
      <c r="BV318" s="292">
        <f t="shared" si="95"/>
        <v>1</v>
      </c>
      <c r="BW318" s="311">
        <v>0</v>
      </c>
      <c r="BX318" s="290">
        <f t="shared" si="96"/>
        <v>0.43</v>
      </c>
      <c r="BY318">
        <f t="shared" si="97"/>
        <v>0</v>
      </c>
      <c r="BZ318" s="296">
        <f t="shared" si="98"/>
        <v>0</v>
      </c>
      <c r="CB318" s="291">
        <v>0.6</v>
      </c>
      <c r="CC318" s="291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45" hidden="1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+VLOOKUP(G319,Liste!$A$7:$G$69,3,FALSE)</f>
        <v>Pin sylvestre</v>
      </c>
      <c r="BI319" s="96" t="str">
        <f>+VLOOKUP(H319,Liste!$B$7:$G$69,5,FALSE)</f>
        <v>GS Pineraies des plaines du Centre et du Nord Ouest</v>
      </c>
      <c r="BJ319" s="131">
        <f t="shared" si="91"/>
        <v>56</v>
      </c>
      <c r="BK319" s="131" t="str">
        <f t="shared" si="93"/>
        <v>Pin sylvestre_F1_Eclaircie tardive_GS Pineraies des plaines du Centre et du Nord Ouest_56_</v>
      </c>
      <c r="BL319" s="312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0" t="str">
        <f>+VLOOKUP(G319,Liste!$A$7:$H$69,8,FALSE)</f>
        <v>Résineux</v>
      </c>
      <c r="BU319" s="290">
        <f t="shared" si="94"/>
        <v>0</v>
      </c>
      <c r="BV319" s="292">
        <f t="shared" si="95"/>
        <v>1</v>
      </c>
      <c r="BW319" s="311">
        <v>0</v>
      </c>
      <c r="BX319" s="290">
        <f t="shared" si="96"/>
        <v>0.43</v>
      </c>
      <c r="BY319">
        <f t="shared" si="97"/>
        <v>0</v>
      </c>
      <c r="BZ319" s="296">
        <f t="shared" si="98"/>
        <v>0</v>
      </c>
      <c r="CB319" s="291">
        <v>0.6</v>
      </c>
      <c r="CC319" s="291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45" hidden="1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+VLOOKUP(G320,Liste!$A$7:$G$69,3,FALSE)</f>
        <v>Pin sylvestre</v>
      </c>
      <c r="BI320" s="96" t="str">
        <f>+VLOOKUP(H320,Liste!$B$7:$G$69,5,FALSE)</f>
        <v>GS Pineraies des plaines du Centre et du Nord Ouest</v>
      </c>
      <c r="BJ320" s="131">
        <f t="shared" si="91"/>
        <v>57</v>
      </c>
      <c r="BK320" s="131" t="str">
        <f t="shared" si="93"/>
        <v>Pin sylvestre_F1_Eclaircie tardive_GS Pineraies des plaines du Centre et du Nord Ouest_57_</v>
      </c>
      <c r="BL320" s="312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0" t="str">
        <f>+VLOOKUP(G320,Liste!$A$7:$H$69,8,FALSE)</f>
        <v>Résineux</v>
      </c>
      <c r="BU320" s="290">
        <f t="shared" si="94"/>
        <v>0</v>
      </c>
      <c r="BV320" s="292">
        <f t="shared" si="95"/>
        <v>1</v>
      </c>
      <c r="BW320" s="311">
        <v>0</v>
      </c>
      <c r="BX320" s="290">
        <f t="shared" si="96"/>
        <v>0.43</v>
      </c>
      <c r="BY320">
        <f t="shared" si="97"/>
        <v>0</v>
      </c>
      <c r="BZ320" s="296">
        <f t="shared" si="98"/>
        <v>0</v>
      </c>
      <c r="CB320" s="291">
        <v>0.6</v>
      </c>
      <c r="CC320" s="291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45" hidden="1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+VLOOKUP(G321,Liste!$A$7:$G$69,3,FALSE)</f>
        <v>Pin sylvestre</v>
      </c>
      <c r="BI321" s="96" t="str">
        <f>+VLOOKUP(H321,Liste!$B$7:$G$69,5,FALSE)</f>
        <v>GS Pineraies des plaines du Centre et du Nord Ouest</v>
      </c>
      <c r="BJ321" s="131">
        <f t="shared" si="91"/>
        <v>58</v>
      </c>
      <c r="BK321" s="131" t="str">
        <f t="shared" si="93"/>
        <v>Pin sylvestre_F1_Eclaircie tardive_GS Pineraies des plaines du Centre et du Nord Ouest_58_</v>
      </c>
      <c r="BL321" s="312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0" t="str">
        <f>+VLOOKUP(G321,Liste!$A$7:$H$69,8,FALSE)</f>
        <v>Résineux</v>
      </c>
      <c r="BU321" s="290">
        <f t="shared" si="94"/>
        <v>0</v>
      </c>
      <c r="BV321" s="292">
        <f t="shared" si="95"/>
        <v>1</v>
      </c>
      <c r="BW321" s="311">
        <v>0</v>
      </c>
      <c r="BX321" s="290">
        <f t="shared" si="96"/>
        <v>0.43</v>
      </c>
      <c r="BY321">
        <f t="shared" si="97"/>
        <v>0</v>
      </c>
      <c r="BZ321" s="296">
        <f t="shared" si="98"/>
        <v>0</v>
      </c>
      <c r="CB321" s="291">
        <v>0.6</v>
      </c>
      <c r="CC321" s="291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45" hidden="1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+VLOOKUP(G322,Liste!$A$7:$G$69,3,FALSE)</f>
        <v>Pin sylvestre</v>
      </c>
      <c r="BI322" s="96" t="str">
        <f>+VLOOKUP(H322,Liste!$B$7:$G$69,5,FALSE)</f>
        <v>GS Pineraies des plaines du Centre et du Nord Ouest</v>
      </c>
      <c r="BJ322" s="131">
        <f t="shared" si="91"/>
        <v>59</v>
      </c>
      <c r="BK322" s="131" t="str">
        <f t="shared" si="93"/>
        <v>Pin sylvestre_F1_Eclaircie tardive_GS Pineraies des plaines du Centre et du Nord Ouest_59_</v>
      </c>
      <c r="BL322" s="312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0" t="str">
        <f>+VLOOKUP(G322,Liste!$A$7:$H$69,8,FALSE)</f>
        <v>Résineux</v>
      </c>
      <c r="BU322" s="290">
        <f t="shared" si="94"/>
        <v>0</v>
      </c>
      <c r="BV322" s="292">
        <f t="shared" si="95"/>
        <v>1</v>
      </c>
      <c r="BW322" s="311">
        <v>0</v>
      </c>
      <c r="BX322" s="290">
        <f t="shared" si="96"/>
        <v>0.43</v>
      </c>
      <c r="BY322">
        <f t="shared" si="97"/>
        <v>0</v>
      </c>
      <c r="BZ322" s="296">
        <f t="shared" si="98"/>
        <v>0</v>
      </c>
      <c r="CB322" s="291">
        <v>0.6</v>
      </c>
      <c r="CC322" s="291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45" hidden="1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+VLOOKUP(G323,Liste!$A$7:$G$69,3,FALSE)</f>
        <v>Pin sylvestre</v>
      </c>
      <c r="BI323" s="96" t="str">
        <f>+VLOOKUP(H323,Liste!$B$7:$G$69,5,FALSE)</f>
        <v>GS Pineraies des plaines du Centre et du Nord Ouest</v>
      </c>
      <c r="BJ323" s="131">
        <f t="shared" ref="BJ323:BJ386" si="110">+AC323</f>
        <v>60</v>
      </c>
      <c r="BK323" s="131" t="str">
        <f t="shared" si="93"/>
        <v>Pin sylvestre_F1_Eclaircie tardive_GS Pineraies des plaines du Centre et du Nord Ouest_60_</v>
      </c>
      <c r="BL323" s="312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0" t="str">
        <f>+VLOOKUP(G323,Liste!$A$7:$H$69,8,FALSE)</f>
        <v>Résineux</v>
      </c>
      <c r="BU323" s="290">
        <f t="shared" si="94"/>
        <v>0</v>
      </c>
      <c r="BV323" s="292">
        <f t="shared" si="95"/>
        <v>1</v>
      </c>
      <c r="BW323" s="311">
        <v>0</v>
      </c>
      <c r="BX323" s="290">
        <f t="shared" si="96"/>
        <v>0.43</v>
      </c>
      <c r="BY323">
        <f t="shared" si="97"/>
        <v>0</v>
      </c>
      <c r="BZ323" s="296">
        <f t="shared" si="98"/>
        <v>0</v>
      </c>
      <c r="CB323" s="291">
        <v>0.6</v>
      </c>
      <c r="CC323" s="291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45" hidden="1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+VLOOKUP(G324,Liste!$A$7:$G$69,3,FALSE)</f>
        <v>Pin sylvestre</v>
      </c>
      <c r="BI324" s="96" t="str">
        <f>+VLOOKUP(H324,Liste!$B$7:$G$69,5,FALSE)</f>
        <v>GS Pineraies des plaines du Centre et du Nord Ouest</v>
      </c>
      <c r="BJ324" s="131">
        <f t="shared" si="110"/>
        <v>61</v>
      </c>
      <c r="BK324" s="131" t="str">
        <f t="shared" ref="BK324:BK387" si="112">+_xlfn.CONCAT(BH324,"_",J324,"_",I324,"_",BI324,"_",BJ324,"_")</f>
        <v>Pin sylvestre_F1_Eclaircie tardive_GS Pineraies des plaines du Centre et du Nord Ouest_61_</v>
      </c>
      <c r="BL324" s="312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0" t="str">
        <f>+VLOOKUP(G324,Liste!$A$7:$H$69,8,FALSE)</f>
        <v>Résineux</v>
      </c>
      <c r="BU324" s="290">
        <f t="shared" ref="BU324:BU387" si="113">IF(BT324="Résineux",0%,100%)</f>
        <v>0</v>
      </c>
      <c r="BV324" s="292">
        <f t="shared" ref="BV324:BV387" si="114">+IF(BT324="Résineux",100%,0%)</f>
        <v>1</v>
      </c>
      <c r="BW324" s="311">
        <v>0</v>
      </c>
      <c r="BX324" s="290">
        <f t="shared" ref="BX324:BX387" si="115">+IF(BV324&lt;&gt;0,0.43,0.25)</f>
        <v>0.43</v>
      </c>
      <c r="BY324">
        <f t="shared" ref="BY324:BY387" si="116">+IF(BJ324&lt;=30,AV324*BX324,0)</f>
        <v>0</v>
      </c>
      <c r="BZ324" s="296">
        <f t="shared" ref="BZ324:BZ387" si="117">+IF(BJ324&gt;=31,0,BY324+BZ323)</f>
        <v>0</v>
      </c>
      <c r="CB324" s="291">
        <v>0.6</v>
      </c>
      <c r="CC324" s="291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45" hidden="1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+VLOOKUP(G325,Liste!$A$7:$G$69,3,FALSE)</f>
        <v>Pin sylvestre</v>
      </c>
      <c r="BI325" s="96" t="str">
        <f>+VLOOKUP(H325,Liste!$B$7:$G$69,5,FALSE)</f>
        <v>GS Pineraies des plaines du Centre et du Nord Ouest</v>
      </c>
      <c r="BJ325" s="131">
        <f t="shared" si="110"/>
        <v>62</v>
      </c>
      <c r="BK325" s="131" t="str">
        <f t="shared" si="112"/>
        <v>Pin sylvestre_F1_Eclaircie tardive_GS Pineraies des plaines du Centre et du Nord Ouest_62_</v>
      </c>
      <c r="BL325" s="312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0" t="str">
        <f>+VLOOKUP(G325,Liste!$A$7:$H$69,8,FALSE)</f>
        <v>Résineux</v>
      </c>
      <c r="BU325" s="290">
        <f t="shared" si="113"/>
        <v>0</v>
      </c>
      <c r="BV325" s="292">
        <f t="shared" si="114"/>
        <v>1</v>
      </c>
      <c r="BW325" s="311">
        <v>0</v>
      </c>
      <c r="BX325" s="290">
        <f t="shared" si="115"/>
        <v>0.43</v>
      </c>
      <c r="BY325">
        <f t="shared" si="116"/>
        <v>0</v>
      </c>
      <c r="BZ325" s="296">
        <f t="shared" si="117"/>
        <v>0</v>
      </c>
      <c r="CB325" s="291">
        <v>0.6</v>
      </c>
      <c r="CC325" s="291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45" hidden="1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+VLOOKUP(G326,Liste!$A$7:$G$69,3,FALSE)</f>
        <v>Pin sylvestre</v>
      </c>
      <c r="BI326" s="96" t="str">
        <f>+VLOOKUP(H326,Liste!$B$7:$G$69,5,FALSE)</f>
        <v>GS Pineraies des plaines du Centre et du Nord Ouest</v>
      </c>
      <c r="BJ326" s="131">
        <f t="shared" si="110"/>
        <v>63</v>
      </c>
      <c r="BK326" s="131" t="str">
        <f t="shared" si="112"/>
        <v>Pin sylvestre_F1_Eclaircie tardive_GS Pineraies des plaines du Centre et du Nord Ouest_63_</v>
      </c>
      <c r="BL326" s="312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0" t="str">
        <f>+VLOOKUP(G326,Liste!$A$7:$H$69,8,FALSE)</f>
        <v>Résineux</v>
      </c>
      <c r="BU326" s="290">
        <f t="shared" si="113"/>
        <v>0</v>
      </c>
      <c r="BV326" s="292">
        <f t="shared" si="114"/>
        <v>1</v>
      </c>
      <c r="BW326" s="311">
        <v>0</v>
      </c>
      <c r="BX326" s="290">
        <f t="shared" si="115"/>
        <v>0.43</v>
      </c>
      <c r="BY326">
        <f t="shared" si="116"/>
        <v>0</v>
      </c>
      <c r="BZ326" s="296">
        <f t="shared" si="117"/>
        <v>0</v>
      </c>
      <c r="CB326" s="291">
        <v>0.6</v>
      </c>
      <c r="CC326" s="291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45" hidden="1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+VLOOKUP(G327,Liste!$A$7:$G$69,3,FALSE)</f>
        <v>Pin sylvestre</v>
      </c>
      <c r="BI327" s="96" t="str">
        <f>+VLOOKUP(H327,Liste!$B$7:$G$69,5,FALSE)</f>
        <v>GS Pineraies des plaines du Centre et du Nord Ouest</v>
      </c>
      <c r="BJ327" s="131">
        <f t="shared" si="110"/>
        <v>63</v>
      </c>
      <c r="BK327" s="131" t="str">
        <f t="shared" si="112"/>
        <v>Pin sylvestre_F1_Eclaircie tardive_GS Pineraies des plaines du Centre et du Nord Ouest_63_</v>
      </c>
      <c r="BL327" s="312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0" t="str">
        <f>+VLOOKUP(G327,Liste!$A$7:$H$69,8,FALSE)</f>
        <v>Résineux</v>
      </c>
      <c r="BU327" s="290">
        <f t="shared" si="113"/>
        <v>0</v>
      </c>
      <c r="BV327" s="292">
        <f t="shared" si="114"/>
        <v>1</v>
      </c>
      <c r="BW327" s="311">
        <v>0</v>
      </c>
      <c r="BX327" s="290">
        <f t="shared" si="115"/>
        <v>0.43</v>
      </c>
      <c r="BY327">
        <f t="shared" si="116"/>
        <v>0</v>
      </c>
      <c r="BZ327" s="296">
        <f t="shared" si="117"/>
        <v>0</v>
      </c>
      <c r="CB327" s="291">
        <v>0.6</v>
      </c>
      <c r="CC327" s="291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45" hidden="1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+VLOOKUP(G328,Liste!$A$7:$G$69,3,FALSE)</f>
        <v>Pin sylvestre</v>
      </c>
      <c r="BI328" s="96" t="str">
        <f>+VLOOKUP(H328,Liste!$B$7:$G$69,5,FALSE)</f>
        <v>GS Pineraies des plaines du Centre et du Nord Ouest</v>
      </c>
      <c r="BJ328" s="131">
        <f t="shared" si="110"/>
        <v>64</v>
      </c>
      <c r="BK328" s="131" t="str">
        <f t="shared" si="112"/>
        <v>Pin sylvestre_F1_Eclaircie tardive_GS Pineraies des plaines du Centre et du Nord Ouest_64_</v>
      </c>
      <c r="BL328" s="312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0" t="str">
        <f>+VLOOKUP(G328,Liste!$A$7:$H$69,8,FALSE)</f>
        <v>Résineux</v>
      </c>
      <c r="BU328" s="290">
        <f t="shared" si="113"/>
        <v>0</v>
      </c>
      <c r="BV328" s="292">
        <f t="shared" si="114"/>
        <v>1</v>
      </c>
      <c r="BW328" s="311">
        <v>0</v>
      </c>
      <c r="BX328" s="290">
        <f t="shared" si="115"/>
        <v>0.43</v>
      </c>
      <c r="BY328">
        <f t="shared" si="116"/>
        <v>0</v>
      </c>
      <c r="BZ328" s="296">
        <f t="shared" si="117"/>
        <v>0</v>
      </c>
      <c r="CB328" s="291">
        <v>0.6</v>
      </c>
      <c r="CC328" s="291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45" hidden="1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+VLOOKUP(G329,Liste!$A$7:$G$69,3,FALSE)</f>
        <v>Pin sylvestre</v>
      </c>
      <c r="BI329" s="96" t="str">
        <f>+VLOOKUP(H329,Liste!$B$7:$G$69,5,FALSE)</f>
        <v>GS Pineraies des plaines du Centre et du Nord Ouest</v>
      </c>
      <c r="BJ329" s="131">
        <f t="shared" si="110"/>
        <v>65</v>
      </c>
      <c r="BK329" s="131" t="str">
        <f t="shared" si="112"/>
        <v>Pin sylvestre_F1_Eclaircie tardive_GS Pineraies des plaines du Centre et du Nord Ouest_65_</v>
      </c>
      <c r="BL329" s="312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0" t="str">
        <f>+VLOOKUP(G329,Liste!$A$7:$H$69,8,FALSE)</f>
        <v>Résineux</v>
      </c>
      <c r="BU329" s="290">
        <f t="shared" si="113"/>
        <v>0</v>
      </c>
      <c r="BV329" s="292">
        <f t="shared" si="114"/>
        <v>1</v>
      </c>
      <c r="BW329" s="311">
        <v>0</v>
      </c>
      <c r="BX329" s="290">
        <f t="shared" si="115"/>
        <v>0.43</v>
      </c>
      <c r="BY329">
        <f t="shared" si="116"/>
        <v>0</v>
      </c>
      <c r="BZ329" s="296">
        <f t="shared" si="117"/>
        <v>0</v>
      </c>
      <c r="CB329" s="291">
        <v>0.6</v>
      </c>
      <c r="CC329" s="291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45" hidden="1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+VLOOKUP(G330,Liste!$A$7:$G$69,3,FALSE)</f>
        <v>Pin sylvestre</v>
      </c>
      <c r="BI330" s="96" t="str">
        <f>+VLOOKUP(H330,Liste!$B$7:$G$69,5,FALSE)</f>
        <v>GS Pineraies des plaines du Centre et du Nord Ouest</v>
      </c>
      <c r="BJ330" s="131">
        <f t="shared" si="110"/>
        <v>66</v>
      </c>
      <c r="BK330" s="131" t="str">
        <f t="shared" si="112"/>
        <v>Pin sylvestre_F1_Eclaircie tardive_GS Pineraies des plaines du Centre et du Nord Ouest_66_</v>
      </c>
      <c r="BL330" s="312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0" t="str">
        <f>+VLOOKUP(G330,Liste!$A$7:$H$69,8,FALSE)</f>
        <v>Résineux</v>
      </c>
      <c r="BU330" s="290">
        <f t="shared" si="113"/>
        <v>0</v>
      </c>
      <c r="BV330" s="292">
        <f t="shared" si="114"/>
        <v>1</v>
      </c>
      <c r="BW330" s="311">
        <v>0</v>
      </c>
      <c r="BX330" s="290">
        <f t="shared" si="115"/>
        <v>0.43</v>
      </c>
      <c r="BY330">
        <f t="shared" si="116"/>
        <v>0</v>
      </c>
      <c r="BZ330" s="296">
        <f t="shared" si="117"/>
        <v>0</v>
      </c>
      <c r="CB330" s="291">
        <v>0.6</v>
      </c>
      <c r="CC330" s="291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45" hidden="1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+VLOOKUP(G331,Liste!$A$7:$G$69,3,FALSE)</f>
        <v>Pin sylvestre</v>
      </c>
      <c r="BI331" s="96" t="str">
        <f>+VLOOKUP(H331,Liste!$B$7:$G$69,5,FALSE)</f>
        <v>GS Pineraies des plaines du Centre et du Nord Ouest</v>
      </c>
      <c r="BJ331" s="131">
        <f t="shared" si="110"/>
        <v>67</v>
      </c>
      <c r="BK331" s="131" t="str">
        <f t="shared" si="112"/>
        <v>Pin sylvestre_F1_Eclaircie tardive_GS Pineraies des plaines du Centre et du Nord Ouest_67_</v>
      </c>
      <c r="BL331" s="312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0" t="str">
        <f>+VLOOKUP(G331,Liste!$A$7:$H$69,8,FALSE)</f>
        <v>Résineux</v>
      </c>
      <c r="BU331" s="290">
        <f t="shared" si="113"/>
        <v>0</v>
      </c>
      <c r="BV331" s="292">
        <f t="shared" si="114"/>
        <v>1</v>
      </c>
      <c r="BW331" s="311">
        <v>0</v>
      </c>
      <c r="BX331" s="290">
        <f t="shared" si="115"/>
        <v>0.43</v>
      </c>
      <c r="BY331">
        <f t="shared" si="116"/>
        <v>0</v>
      </c>
      <c r="BZ331" s="296">
        <f t="shared" si="117"/>
        <v>0</v>
      </c>
      <c r="CB331" s="291">
        <v>0.6</v>
      </c>
      <c r="CC331" s="291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45" hidden="1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+VLOOKUP(G332,Liste!$A$7:$G$69,3,FALSE)</f>
        <v>Pin sylvestre</v>
      </c>
      <c r="BI332" s="96" t="str">
        <f>+VLOOKUP(H332,Liste!$B$7:$G$69,5,FALSE)</f>
        <v>GS Pineraies des plaines du Centre et du Nord Ouest</v>
      </c>
      <c r="BJ332" s="131">
        <f t="shared" si="110"/>
        <v>68</v>
      </c>
      <c r="BK332" s="131" t="str">
        <f t="shared" si="112"/>
        <v>Pin sylvestre_F1_Eclaircie tardive_GS Pineraies des plaines du Centre et du Nord Ouest_68_</v>
      </c>
      <c r="BL332" s="312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0" t="str">
        <f>+VLOOKUP(G332,Liste!$A$7:$H$69,8,FALSE)</f>
        <v>Résineux</v>
      </c>
      <c r="BU332" s="290">
        <f t="shared" si="113"/>
        <v>0</v>
      </c>
      <c r="BV332" s="292">
        <f t="shared" si="114"/>
        <v>1</v>
      </c>
      <c r="BW332" s="311">
        <v>0</v>
      </c>
      <c r="BX332" s="290">
        <f t="shared" si="115"/>
        <v>0.43</v>
      </c>
      <c r="BY332">
        <f t="shared" si="116"/>
        <v>0</v>
      </c>
      <c r="BZ332" s="296">
        <f t="shared" si="117"/>
        <v>0</v>
      </c>
      <c r="CB332" s="291">
        <v>0.6</v>
      </c>
      <c r="CC332" s="291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45" hidden="1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+VLOOKUP(G333,Liste!$A$7:$G$69,3,FALSE)</f>
        <v>Pin sylvestre</v>
      </c>
      <c r="BI333" s="96" t="str">
        <f>+VLOOKUP(H333,Liste!$B$7:$G$69,5,FALSE)</f>
        <v>GS Pineraies des plaines du Centre et du Nord Ouest</v>
      </c>
      <c r="BJ333" s="131">
        <f t="shared" si="110"/>
        <v>69</v>
      </c>
      <c r="BK333" s="131" t="str">
        <f t="shared" si="112"/>
        <v>Pin sylvestre_F1_Eclaircie tardive_GS Pineraies des plaines du Centre et du Nord Ouest_69_</v>
      </c>
      <c r="BL333" s="312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0" t="str">
        <f>+VLOOKUP(G333,Liste!$A$7:$H$69,8,FALSE)</f>
        <v>Résineux</v>
      </c>
      <c r="BU333" s="290">
        <f t="shared" si="113"/>
        <v>0</v>
      </c>
      <c r="BV333" s="292">
        <f t="shared" si="114"/>
        <v>1</v>
      </c>
      <c r="BW333" s="311">
        <v>0</v>
      </c>
      <c r="BX333" s="290">
        <f t="shared" si="115"/>
        <v>0.43</v>
      </c>
      <c r="BY333">
        <f t="shared" si="116"/>
        <v>0</v>
      </c>
      <c r="BZ333" s="296">
        <f t="shared" si="117"/>
        <v>0</v>
      </c>
      <c r="CB333" s="291">
        <v>0.6</v>
      </c>
      <c r="CC333" s="291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45" hidden="1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+VLOOKUP(G334,Liste!$A$7:$G$69,3,FALSE)</f>
        <v>Pin sylvestre</v>
      </c>
      <c r="BI334" s="96" t="str">
        <f>+VLOOKUP(H334,Liste!$B$7:$G$69,5,FALSE)</f>
        <v>GS Pineraies des plaines du Centre et du Nord Ouest</v>
      </c>
      <c r="BJ334" s="131">
        <f t="shared" si="110"/>
        <v>70</v>
      </c>
      <c r="BK334" s="131" t="str">
        <f t="shared" si="112"/>
        <v>Pin sylvestre_F1_Eclaircie tardive_GS Pineraies des plaines du Centre et du Nord Ouest_70_</v>
      </c>
      <c r="BL334" s="312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0" t="str">
        <f>+VLOOKUP(G334,Liste!$A$7:$H$69,8,FALSE)</f>
        <v>Résineux</v>
      </c>
      <c r="BU334" s="290">
        <f t="shared" si="113"/>
        <v>0</v>
      </c>
      <c r="BV334" s="292">
        <f t="shared" si="114"/>
        <v>1</v>
      </c>
      <c r="BW334" s="311">
        <v>0</v>
      </c>
      <c r="BX334" s="290">
        <f t="shared" si="115"/>
        <v>0.43</v>
      </c>
      <c r="BY334">
        <f t="shared" si="116"/>
        <v>0</v>
      </c>
      <c r="BZ334" s="296">
        <f t="shared" si="117"/>
        <v>0</v>
      </c>
      <c r="CB334" s="291">
        <v>0.6</v>
      </c>
      <c r="CC334" s="291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45" hidden="1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+VLOOKUP(G335,Liste!$A$7:$G$69,3,FALSE)</f>
        <v>Pin sylvestre</v>
      </c>
      <c r="BI335" s="96" t="str">
        <f>+VLOOKUP(H335,Liste!$B$7:$G$69,5,FALSE)</f>
        <v>GS Pineraies des plaines du Centre et du Nord Ouest</v>
      </c>
      <c r="BJ335" s="131">
        <f t="shared" si="110"/>
        <v>71</v>
      </c>
      <c r="BK335" s="131" t="str">
        <f t="shared" si="112"/>
        <v>Pin sylvestre_F1_Eclaircie tardive_GS Pineraies des plaines du Centre et du Nord Ouest_71_</v>
      </c>
      <c r="BL335" s="312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0" t="str">
        <f>+VLOOKUP(G335,Liste!$A$7:$H$69,8,FALSE)</f>
        <v>Résineux</v>
      </c>
      <c r="BU335" s="290">
        <f t="shared" si="113"/>
        <v>0</v>
      </c>
      <c r="BV335" s="292">
        <f t="shared" si="114"/>
        <v>1</v>
      </c>
      <c r="BW335" s="311">
        <v>0</v>
      </c>
      <c r="BX335" s="290">
        <f t="shared" si="115"/>
        <v>0.43</v>
      </c>
      <c r="BY335">
        <f t="shared" si="116"/>
        <v>0</v>
      </c>
      <c r="BZ335" s="296">
        <f t="shared" si="117"/>
        <v>0</v>
      </c>
      <c r="CB335" s="291">
        <v>0.6</v>
      </c>
      <c r="CC335" s="291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45" hidden="1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+VLOOKUP(G336,Liste!$A$7:$G$69,3,FALSE)</f>
        <v>Pin sylvestre</v>
      </c>
      <c r="BI336" s="96" t="str">
        <f>+VLOOKUP(H336,Liste!$B$7:$G$69,5,FALSE)</f>
        <v>GS Pineraies des plaines du Centre et du Nord Ouest</v>
      </c>
      <c r="BJ336" s="131">
        <f t="shared" si="110"/>
        <v>72</v>
      </c>
      <c r="BK336" s="131" t="str">
        <f t="shared" si="112"/>
        <v>Pin sylvestre_F1_Eclaircie tardive_GS Pineraies des plaines du Centre et du Nord Ouest_72_</v>
      </c>
      <c r="BL336" s="312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0" t="str">
        <f>+VLOOKUP(G336,Liste!$A$7:$H$69,8,FALSE)</f>
        <v>Résineux</v>
      </c>
      <c r="BU336" s="290">
        <f t="shared" si="113"/>
        <v>0</v>
      </c>
      <c r="BV336" s="292">
        <f t="shared" si="114"/>
        <v>1</v>
      </c>
      <c r="BW336" s="311">
        <v>0</v>
      </c>
      <c r="BX336" s="290">
        <f t="shared" si="115"/>
        <v>0.43</v>
      </c>
      <c r="BY336">
        <f t="shared" si="116"/>
        <v>0</v>
      </c>
      <c r="BZ336" s="296">
        <f t="shared" si="117"/>
        <v>0</v>
      </c>
      <c r="CB336" s="291">
        <v>0.6</v>
      </c>
      <c r="CC336" s="291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45" hidden="1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+VLOOKUP(G337,Liste!$A$7:$G$69,3,FALSE)</f>
        <v>Pin sylvestre</v>
      </c>
      <c r="BI337" s="96" t="str">
        <f>+VLOOKUP(H337,Liste!$B$7:$G$69,5,FALSE)</f>
        <v>GS Pineraies des plaines du Centre et du Nord Ouest</v>
      </c>
      <c r="BJ337" s="131">
        <f t="shared" si="110"/>
        <v>72</v>
      </c>
      <c r="BK337" s="131" t="str">
        <f t="shared" si="112"/>
        <v>Pin sylvestre_F1_Eclaircie tardive_GS Pineraies des plaines du Centre et du Nord Ouest_72_</v>
      </c>
      <c r="BL337" s="312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0" t="str">
        <f>+VLOOKUP(G337,Liste!$A$7:$H$69,8,FALSE)</f>
        <v>Résineux</v>
      </c>
      <c r="BU337" s="290">
        <f t="shared" si="113"/>
        <v>0</v>
      </c>
      <c r="BV337" s="292">
        <f t="shared" si="114"/>
        <v>1</v>
      </c>
      <c r="BW337" s="311">
        <v>0</v>
      </c>
      <c r="BX337" s="290">
        <f t="shared" si="115"/>
        <v>0.43</v>
      </c>
      <c r="BY337">
        <f t="shared" si="116"/>
        <v>0</v>
      </c>
      <c r="BZ337" s="296">
        <f t="shared" si="117"/>
        <v>0</v>
      </c>
      <c r="CB337" s="291">
        <v>0.6</v>
      </c>
      <c r="CC337" s="291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45" hidden="1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+VLOOKUP(G338,Liste!$A$7:$G$69,3,FALSE)</f>
        <v>Pin sylvestre</v>
      </c>
      <c r="BI338" s="96" t="str">
        <f>+VLOOKUP(H338,Liste!$B$7:$G$69,5,FALSE)</f>
        <v>GS Pineraies des plaines du Centre et du Nord Ouest</v>
      </c>
      <c r="BJ338" s="131">
        <f t="shared" si="110"/>
        <v>73</v>
      </c>
      <c r="BK338" s="131" t="str">
        <f t="shared" si="112"/>
        <v>Pin sylvestre_F1_Eclaircie tardive_GS Pineraies des plaines du Centre et du Nord Ouest_73_</v>
      </c>
      <c r="BL338" s="312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0" t="str">
        <f>+VLOOKUP(G338,Liste!$A$7:$H$69,8,FALSE)</f>
        <v>Résineux</v>
      </c>
      <c r="BU338" s="290">
        <f t="shared" si="113"/>
        <v>0</v>
      </c>
      <c r="BV338" s="292">
        <f t="shared" si="114"/>
        <v>1</v>
      </c>
      <c r="BW338" s="311">
        <v>0</v>
      </c>
      <c r="BX338" s="290">
        <f t="shared" si="115"/>
        <v>0.43</v>
      </c>
      <c r="BY338">
        <f t="shared" si="116"/>
        <v>0</v>
      </c>
      <c r="BZ338" s="296">
        <f t="shared" si="117"/>
        <v>0</v>
      </c>
      <c r="CB338" s="291">
        <v>0.6</v>
      </c>
      <c r="CC338" s="291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45" hidden="1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+VLOOKUP(G339,Liste!$A$7:$G$69,3,FALSE)</f>
        <v>Pin sylvestre</v>
      </c>
      <c r="BI339" s="96" t="str">
        <f>+VLOOKUP(H339,Liste!$B$7:$G$69,5,FALSE)</f>
        <v>GS Pineraies des plaines du Centre et du Nord Ouest</v>
      </c>
      <c r="BJ339" s="131">
        <f t="shared" si="110"/>
        <v>74</v>
      </c>
      <c r="BK339" s="131" t="str">
        <f t="shared" si="112"/>
        <v>Pin sylvestre_F1_Eclaircie tardive_GS Pineraies des plaines du Centre et du Nord Ouest_74_</v>
      </c>
      <c r="BL339" s="312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0" t="str">
        <f>+VLOOKUP(G339,Liste!$A$7:$H$69,8,FALSE)</f>
        <v>Résineux</v>
      </c>
      <c r="BU339" s="290">
        <f t="shared" si="113"/>
        <v>0</v>
      </c>
      <c r="BV339" s="292">
        <f t="shared" si="114"/>
        <v>1</v>
      </c>
      <c r="BW339" s="311">
        <v>0</v>
      </c>
      <c r="BX339" s="290">
        <f t="shared" si="115"/>
        <v>0.43</v>
      </c>
      <c r="BY339">
        <f t="shared" si="116"/>
        <v>0</v>
      </c>
      <c r="BZ339" s="296">
        <f t="shared" si="117"/>
        <v>0</v>
      </c>
      <c r="CB339" s="291">
        <v>0.6</v>
      </c>
      <c r="CC339" s="291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45" hidden="1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+VLOOKUP(G340,Liste!$A$7:$G$69,3,FALSE)</f>
        <v>Pin sylvestre</v>
      </c>
      <c r="BI340" s="96" t="str">
        <f>+VLOOKUP(H340,Liste!$B$7:$G$69,5,FALSE)</f>
        <v>GS Pineraies des plaines du Centre et du Nord Ouest</v>
      </c>
      <c r="BJ340" s="131">
        <f t="shared" si="110"/>
        <v>75</v>
      </c>
      <c r="BK340" s="131" t="str">
        <f t="shared" si="112"/>
        <v>Pin sylvestre_F1_Eclaircie tardive_GS Pineraies des plaines du Centre et du Nord Ouest_75_</v>
      </c>
      <c r="BL340" s="312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0" t="str">
        <f>+VLOOKUP(G340,Liste!$A$7:$H$69,8,FALSE)</f>
        <v>Résineux</v>
      </c>
      <c r="BU340" s="290">
        <f t="shared" si="113"/>
        <v>0</v>
      </c>
      <c r="BV340" s="292">
        <f t="shared" si="114"/>
        <v>1</v>
      </c>
      <c r="BW340" s="311">
        <v>0</v>
      </c>
      <c r="BX340" s="290">
        <f t="shared" si="115"/>
        <v>0.43</v>
      </c>
      <c r="BY340">
        <f t="shared" si="116"/>
        <v>0</v>
      </c>
      <c r="BZ340" s="296">
        <f t="shared" si="117"/>
        <v>0</v>
      </c>
      <c r="CB340" s="291">
        <v>0.6</v>
      </c>
      <c r="CC340" s="291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45" hidden="1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+VLOOKUP(G341,Liste!$A$7:$G$69,3,FALSE)</f>
        <v>Pin sylvestre</v>
      </c>
      <c r="BI341" s="96" t="str">
        <f>+VLOOKUP(H341,Liste!$B$7:$G$69,5,FALSE)</f>
        <v>GS Pineraies des plaines du Centre et du Nord Ouest</v>
      </c>
      <c r="BJ341" s="131">
        <f t="shared" si="110"/>
        <v>76</v>
      </c>
      <c r="BK341" s="131" t="str">
        <f t="shared" si="112"/>
        <v>Pin sylvestre_F1_Eclaircie tardive_GS Pineraies des plaines du Centre et du Nord Ouest_76_</v>
      </c>
      <c r="BL341" s="312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0" t="str">
        <f>+VLOOKUP(G341,Liste!$A$7:$H$69,8,FALSE)</f>
        <v>Résineux</v>
      </c>
      <c r="BU341" s="290">
        <f t="shared" si="113"/>
        <v>0</v>
      </c>
      <c r="BV341" s="292">
        <f t="shared" si="114"/>
        <v>1</v>
      </c>
      <c r="BW341" s="311">
        <v>0</v>
      </c>
      <c r="BX341" s="290">
        <f t="shared" si="115"/>
        <v>0.43</v>
      </c>
      <c r="BY341">
        <f t="shared" si="116"/>
        <v>0</v>
      </c>
      <c r="BZ341" s="296">
        <f t="shared" si="117"/>
        <v>0</v>
      </c>
      <c r="CB341" s="291">
        <v>0.6</v>
      </c>
      <c r="CC341" s="291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45" hidden="1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+VLOOKUP(G342,Liste!$A$7:$G$69,3,FALSE)</f>
        <v>Pin sylvestre</v>
      </c>
      <c r="BI342" s="96" t="str">
        <f>+VLOOKUP(H342,Liste!$B$7:$G$69,5,FALSE)</f>
        <v>GS Pineraies des plaines du Centre et du Nord Ouest</v>
      </c>
      <c r="BJ342" s="131">
        <f t="shared" si="110"/>
        <v>77</v>
      </c>
      <c r="BK342" s="131" t="str">
        <f t="shared" si="112"/>
        <v>Pin sylvestre_F1_Eclaircie tardive_GS Pineraies des plaines du Centre et du Nord Ouest_77_</v>
      </c>
      <c r="BL342" s="312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0" t="str">
        <f>+VLOOKUP(G342,Liste!$A$7:$H$69,8,FALSE)</f>
        <v>Résineux</v>
      </c>
      <c r="BU342" s="290">
        <f t="shared" si="113"/>
        <v>0</v>
      </c>
      <c r="BV342" s="292">
        <f t="shared" si="114"/>
        <v>1</v>
      </c>
      <c r="BW342" s="311">
        <v>0</v>
      </c>
      <c r="BX342" s="290">
        <f t="shared" si="115"/>
        <v>0.43</v>
      </c>
      <c r="BY342">
        <f t="shared" si="116"/>
        <v>0</v>
      </c>
      <c r="BZ342" s="296">
        <f t="shared" si="117"/>
        <v>0</v>
      </c>
      <c r="CB342" s="291">
        <v>0.6</v>
      </c>
      <c r="CC342" s="291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45" hidden="1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+VLOOKUP(G343,Liste!$A$7:$G$69,3,FALSE)</f>
        <v>Pin sylvestre</v>
      </c>
      <c r="BI343" s="96" t="str">
        <f>+VLOOKUP(H343,Liste!$B$7:$G$69,5,FALSE)</f>
        <v>GS Pineraies des plaines du Centre et du Nord Ouest</v>
      </c>
      <c r="BJ343" s="131">
        <f t="shared" si="110"/>
        <v>78</v>
      </c>
      <c r="BK343" s="131" t="str">
        <f t="shared" si="112"/>
        <v>Pin sylvestre_F1_Eclaircie tardive_GS Pineraies des plaines du Centre et du Nord Ouest_78_</v>
      </c>
      <c r="BL343" s="312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0" t="str">
        <f>+VLOOKUP(G343,Liste!$A$7:$H$69,8,FALSE)</f>
        <v>Résineux</v>
      </c>
      <c r="BU343" s="290">
        <f t="shared" si="113"/>
        <v>0</v>
      </c>
      <c r="BV343" s="292">
        <f t="shared" si="114"/>
        <v>1</v>
      </c>
      <c r="BW343" s="311">
        <v>0</v>
      </c>
      <c r="BX343" s="290">
        <f t="shared" si="115"/>
        <v>0.43</v>
      </c>
      <c r="BY343">
        <f t="shared" si="116"/>
        <v>0</v>
      </c>
      <c r="BZ343" s="296">
        <f t="shared" si="117"/>
        <v>0</v>
      </c>
      <c r="CB343" s="291">
        <v>0.6</v>
      </c>
      <c r="CC343" s="291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45" hidden="1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+VLOOKUP(G344,Liste!$A$7:$G$69,3,FALSE)</f>
        <v>Pin sylvestre</v>
      </c>
      <c r="BI344" s="96" t="str">
        <f>+VLOOKUP(H344,Liste!$B$7:$G$69,5,FALSE)</f>
        <v>GS Pineraies des plaines du Centre et du Nord Ouest</v>
      </c>
      <c r="BJ344" s="131">
        <f t="shared" si="110"/>
        <v>79</v>
      </c>
      <c r="BK344" s="131" t="str">
        <f t="shared" si="112"/>
        <v>Pin sylvestre_F1_Eclaircie tardive_GS Pineraies des plaines du Centre et du Nord Ouest_79_</v>
      </c>
      <c r="BL344" s="312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0" t="str">
        <f>+VLOOKUP(G344,Liste!$A$7:$H$69,8,FALSE)</f>
        <v>Résineux</v>
      </c>
      <c r="BU344" s="290">
        <f t="shared" si="113"/>
        <v>0</v>
      </c>
      <c r="BV344" s="292">
        <f t="shared" si="114"/>
        <v>1</v>
      </c>
      <c r="BW344" s="311">
        <v>0</v>
      </c>
      <c r="BX344" s="290">
        <f t="shared" si="115"/>
        <v>0.43</v>
      </c>
      <c r="BY344">
        <f t="shared" si="116"/>
        <v>0</v>
      </c>
      <c r="BZ344" s="296">
        <f t="shared" si="117"/>
        <v>0</v>
      </c>
      <c r="CB344" s="291">
        <v>0.6</v>
      </c>
      <c r="CC344" s="291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45" hidden="1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+VLOOKUP(G345,Liste!$A$7:$G$69,3,FALSE)</f>
        <v>Pin sylvestre</v>
      </c>
      <c r="BI345" s="96" t="str">
        <f>+VLOOKUP(H345,Liste!$B$7:$G$69,5,FALSE)</f>
        <v>GS Pineraies des plaines du Centre et du Nord Ouest</v>
      </c>
      <c r="BJ345" s="131">
        <f t="shared" si="110"/>
        <v>80</v>
      </c>
      <c r="BK345" s="131" t="str">
        <f t="shared" si="112"/>
        <v>Pin sylvestre_F1_Eclaircie tardive_GS Pineraies des plaines du Centre et du Nord Ouest_80_</v>
      </c>
      <c r="BL345" s="312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0" t="str">
        <f>+VLOOKUP(G345,Liste!$A$7:$H$69,8,FALSE)</f>
        <v>Résineux</v>
      </c>
      <c r="BU345" s="290">
        <f t="shared" si="113"/>
        <v>0</v>
      </c>
      <c r="BV345" s="292">
        <f t="shared" si="114"/>
        <v>1</v>
      </c>
      <c r="BW345" s="311">
        <v>0</v>
      </c>
      <c r="BX345" s="290">
        <f t="shared" si="115"/>
        <v>0.43</v>
      </c>
      <c r="BY345">
        <f t="shared" si="116"/>
        <v>0</v>
      </c>
      <c r="BZ345" s="296">
        <f t="shared" si="117"/>
        <v>0</v>
      </c>
      <c r="CB345" s="291">
        <v>0.6</v>
      </c>
      <c r="CC345" s="291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45" hidden="1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+VLOOKUP(G346,Liste!$A$7:$G$69,3,FALSE)</f>
        <v>Pin sylvestre</v>
      </c>
      <c r="BI346" s="96" t="str">
        <f>+VLOOKUP(H346,Liste!$B$7:$G$69,5,FALSE)</f>
        <v>GS Pineraies des plaines du Centre et du Nord Ouest</v>
      </c>
      <c r="BJ346" s="131">
        <f t="shared" si="110"/>
        <v>81</v>
      </c>
      <c r="BK346" s="131" t="str">
        <f t="shared" si="112"/>
        <v>Pin sylvestre_F1_Eclaircie tardive_GS Pineraies des plaines du Centre et du Nord Ouest_81_</v>
      </c>
      <c r="BL346" s="312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0" t="str">
        <f>+VLOOKUP(G346,Liste!$A$7:$H$69,8,FALSE)</f>
        <v>Résineux</v>
      </c>
      <c r="BU346" s="290">
        <f t="shared" si="113"/>
        <v>0</v>
      </c>
      <c r="BV346" s="292">
        <f t="shared" si="114"/>
        <v>1</v>
      </c>
      <c r="BW346" s="311">
        <v>0</v>
      </c>
      <c r="BX346" s="290">
        <f t="shared" si="115"/>
        <v>0.43</v>
      </c>
      <c r="BY346">
        <f t="shared" si="116"/>
        <v>0</v>
      </c>
      <c r="BZ346" s="296">
        <f t="shared" si="117"/>
        <v>0</v>
      </c>
      <c r="CB346" s="291">
        <v>0.6</v>
      </c>
      <c r="CC346" s="291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45" hidden="1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+VLOOKUP(G347,Liste!$A$7:$G$69,3,FALSE)</f>
        <v>Pin sylvestre</v>
      </c>
      <c r="BI347" s="96" t="str">
        <f>+VLOOKUP(H347,Liste!$B$7:$G$69,5,FALSE)</f>
        <v>GS Pineraies des plaines du Centre et du Nord Ouest</v>
      </c>
      <c r="BJ347" s="131">
        <f t="shared" si="110"/>
        <v>81</v>
      </c>
      <c r="BK347" s="131" t="str">
        <f t="shared" si="112"/>
        <v>Pin sylvestre_F1_Eclaircie tardive_GS Pineraies des plaines du Centre et du Nord Ouest_81_</v>
      </c>
      <c r="BL347" s="312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0" t="str">
        <f>+VLOOKUP(G347,Liste!$A$7:$H$69,8,FALSE)</f>
        <v>Résineux</v>
      </c>
      <c r="BU347" s="290">
        <f t="shared" si="113"/>
        <v>0</v>
      </c>
      <c r="BV347" s="292">
        <f t="shared" si="114"/>
        <v>1</v>
      </c>
      <c r="BW347" s="311">
        <v>0</v>
      </c>
      <c r="BX347" s="290">
        <f t="shared" si="115"/>
        <v>0.43</v>
      </c>
      <c r="BY347">
        <f t="shared" si="116"/>
        <v>0</v>
      </c>
      <c r="BZ347" s="296">
        <f t="shared" si="117"/>
        <v>0</v>
      </c>
      <c r="CB347" s="291">
        <v>0.6</v>
      </c>
      <c r="CC347" s="291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45" hidden="1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+VLOOKUP(G348,Liste!$A$7:$G$69,3,FALSE)</f>
        <v>Pin sylvestre</v>
      </c>
      <c r="BI348" s="96" t="str">
        <f>+VLOOKUP(H348,Liste!$B$7:$G$69,5,FALSE)</f>
        <v>GS Pineraies des plaines du Centre et du Nord Ouest</v>
      </c>
      <c r="BJ348" s="131">
        <f t="shared" si="110"/>
        <v>82</v>
      </c>
      <c r="BK348" s="131" t="str">
        <f t="shared" si="112"/>
        <v>Pin sylvestre_F1_Eclaircie tardive_GS Pineraies des plaines du Centre et du Nord Ouest_82_</v>
      </c>
      <c r="BL348" s="312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0" t="str">
        <f>+VLOOKUP(G348,Liste!$A$7:$H$69,8,FALSE)</f>
        <v>Résineux</v>
      </c>
      <c r="BU348" s="290">
        <f t="shared" si="113"/>
        <v>0</v>
      </c>
      <c r="BV348" s="292">
        <f t="shared" si="114"/>
        <v>1</v>
      </c>
      <c r="BW348" s="311">
        <v>0</v>
      </c>
      <c r="BX348" s="290">
        <f t="shared" si="115"/>
        <v>0.43</v>
      </c>
      <c r="BY348">
        <f t="shared" si="116"/>
        <v>0</v>
      </c>
      <c r="BZ348" s="296">
        <f t="shared" si="117"/>
        <v>0</v>
      </c>
      <c r="CB348" s="291">
        <v>0.6</v>
      </c>
      <c r="CC348" s="291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45" hidden="1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+VLOOKUP(G349,Liste!$A$7:$G$69,3,FALSE)</f>
        <v>Pin sylvestre</v>
      </c>
      <c r="BI349" s="96" t="str">
        <f>+VLOOKUP(H349,Liste!$B$7:$G$69,5,FALSE)</f>
        <v>GS Pineraies des plaines du Centre et du Nord Ouest</v>
      </c>
      <c r="BJ349" s="131">
        <f t="shared" si="110"/>
        <v>83</v>
      </c>
      <c r="BK349" s="131" t="str">
        <f t="shared" si="112"/>
        <v>Pin sylvestre_F1_Eclaircie tardive_GS Pineraies des plaines du Centre et du Nord Ouest_83_</v>
      </c>
      <c r="BL349" s="312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0" t="str">
        <f>+VLOOKUP(G349,Liste!$A$7:$H$69,8,FALSE)</f>
        <v>Résineux</v>
      </c>
      <c r="BU349" s="290">
        <f t="shared" si="113"/>
        <v>0</v>
      </c>
      <c r="BV349" s="292">
        <f t="shared" si="114"/>
        <v>1</v>
      </c>
      <c r="BW349" s="311">
        <v>0</v>
      </c>
      <c r="BX349" s="290">
        <f t="shared" si="115"/>
        <v>0.43</v>
      </c>
      <c r="BY349">
        <f t="shared" si="116"/>
        <v>0</v>
      </c>
      <c r="BZ349" s="296">
        <f t="shared" si="117"/>
        <v>0</v>
      </c>
      <c r="CB349" s="291">
        <v>0.6</v>
      </c>
      <c r="CC349" s="291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45" hidden="1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+VLOOKUP(G350,Liste!$A$7:$G$69,3,FALSE)</f>
        <v>Pin sylvestre</v>
      </c>
      <c r="BI350" s="96" t="str">
        <f>+VLOOKUP(H350,Liste!$B$7:$G$69,5,FALSE)</f>
        <v>GS Pineraies des plaines du Centre et du Nord Ouest</v>
      </c>
      <c r="BJ350" s="131">
        <f t="shared" si="110"/>
        <v>84</v>
      </c>
      <c r="BK350" s="131" t="str">
        <f t="shared" si="112"/>
        <v>Pin sylvestre_F1_Eclaircie tardive_GS Pineraies des plaines du Centre et du Nord Ouest_84_</v>
      </c>
      <c r="BL350" s="312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0" t="str">
        <f>+VLOOKUP(G350,Liste!$A$7:$H$69,8,FALSE)</f>
        <v>Résineux</v>
      </c>
      <c r="BU350" s="290">
        <f t="shared" si="113"/>
        <v>0</v>
      </c>
      <c r="BV350" s="292">
        <f t="shared" si="114"/>
        <v>1</v>
      </c>
      <c r="BW350" s="311">
        <v>0</v>
      </c>
      <c r="BX350" s="290">
        <f t="shared" si="115"/>
        <v>0.43</v>
      </c>
      <c r="BY350">
        <f t="shared" si="116"/>
        <v>0</v>
      </c>
      <c r="BZ350" s="296">
        <f t="shared" si="117"/>
        <v>0</v>
      </c>
      <c r="CB350" s="291">
        <v>0.6</v>
      </c>
      <c r="CC350" s="291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45" hidden="1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+VLOOKUP(G351,Liste!$A$7:$G$69,3,FALSE)</f>
        <v>Pin sylvestre</v>
      </c>
      <c r="BI351" s="96" t="str">
        <f>+VLOOKUP(H351,Liste!$B$7:$G$69,5,FALSE)</f>
        <v>GS Pineraies des plaines du Centre et du Nord Ouest</v>
      </c>
      <c r="BJ351" s="131">
        <f t="shared" si="110"/>
        <v>85</v>
      </c>
      <c r="BK351" s="131" t="str">
        <f t="shared" si="112"/>
        <v>Pin sylvestre_F1_Eclaircie tardive_GS Pineraies des plaines du Centre et du Nord Ouest_85_</v>
      </c>
      <c r="BL351" s="312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0" t="str">
        <f>+VLOOKUP(G351,Liste!$A$7:$H$69,8,FALSE)</f>
        <v>Résineux</v>
      </c>
      <c r="BU351" s="290">
        <f t="shared" si="113"/>
        <v>0</v>
      </c>
      <c r="BV351" s="292">
        <f t="shared" si="114"/>
        <v>1</v>
      </c>
      <c r="BW351" s="311">
        <v>0</v>
      </c>
      <c r="BX351" s="290">
        <f t="shared" si="115"/>
        <v>0.43</v>
      </c>
      <c r="BY351">
        <f t="shared" si="116"/>
        <v>0</v>
      </c>
      <c r="BZ351" s="296">
        <f t="shared" si="117"/>
        <v>0</v>
      </c>
      <c r="CB351" s="291">
        <v>0.6</v>
      </c>
      <c r="CC351" s="291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45" hidden="1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+VLOOKUP(G352,Liste!$A$7:$G$69,3,FALSE)</f>
        <v>Pin sylvestre</v>
      </c>
      <c r="BI352" s="96" t="str">
        <f>+VLOOKUP(H352,Liste!$B$7:$G$69,5,FALSE)</f>
        <v>GS Pineraies des plaines du Centre et du Nord Ouest</v>
      </c>
      <c r="BJ352" s="131">
        <f t="shared" si="110"/>
        <v>86</v>
      </c>
      <c r="BK352" s="131" t="str">
        <f t="shared" si="112"/>
        <v>Pin sylvestre_F1_Eclaircie tardive_GS Pineraies des plaines du Centre et du Nord Ouest_86_</v>
      </c>
      <c r="BL352" s="312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0" t="str">
        <f>+VLOOKUP(G352,Liste!$A$7:$H$69,8,FALSE)</f>
        <v>Résineux</v>
      </c>
      <c r="BU352" s="290">
        <f t="shared" si="113"/>
        <v>0</v>
      </c>
      <c r="BV352" s="292">
        <f t="shared" si="114"/>
        <v>1</v>
      </c>
      <c r="BW352" s="311">
        <v>0</v>
      </c>
      <c r="BX352" s="290">
        <f t="shared" si="115"/>
        <v>0.43</v>
      </c>
      <c r="BY352">
        <f t="shared" si="116"/>
        <v>0</v>
      </c>
      <c r="BZ352" s="296">
        <f t="shared" si="117"/>
        <v>0</v>
      </c>
      <c r="CB352" s="291">
        <v>0.6</v>
      </c>
      <c r="CC352" s="291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45" hidden="1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+VLOOKUP(G353,Liste!$A$7:$G$69,3,FALSE)</f>
        <v>Pin sylvestre</v>
      </c>
      <c r="BI353" s="96" t="str">
        <f>+VLOOKUP(H353,Liste!$B$7:$G$69,5,FALSE)</f>
        <v>GS Pineraies des plaines du Centre et du Nord Ouest</v>
      </c>
      <c r="BJ353" s="131">
        <f t="shared" si="110"/>
        <v>87</v>
      </c>
      <c r="BK353" s="131" t="str">
        <f t="shared" si="112"/>
        <v>Pin sylvestre_F1_Eclaircie tardive_GS Pineraies des plaines du Centre et du Nord Ouest_87_</v>
      </c>
      <c r="BL353" s="312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0" t="str">
        <f>+VLOOKUP(G353,Liste!$A$7:$H$69,8,FALSE)</f>
        <v>Résineux</v>
      </c>
      <c r="BU353" s="290">
        <f t="shared" si="113"/>
        <v>0</v>
      </c>
      <c r="BV353" s="292">
        <f t="shared" si="114"/>
        <v>1</v>
      </c>
      <c r="BW353" s="311">
        <v>0</v>
      </c>
      <c r="BX353" s="290">
        <f t="shared" si="115"/>
        <v>0.43</v>
      </c>
      <c r="BY353">
        <f t="shared" si="116"/>
        <v>0</v>
      </c>
      <c r="BZ353" s="296">
        <f t="shared" si="117"/>
        <v>0</v>
      </c>
      <c r="CB353" s="291">
        <v>0.6</v>
      </c>
      <c r="CC353" s="291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45" hidden="1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+VLOOKUP(G354,Liste!$A$7:$G$69,3,FALSE)</f>
        <v>Pin sylvestre</v>
      </c>
      <c r="BI354" s="96" t="str">
        <f>+VLOOKUP(H354,Liste!$B$7:$G$69,5,FALSE)</f>
        <v>GS Pineraies des plaines du Centre et du Nord Ouest</v>
      </c>
      <c r="BJ354" s="131">
        <f t="shared" si="110"/>
        <v>88</v>
      </c>
      <c r="BK354" s="131" t="str">
        <f t="shared" si="112"/>
        <v>Pin sylvestre_F1_Eclaircie tardive_GS Pineraies des plaines du Centre et du Nord Ouest_88_</v>
      </c>
      <c r="BL354" s="312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0" t="str">
        <f>+VLOOKUP(G354,Liste!$A$7:$H$69,8,FALSE)</f>
        <v>Résineux</v>
      </c>
      <c r="BU354" s="290">
        <f t="shared" si="113"/>
        <v>0</v>
      </c>
      <c r="BV354" s="292">
        <f t="shared" si="114"/>
        <v>1</v>
      </c>
      <c r="BW354" s="311">
        <v>0</v>
      </c>
      <c r="BX354" s="290">
        <f t="shared" si="115"/>
        <v>0.43</v>
      </c>
      <c r="BY354">
        <f t="shared" si="116"/>
        <v>0</v>
      </c>
      <c r="BZ354" s="296">
        <f t="shared" si="117"/>
        <v>0</v>
      </c>
      <c r="CB354" s="291">
        <v>0.6</v>
      </c>
      <c r="CC354" s="291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45" hidden="1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+VLOOKUP(G355,Liste!$A$7:$G$69,3,FALSE)</f>
        <v>Pin sylvestre</v>
      </c>
      <c r="BI355" s="96" t="str">
        <f>+VLOOKUP(H355,Liste!$B$7:$G$69,5,FALSE)</f>
        <v>GS Pineraies des plaines du Centre et du Nord Ouest</v>
      </c>
      <c r="BJ355" s="131">
        <f t="shared" si="110"/>
        <v>89</v>
      </c>
      <c r="BK355" s="131" t="str">
        <f t="shared" si="112"/>
        <v>Pin sylvestre_F1_Eclaircie tardive_GS Pineraies des plaines du Centre et du Nord Ouest_89_</v>
      </c>
      <c r="BL355" s="312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0" t="str">
        <f>+VLOOKUP(G355,Liste!$A$7:$H$69,8,FALSE)</f>
        <v>Résineux</v>
      </c>
      <c r="BU355" s="290">
        <f t="shared" si="113"/>
        <v>0</v>
      </c>
      <c r="BV355" s="292">
        <f t="shared" si="114"/>
        <v>1</v>
      </c>
      <c r="BW355" s="311">
        <v>0</v>
      </c>
      <c r="BX355" s="290">
        <f t="shared" si="115"/>
        <v>0.43</v>
      </c>
      <c r="BY355">
        <f t="shared" si="116"/>
        <v>0</v>
      </c>
      <c r="BZ355" s="296">
        <f t="shared" si="117"/>
        <v>0</v>
      </c>
      <c r="CB355" s="291">
        <v>0.6</v>
      </c>
      <c r="CC355" s="291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45" hidden="1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+VLOOKUP(G356,Liste!$A$7:$G$69,3,FALSE)</f>
        <v>Pin sylvestre</v>
      </c>
      <c r="BI356" s="96" t="str">
        <f>+VLOOKUP(H356,Liste!$B$7:$G$69,5,FALSE)</f>
        <v>GS Pineraies des plaines du Centre et du Nord Ouest</v>
      </c>
      <c r="BJ356" s="131">
        <f t="shared" si="110"/>
        <v>90</v>
      </c>
      <c r="BK356" s="131" t="str">
        <f t="shared" si="112"/>
        <v>Pin sylvestre_F1_Eclaircie tardive_GS Pineraies des plaines du Centre et du Nord Ouest_90_</v>
      </c>
      <c r="BL356" s="312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0" t="str">
        <f>+VLOOKUP(G356,Liste!$A$7:$H$69,8,FALSE)</f>
        <v>Résineux</v>
      </c>
      <c r="BU356" s="290">
        <f t="shared" si="113"/>
        <v>0</v>
      </c>
      <c r="BV356" s="292">
        <f t="shared" si="114"/>
        <v>1</v>
      </c>
      <c r="BW356" s="311">
        <v>0</v>
      </c>
      <c r="BX356" s="290">
        <f t="shared" si="115"/>
        <v>0.43</v>
      </c>
      <c r="BY356">
        <f t="shared" si="116"/>
        <v>0</v>
      </c>
      <c r="BZ356" s="296">
        <f t="shared" si="117"/>
        <v>0</v>
      </c>
      <c r="CB356" s="291">
        <v>0.6</v>
      </c>
      <c r="CC356" s="291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45" hidden="1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+VLOOKUP(G357,Liste!$A$7:$G$69,3,FALSE)</f>
        <v>Pin sylvestre</v>
      </c>
      <c r="BI357" s="96" t="str">
        <f>+VLOOKUP(H357,Liste!$B$7:$G$69,5,FALSE)</f>
        <v>GS Pineraies des plaines du Centre et du Nord Ouest</v>
      </c>
      <c r="BJ357" s="131">
        <f t="shared" si="110"/>
        <v>91</v>
      </c>
      <c r="BK357" s="131" t="str">
        <f t="shared" si="112"/>
        <v>Pin sylvestre_F1_Eclaircie tardive_GS Pineraies des plaines du Centre et du Nord Ouest_91_</v>
      </c>
      <c r="BL357" s="312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0" t="str">
        <f>+VLOOKUP(G357,Liste!$A$7:$H$69,8,FALSE)</f>
        <v>Résineux</v>
      </c>
      <c r="BU357" s="290">
        <f t="shared" si="113"/>
        <v>0</v>
      </c>
      <c r="BV357" s="292">
        <f t="shared" si="114"/>
        <v>1</v>
      </c>
      <c r="BW357" s="311">
        <v>0</v>
      </c>
      <c r="BX357" s="290">
        <f t="shared" si="115"/>
        <v>0.43</v>
      </c>
      <c r="BY357">
        <f t="shared" si="116"/>
        <v>0</v>
      </c>
      <c r="BZ357" s="296">
        <f t="shared" si="117"/>
        <v>0</v>
      </c>
      <c r="CB357" s="291">
        <v>0.6</v>
      </c>
      <c r="CC357" s="291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45" hidden="1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+VLOOKUP(G358,Liste!$A$7:$G$69,3,FALSE)</f>
        <v>Pin sylvestre</v>
      </c>
      <c r="BI358" s="96" t="str">
        <f>+VLOOKUP(H358,Liste!$B$7:$G$69,5,FALSE)</f>
        <v>GS Pineraies des plaines du Centre et du Nord Ouest</v>
      </c>
      <c r="BJ358" s="131">
        <f t="shared" si="110"/>
        <v>91</v>
      </c>
      <c r="BK358" s="131" t="str">
        <f t="shared" si="112"/>
        <v>Pin sylvestre_F1_Eclaircie tardive_GS Pineraies des plaines du Centre et du Nord Ouest_91_</v>
      </c>
      <c r="BL358" s="312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0" t="str">
        <f>+VLOOKUP(G358,Liste!$A$7:$H$69,8,FALSE)</f>
        <v>Résineux</v>
      </c>
      <c r="BU358" s="290">
        <f t="shared" si="113"/>
        <v>0</v>
      </c>
      <c r="BV358" s="292">
        <f t="shared" si="114"/>
        <v>1</v>
      </c>
      <c r="BW358" s="311">
        <v>0</v>
      </c>
      <c r="BX358" s="290">
        <f t="shared" si="115"/>
        <v>0.43</v>
      </c>
      <c r="BY358">
        <f t="shared" si="116"/>
        <v>0</v>
      </c>
      <c r="BZ358" s="296">
        <f t="shared" si="117"/>
        <v>0</v>
      </c>
      <c r="CB358" s="291">
        <v>0.6</v>
      </c>
      <c r="CC358" s="291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45" hidden="1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+VLOOKUP(G359,Liste!$A$7:$G$69,3,FALSE)</f>
        <v>Pin sylvestre</v>
      </c>
      <c r="BI359" s="96" t="str">
        <f>+VLOOKUP(H359,Liste!$B$7:$G$69,5,FALSE)</f>
        <v>GS Pineraies des plaines du Centre et du Nord Ouest</v>
      </c>
      <c r="BJ359" s="131">
        <f t="shared" si="110"/>
        <v>92</v>
      </c>
      <c r="BK359" s="131" t="str">
        <f t="shared" si="112"/>
        <v>Pin sylvestre_F1_Eclaircie tardive_GS Pineraies des plaines du Centre et du Nord Ouest_92_</v>
      </c>
      <c r="BL359" s="312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0" t="str">
        <f>+VLOOKUP(G359,Liste!$A$7:$H$69,8,FALSE)</f>
        <v>Résineux</v>
      </c>
      <c r="BU359" s="290">
        <f t="shared" si="113"/>
        <v>0</v>
      </c>
      <c r="BV359" s="292">
        <f t="shared" si="114"/>
        <v>1</v>
      </c>
      <c r="BW359" s="311">
        <v>0</v>
      </c>
      <c r="BX359" s="290">
        <f t="shared" si="115"/>
        <v>0.43</v>
      </c>
      <c r="BY359">
        <f t="shared" si="116"/>
        <v>0</v>
      </c>
      <c r="BZ359" s="296">
        <f t="shared" si="117"/>
        <v>0</v>
      </c>
      <c r="CB359" s="291">
        <v>0.6</v>
      </c>
      <c r="CC359" s="291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45" hidden="1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+VLOOKUP(G360,Liste!$A$7:$G$69,3,FALSE)</f>
        <v>Pin sylvestre</v>
      </c>
      <c r="BI360" s="96" t="str">
        <f>+VLOOKUP(H360,Liste!$B$7:$G$69,5,FALSE)</f>
        <v>GS Pineraies des plaines du Centre et du Nord Ouest</v>
      </c>
      <c r="BJ360" s="131">
        <f t="shared" si="110"/>
        <v>93</v>
      </c>
      <c r="BK360" s="131" t="str">
        <f t="shared" si="112"/>
        <v>Pin sylvestre_F1_Eclaircie tardive_GS Pineraies des plaines du Centre et du Nord Ouest_93_</v>
      </c>
      <c r="BL360" s="312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0" t="str">
        <f>+VLOOKUP(G360,Liste!$A$7:$H$69,8,FALSE)</f>
        <v>Résineux</v>
      </c>
      <c r="BU360" s="290">
        <f t="shared" si="113"/>
        <v>0</v>
      </c>
      <c r="BV360" s="292">
        <f t="shared" si="114"/>
        <v>1</v>
      </c>
      <c r="BW360" s="311">
        <v>0</v>
      </c>
      <c r="BX360" s="290">
        <f t="shared" si="115"/>
        <v>0.43</v>
      </c>
      <c r="BY360">
        <f t="shared" si="116"/>
        <v>0</v>
      </c>
      <c r="BZ360" s="296">
        <f t="shared" si="117"/>
        <v>0</v>
      </c>
      <c r="CB360" s="291">
        <v>0.6</v>
      </c>
      <c r="CC360" s="291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45" hidden="1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+VLOOKUP(G361,Liste!$A$7:$G$69,3,FALSE)</f>
        <v>Pin sylvestre</v>
      </c>
      <c r="BI361" s="96" t="str">
        <f>+VLOOKUP(H361,Liste!$B$7:$G$69,5,FALSE)</f>
        <v>GS Pineraies des plaines du Centre et du Nord Ouest</v>
      </c>
      <c r="BJ361" s="131">
        <f t="shared" si="110"/>
        <v>94</v>
      </c>
      <c r="BK361" s="131" t="str">
        <f t="shared" si="112"/>
        <v>Pin sylvestre_F1_Eclaircie tardive_GS Pineraies des plaines du Centre et du Nord Ouest_94_</v>
      </c>
      <c r="BL361" s="312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0" t="str">
        <f>+VLOOKUP(G361,Liste!$A$7:$H$69,8,FALSE)</f>
        <v>Résineux</v>
      </c>
      <c r="BU361" s="290">
        <f t="shared" si="113"/>
        <v>0</v>
      </c>
      <c r="BV361" s="292">
        <f t="shared" si="114"/>
        <v>1</v>
      </c>
      <c r="BW361" s="311">
        <v>0</v>
      </c>
      <c r="BX361" s="290">
        <f t="shared" si="115"/>
        <v>0.43</v>
      </c>
      <c r="BY361">
        <f t="shared" si="116"/>
        <v>0</v>
      </c>
      <c r="BZ361" s="296">
        <f t="shared" si="117"/>
        <v>0</v>
      </c>
      <c r="CB361" s="291">
        <v>0.6</v>
      </c>
      <c r="CC361" s="291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45" hidden="1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+VLOOKUP(G362,Liste!$A$7:$G$69,3,FALSE)</f>
        <v>Pin sylvestre</v>
      </c>
      <c r="BI362" s="96" t="str">
        <f>+VLOOKUP(H362,Liste!$B$7:$G$69,5,FALSE)</f>
        <v>GS Pineraies des plaines du Centre et du Nord Ouest</v>
      </c>
      <c r="BJ362" s="131">
        <f t="shared" si="110"/>
        <v>95</v>
      </c>
      <c r="BK362" s="131" t="str">
        <f t="shared" si="112"/>
        <v>Pin sylvestre_F1_Eclaircie tardive_GS Pineraies des plaines du Centre et du Nord Ouest_95_</v>
      </c>
      <c r="BL362" s="312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0" t="str">
        <f>+VLOOKUP(G362,Liste!$A$7:$H$69,8,FALSE)</f>
        <v>Résineux</v>
      </c>
      <c r="BU362" s="290">
        <f t="shared" si="113"/>
        <v>0</v>
      </c>
      <c r="BV362" s="292">
        <f t="shared" si="114"/>
        <v>1</v>
      </c>
      <c r="BW362" s="311">
        <v>0</v>
      </c>
      <c r="BX362" s="290">
        <f t="shared" si="115"/>
        <v>0.43</v>
      </c>
      <c r="BY362">
        <f t="shared" si="116"/>
        <v>0</v>
      </c>
      <c r="BZ362" s="296">
        <f t="shared" si="117"/>
        <v>0</v>
      </c>
      <c r="CB362" s="291">
        <v>0.6</v>
      </c>
      <c r="CC362" s="291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45" hidden="1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+VLOOKUP(G363,Liste!$A$7:$G$69,3,FALSE)</f>
        <v>Pin sylvestre</v>
      </c>
      <c r="BI363" s="96" t="str">
        <f>+VLOOKUP(H363,Liste!$B$7:$G$69,5,FALSE)</f>
        <v>GS Pineraies des plaines du Centre et du Nord Ouest</v>
      </c>
      <c r="BJ363" s="131">
        <f t="shared" si="110"/>
        <v>96</v>
      </c>
      <c r="BK363" s="131" t="str">
        <f t="shared" si="112"/>
        <v>Pin sylvestre_F1_Eclaircie tardive_GS Pineraies des plaines du Centre et du Nord Ouest_96_</v>
      </c>
      <c r="BL363" s="312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0" t="str">
        <f>+VLOOKUP(G363,Liste!$A$7:$H$69,8,FALSE)</f>
        <v>Résineux</v>
      </c>
      <c r="BU363" s="290">
        <f t="shared" si="113"/>
        <v>0</v>
      </c>
      <c r="BV363" s="292">
        <f t="shared" si="114"/>
        <v>1</v>
      </c>
      <c r="BW363" s="311">
        <v>0</v>
      </c>
      <c r="BX363" s="290">
        <f t="shared" si="115"/>
        <v>0.43</v>
      </c>
      <c r="BY363">
        <f t="shared" si="116"/>
        <v>0</v>
      </c>
      <c r="BZ363" s="296">
        <f t="shared" si="117"/>
        <v>0</v>
      </c>
      <c r="CB363" s="291">
        <v>0.6</v>
      </c>
      <c r="CC363" s="291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45" hidden="1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+VLOOKUP(G364,Liste!$A$7:$G$69,3,FALSE)</f>
        <v>Pin sylvestre</v>
      </c>
      <c r="BI364" s="96" t="str">
        <f>+VLOOKUP(H364,Liste!$B$7:$G$69,5,FALSE)</f>
        <v>GS Pineraies des plaines du Centre et du Nord Ouest</v>
      </c>
      <c r="BJ364" s="131">
        <f t="shared" si="110"/>
        <v>97</v>
      </c>
      <c r="BK364" s="131" t="str">
        <f t="shared" si="112"/>
        <v>Pin sylvestre_F1_Eclaircie tardive_GS Pineraies des plaines du Centre et du Nord Ouest_97_</v>
      </c>
      <c r="BL364" s="312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0" t="str">
        <f>+VLOOKUP(G364,Liste!$A$7:$H$69,8,FALSE)</f>
        <v>Résineux</v>
      </c>
      <c r="BU364" s="290">
        <f t="shared" si="113"/>
        <v>0</v>
      </c>
      <c r="BV364" s="292">
        <f t="shared" si="114"/>
        <v>1</v>
      </c>
      <c r="BW364" s="311">
        <v>0</v>
      </c>
      <c r="BX364" s="290">
        <f t="shared" si="115"/>
        <v>0.43</v>
      </c>
      <c r="BY364">
        <f t="shared" si="116"/>
        <v>0</v>
      </c>
      <c r="BZ364" s="296">
        <f t="shared" si="117"/>
        <v>0</v>
      </c>
      <c r="CB364" s="291">
        <v>0.6</v>
      </c>
      <c r="CC364" s="291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45" hidden="1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+VLOOKUP(G365,Liste!$A$7:$G$69,3,FALSE)</f>
        <v>Pin sylvestre</v>
      </c>
      <c r="BI365" s="96" t="str">
        <f>+VLOOKUP(H365,Liste!$B$7:$G$69,5,FALSE)</f>
        <v>GS Pineraies des plaines du Centre et du Nord Ouest</v>
      </c>
      <c r="BJ365" s="131">
        <f t="shared" si="110"/>
        <v>98</v>
      </c>
      <c r="BK365" s="131" t="str">
        <f t="shared" si="112"/>
        <v>Pin sylvestre_F1_Eclaircie tardive_GS Pineraies des plaines du Centre et du Nord Ouest_98_</v>
      </c>
      <c r="BL365" s="312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0" t="str">
        <f>+VLOOKUP(G365,Liste!$A$7:$H$69,8,FALSE)</f>
        <v>Résineux</v>
      </c>
      <c r="BU365" s="290">
        <f t="shared" si="113"/>
        <v>0</v>
      </c>
      <c r="BV365" s="292">
        <f t="shared" si="114"/>
        <v>1</v>
      </c>
      <c r="BW365" s="311">
        <v>0</v>
      </c>
      <c r="BX365" s="290">
        <f t="shared" si="115"/>
        <v>0.43</v>
      </c>
      <c r="BY365">
        <f t="shared" si="116"/>
        <v>0</v>
      </c>
      <c r="BZ365" s="296">
        <f t="shared" si="117"/>
        <v>0</v>
      </c>
      <c r="CB365" s="291">
        <v>0.6</v>
      </c>
      <c r="CC365" s="291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45" hidden="1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+VLOOKUP(G366,Liste!$A$7:$G$69,3,FALSE)</f>
        <v>Pin sylvestre</v>
      </c>
      <c r="BI366" s="96" t="str">
        <f>+VLOOKUP(H366,Liste!$B$7:$G$69,5,FALSE)</f>
        <v>GS Pineraies des plaines du Centre et du Nord Ouest</v>
      </c>
      <c r="BJ366" s="131">
        <f t="shared" si="110"/>
        <v>99</v>
      </c>
      <c r="BK366" s="131" t="str">
        <f t="shared" si="112"/>
        <v>Pin sylvestre_F1_Eclaircie tardive_GS Pineraies des plaines du Centre et du Nord Ouest_99_</v>
      </c>
      <c r="BL366" s="312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0" t="str">
        <f>+VLOOKUP(G366,Liste!$A$7:$H$69,8,FALSE)</f>
        <v>Résineux</v>
      </c>
      <c r="BU366" s="290">
        <f t="shared" si="113"/>
        <v>0</v>
      </c>
      <c r="BV366" s="292">
        <f t="shared" si="114"/>
        <v>1</v>
      </c>
      <c r="BW366" s="311">
        <v>0</v>
      </c>
      <c r="BX366" s="290">
        <f t="shared" si="115"/>
        <v>0.43</v>
      </c>
      <c r="BY366">
        <f t="shared" si="116"/>
        <v>0</v>
      </c>
      <c r="BZ366" s="296">
        <f t="shared" si="117"/>
        <v>0</v>
      </c>
      <c r="CB366" s="291">
        <v>0.6</v>
      </c>
      <c r="CC366" s="291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45" hidden="1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+VLOOKUP(G367,Liste!$A$7:$G$69,3,FALSE)</f>
        <v>Pin sylvestre</v>
      </c>
      <c r="BI367" s="96" t="str">
        <f>+VLOOKUP(H367,Liste!$B$7:$G$69,5,FALSE)</f>
        <v>GS Pineraies des plaines du Centre et du Nord Ouest</v>
      </c>
      <c r="BJ367" s="131">
        <f t="shared" si="110"/>
        <v>100</v>
      </c>
      <c r="BK367" s="131" t="str">
        <f t="shared" si="112"/>
        <v>Pin sylvestre_F1_Eclaircie tardive_GS Pineraies des plaines du Centre et du Nord Ouest_100_</v>
      </c>
      <c r="BL367" s="312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0" t="str">
        <f>+VLOOKUP(G367,Liste!$A$7:$H$69,8,FALSE)</f>
        <v>Résineux</v>
      </c>
      <c r="BU367" s="290">
        <f t="shared" si="113"/>
        <v>0</v>
      </c>
      <c r="BV367" s="292">
        <f t="shared" si="114"/>
        <v>1</v>
      </c>
      <c r="BW367" s="311">
        <v>0</v>
      </c>
      <c r="BX367" s="290">
        <f t="shared" si="115"/>
        <v>0.43</v>
      </c>
      <c r="BY367">
        <f t="shared" si="116"/>
        <v>0</v>
      </c>
      <c r="BZ367" s="296">
        <f t="shared" si="117"/>
        <v>0</v>
      </c>
      <c r="CB367" s="291">
        <v>0.6</v>
      </c>
      <c r="CC367" s="291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45" hidden="1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+VLOOKUP(G368,Liste!$A$7:$G$69,3,FALSE)</f>
        <v>Pin sylvestre</v>
      </c>
      <c r="BI368" s="96" t="str">
        <f>+VLOOKUP(H368,Liste!$B$7:$G$69,5,FALSE)</f>
        <v>GS Pineraies des plaines du Centre et du Nord Ouest</v>
      </c>
      <c r="BJ368" s="131">
        <f t="shared" si="110"/>
        <v>101</v>
      </c>
      <c r="BK368" s="131" t="str">
        <f t="shared" si="112"/>
        <v>Pin sylvestre_F1_Eclaircie tardive_GS Pineraies des plaines du Centre et du Nord Ouest_101_</v>
      </c>
      <c r="BL368" s="312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0" t="str">
        <f>+VLOOKUP(G368,Liste!$A$7:$H$69,8,FALSE)</f>
        <v>Résineux</v>
      </c>
      <c r="BU368" s="290">
        <f t="shared" si="113"/>
        <v>0</v>
      </c>
      <c r="BV368" s="292">
        <f t="shared" si="114"/>
        <v>1</v>
      </c>
      <c r="BW368" s="311">
        <v>0</v>
      </c>
      <c r="BX368" s="290">
        <f t="shared" si="115"/>
        <v>0.43</v>
      </c>
      <c r="BY368">
        <f t="shared" si="116"/>
        <v>0</v>
      </c>
      <c r="BZ368" s="296">
        <f t="shared" si="117"/>
        <v>0</v>
      </c>
      <c r="CB368" s="291">
        <v>0.6</v>
      </c>
      <c r="CC368" s="291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45" hidden="1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+VLOOKUP(G369,Liste!$A$7:$G$69,3,FALSE)</f>
        <v>Pin sylvestre</v>
      </c>
      <c r="BI369" s="96" t="str">
        <f>+VLOOKUP(H369,Liste!$B$7:$G$69,5,FALSE)</f>
        <v>GS Pineraies des plaines du Centre et du Nord Ouest</v>
      </c>
      <c r="BJ369" s="131">
        <f t="shared" si="110"/>
        <v>101</v>
      </c>
      <c r="BK369" s="131" t="str">
        <f t="shared" si="112"/>
        <v>Pin sylvestre_F1_Eclaircie tardive_GS Pineraies des plaines du Centre et du Nord Ouest_101_</v>
      </c>
      <c r="BL369" s="312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0" t="str">
        <f>+VLOOKUP(G369,Liste!$A$7:$H$69,8,FALSE)</f>
        <v>Résineux</v>
      </c>
      <c r="BU369" s="290">
        <f t="shared" si="113"/>
        <v>0</v>
      </c>
      <c r="BV369" s="292">
        <f t="shared" si="114"/>
        <v>1</v>
      </c>
      <c r="BW369" s="311">
        <v>0</v>
      </c>
      <c r="BX369" s="290">
        <f t="shared" si="115"/>
        <v>0.43</v>
      </c>
      <c r="BY369">
        <f t="shared" si="116"/>
        <v>0</v>
      </c>
      <c r="BZ369" s="296">
        <f t="shared" si="117"/>
        <v>0</v>
      </c>
      <c r="CB369" s="291">
        <v>0.6</v>
      </c>
      <c r="CC369" s="291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45" hidden="1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+VLOOKUP(G370,Liste!$A$7:$G$69,3,FALSE)</f>
        <v>Pin sylvestre</v>
      </c>
      <c r="BI370" s="96" t="str">
        <f>+VLOOKUP(H370,Liste!$B$7:$G$69,5,FALSE)</f>
        <v>GS Pineraies des plaines du Centre et du Nord Ouest</v>
      </c>
      <c r="BJ370" s="131">
        <f t="shared" si="110"/>
        <v>102</v>
      </c>
      <c r="BK370" s="131" t="str">
        <f t="shared" si="112"/>
        <v>Pin sylvestre_F1_Eclaircie tardive_GS Pineraies des plaines du Centre et du Nord Ouest_102_</v>
      </c>
      <c r="BL370" s="312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0" t="str">
        <f>+VLOOKUP(G370,Liste!$A$7:$H$69,8,FALSE)</f>
        <v>Résineux</v>
      </c>
      <c r="BU370" s="290">
        <f t="shared" si="113"/>
        <v>0</v>
      </c>
      <c r="BV370" s="292">
        <f t="shared" si="114"/>
        <v>1</v>
      </c>
      <c r="BW370" s="311">
        <v>0</v>
      </c>
      <c r="BX370" s="290">
        <f t="shared" si="115"/>
        <v>0.43</v>
      </c>
      <c r="BY370">
        <f t="shared" si="116"/>
        <v>0</v>
      </c>
      <c r="BZ370" s="296">
        <f t="shared" si="117"/>
        <v>0</v>
      </c>
      <c r="CB370" s="291">
        <v>0.6</v>
      </c>
      <c r="CC370" s="291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45" hidden="1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+VLOOKUP(G371,Liste!$A$7:$G$69,3,FALSE)</f>
        <v>Pin sylvestre</v>
      </c>
      <c r="BI371" s="96" t="str">
        <f>+VLOOKUP(H371,Liste!$B$7:$G$69,5,FALSE)</f>
        <v>GS Pineraies des plaines du Centre et du Nord Ouest</v>
      </c>
      <c r="BJ371" s="131">
        <f t="shared" si="110"/>
        <v>103</v>
      </c>
      <c r="BK371" s="131" t="str">
        <f t="shared" si="112"/>
        <v>Pin sylvestre_F1_Eclaircie tardive_GS Pineraies des plaines du Centre et du Nord Ouest_103_</v>
      </c>
      <c r="BL371" s="312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0" t="str">
        <f>+VLOOKUP(G371,Liste!$A$7:$H$69,8,FALSE)</f>
        <v>Résineux</v>
      </c>
      <c r="BU371" s="290">
        <f t="shared" si="113"/>
        <v>0</v>
      </c>
      <c r="BV371" s="292">
        <f t="shared" si="114"/>
        <v>1</v>
      </c>
      <c r="BW371" s="311">
        <v>0</v>
      </c>
      <c r="BX371" s="290">
        <f t="shared" si="115"/>
        <v>0.43</v>
      </c>
      <c r="BY371">
        <f t="shared" si="116"/>
        <v>0</v>
      </c>
      <c r="BZ371" s="296">
        <f t="shared" si="117"/>
        <v>0</v>
      </c>
      <c r="CB371" s="291">
        <v>0.6</v>
      </c>
      <c r="CC371" s="291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45" hidden="1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+VLOOKUP(G372,Liste!$A$7:$G$69,3,FALSE)</f>
        <v>Pin sylvestre</v>
      </c>
      <c r="BI372" s="96" t="str">
        <f>+VLOOKUP(H372,Liste!$B$7:$G$69,5,FALSE)</f>
        <v>GS Pineraies des plaines du Centre et du Nord Ouest</v>
      </c>
      <c r="BJ372" s="131">
        <f t="shared" si="110"/>
        <v>104</v>
      </c>
      <c r="BK372" s="131" t="str">
        <f t="shared" si="112"/>
        <v>Pin sylvestre_F1_Eclaircie tardive_GS Pineraies des plaines du Centre et du Nord Ouest_104_</v>
      </c>
      <c r="BL372" s="312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0" t="str">
        <f>+VLOOKUP(G372,Liste!$A$7:$H$69,8,FALSE)</f>
        <v>Résineux</v>
      </c>
      <c r="BU372" s="290">
        <f t="shared" si="113"/>
        <v>0</v>
      </c>
      <c r="BV372" s="292">
        <f t="shared" si="114"/>
        <v>1</v>
      </c>
      <c r="BW372" s="311">
        <v>0</v>
      </c>
      <c r="BX372" s="290">
        <f t="shared" si="115"/>
        <v>0.43</v>
      </c>
      <c r="BY372">
        <f t="shared" si="116"/>
        <v>0</v>
      </c>
      <c r="BZ372" s="296">
        <f t="shared" si="117"/>
        <v>0</v>
      </c>
      <c r="CB372" s="291">
        <v>0.6</v>
      </c>
      <c r="CC372" s="291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45" hidden="1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+VLOOKUP(G373,Liste!$A$7:$G$69,3,FALSE)</f>
        <v>Pin sylvestre</v>
      </c>
      <c r="BI373" s="96" t="str">
        <f>+VLOOKUP(H373,Liste!$B$7:$G$69,5,FALSE)</f>
        <v>GS Pineraies des plaines du Centre et du Nord Ouest</v>
      </c>
      <c r="BJ373" s="131">
        <f t="shared" si="110"/>
        <v>105</v>
      </c>
      <c r="BK373" s="131" t="str">
        <f t="shared" si="112"/>
        <v>Pin sylvestre_F1_Eclaircie tardive_GS Pineraies des plaines du Centre et du Nord Ouest_105_</v>
      </c>
      <c r="BL373" s="312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0" t="str">
        <f>+VLOOKUP(G373,Liste!$A$7:$H$69,8,FALSE)</f>
        <v>Résineux</v>
      </c>
      <c r="BU373" s="290">
        <f t="shared" si="113"/>
        <v>0</v>
      </c>
      <c r="BV373" s="292">
        <f t="shared" si="114"/>
        <v>1</v>
      </c>
      <c r="BW373" s="311">
        <v>0</v>
      </c>
      <c r="BX373" s="290">
        <f t="shared" si="115"/>
        <v>0.43</v>
      </c>
      <c r="BY373">
        <f t="shared" si="116"/>
        <v>0</v>
      </c>
      <c r="BZ373" s="296">
        <f t="shared" si="117"/>
        <v>0</v>
      </c>
      <c r="CB373" s="291">
        <v>0.6</v>
      </c>
      <c r="CC373" s="291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45" hidden="1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+VLOOKUP(G374,Liste!$A$7:$G$69,3,FALSE)</f>
        <v>Pin sylvestre</v>
      </c>
      <c r="BI374" s="96" t="str">
        <f>+VLOOKUP(H374,Liste!$B$7:$G$69,5,FALSE)</f>
        <v>GS Pineraies des plaines du Centre et du Nord Ouest</v>
      </c>
      <c r="BJ374" s="131">
        <f t="shared" si="110"/>
        <v>106</v>
      </c>
      <c r="BK374" s="131" t="str">
        <f t="shared" si="112"/>
        <v>Pin sylvestre_F1_Eclaircie tardive_GS Pineraies des plaines du Centre et du Nord Ouest_106_</v>
      </c>
      <c r="BL374" s="312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0" t="str">
        <f>+VLOOKUP(G374,Liste!$A$7:$H$69,8,FALSE)</f>
        <v>Résineux</v>
      </c>
      <c r="BU374" s="290">
        <f t="shared" si="113"/>
        <v>0</v>
      </c>
      <c r="BV374" s="292">
        <f t="shared" si="114"/>
        <v>1</v>
      </c>
      <c r="BW374" s="311">
        <v>0</v>
      </c>
      <c r="BX374" s="290">
        <f t="shared" si="115"/>
        <v>0.43</v>
      </c>
      <c r="BY374">
        <f t="shared" si="116"/>
        <v>0</v>
      </c>
      <c r="BZ374" s="296">
        <f t="shared" si="117"/>
        <v>0</v>
      </c>
      <c r="CB374" s="291">
        <v>0.6</v>
      </c>
      <c r="CC374" s="291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45" hidden="1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+VLOOKUP(G375,Liste!$A$7:$G$69,3,FALSE)</f>
        <v>Pin sylvestre</v>
      </c>
      <c r="BI375" s="96" t="str">
        <f>+VLOOKUP(H375,Liste!$B$7:$G$69,5,FALSE)</f>
        <v>GS Pineraies des plaines du Centre et du Nord Ouest</v>
      </c>
      <c r="BJ375" s="131">
        <f t="shared" si="110"/>
        <v>107</v>
      </c>
      <c r="BK375" s="131" t="str">
        <f t="shared" si="112"/>
        <v>Pin sylvestre_F1_Eclaircie tardive_GS Pineraies des plaines du Centre et du Nord Ouest_107_</v>
      </c>
      <c r="BL375" s="312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0" t="str">
        <f>+VLOOKUP(G375,Liste!$A$7:$H$69,8,FALSE)</f>
        <v>Résineux</v>
      </c>
      <c r="BU375" s="290">
        <f t="shared" si="113"/>
        <v>0</v>
      </c>
      <c r="BV375" s="292">
        <f t="shared" si="114"/>
        <v>1</v>
      </c>
      <c r="BW375" s="311">
        <v>0</v>
      </c>
      <c r="BX375" s="290">
        <f t="shared" si="115"/>
        <v>0.43</v>
      </c>
      <c r="BY375">
        <f t="shared" si="116"/>
        <v>0</v>
      </c>
      <c r="BZ375" s="296">
        <f t="shared" si="117"/>
        <v>0</v>
      </c>
      <c r="CB375" s="291">
        <v>0.6</v>
      </c>
      <c r="CC375" s="291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45" hidden="1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+VLOOKUP(G376,Liste!$A$7:$G$69,3,FALSE)</f>
        <v>Pin sylvestre</v>
      </c>
      <c r="BI376" s="96" t="str">
        <f>+VLOOKUP(H376,Liste!$B$7:$G$69,5,FALSE)</f>
        <v>GS Pineraies des plaines du Centre et du Nord Ouest</v>
      </c>
      <c r="BJ376" s="131">
        <f t="shared" si="110"/>
        <v>108</v>
      </c>
      <c r="BK376" s="131" t="str">
        <f t="shared" si="112"/>
        <v>Pin sylvestre_F1_Eclaircie tardive_GS Pineraies des plaines du Centre et du Nord Ouest_108_</v>
      </c>
      <c r="BL376" s="312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0" t="str">
        <f>+VLOOKUP(G376,Liste!$A$7:$H$69,8,FALSE)</f>
        <v>Résineux</v>
      </c>
      <c r="BU376" s="290">
        <f t="shared" si="113"/>
        <v>0</v>
      </c>
      <c r="BV376" s="292">
        <f t="shared" si="114"/>
        <v>1</v>
      </c>
      <c r="BW376" s="311">
        <v>0</v>
      </c>
      <c r="BX376" s="290">
        <f t="shared" si="115"/>
        <v>0.43</v>
      </c>
      <c r="BY376">
        <f t="shared" si="116"/>
        <v>0</v>
      </c>
      <c r="BZ376" s="296">
        <f t="shared" si="117"/>
        <v>0</v>
      </c>
      <c r="CB376" s="291">
        <v>0.6</v>
      </c>
      <c r="CC376" s="291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45" hidden="1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+VLOOKUP(G377,Liste!$A$7:$G$69,3,FALSE)</f>
        <v>Pin sylvestre</v>
      </c>
      <c r="BI377" s="96" t="str">
        <f>+VLOOKUP(H377,Liste!$B$7:$G$69,5,FALSE)</f>
        <v>GS Pineraies des plaines du Centre et du Nord Ouest</v>
      </c>
      <c r="BJ377" s="131">
        <f t="shared" si="110"/>
        <v>109</v>
      </c>
      <c r="BK377" s="131" t="str">
        <f t="shared" si="112"/>
        <v>Pin sylvestre_F1_Eclaircie tardive_GS Pineraies des plaines du Centre et du Nord Ouest_109_</v>
      </c>
      <c r="BL377" s="312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0" t="str">
        <f>+VLOOKUP(G377,Liste!$A$7:$H$69,8,FALSE)</f>
        <v>Résineux</v>
      </c>
      <c r="BU377" s="290">
        <f t="shared" si="113"/>
        <v>0</v>
      </c>
      <c r="BV377" s="292">
        <f t="shared" si="114"/>
        <v>1</v>
      </c>
      <c r="BW377" s="311">
        <v>0</v>
      </c>
      <c r="BX377" s="290">
        <f t="shared" si="115"/>
        <v>0.43</v>
      </c>
      <c r="BY377">
        <f t="shared" si="116"/>
        <v>0</v>
      </c>
      <c r="BZ377" s="296">
        <f t="shared" si="117"/>
        <v>0</v>
      </c>
      <c r="CB377" s="291">
        <v>0.6</v>
      </c>
      <c r="CC377" s="291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45" hidden="1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+VLOOKUP(G378,Liste!$A$7:$G$69,3,FALSE)</f>
        <v>Pin sylvestre</v>
      </c>
      <c r="BI378" s="96" t="str">
        <f>+VLOOKUP(H378,Liste!$B$7:$G$69,5,FALSE)</f>
        <v>GS Pineraies des plaines du Centre et du Nord Ouest</v>
      </c>
      <c r="BJ378" s="131">
        <f t="shared" si="110"/>
        <v>110</v>
      </c>
      <c r="BK378" s="131" t="str">
        <f t="shared" si="112"/>
        <v>Pin sylvestre_F1_Eclaircie tardive_GS Pineraies des plaines du Centre et du Nord Ouest_110_</v>
      </c>
      <c r="BL378" s="312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0" t="str">
        <f>+VLOOKUP(G378,Liste!$A$7:$H$69,8,FALSE)</f>
        <v>Résineux</v>
      </c>
      <c r="BU378" s="290">
        <f t="shared" si="113"/>
        <v>0</v>
      </c>
      <c r="BV378" s="292">
        <f t="shared" si="114"/>
        <v>1</v>
      </c>
      <c r="BW378" s="311">
        <v>0</v>
      </c>
      <c r="BX378" s="290">
        <f t="shared" si="115"/>
        <v>0.43</v>
      </c>
      <c r="BY378">
        <f t="shared" si="116"/>
        <v>0</v>
      </c>
      <c r="BZ378" s="296">
        <f t="shared" si="117"/>
        <v>0</v>
      </c>
      <c r="CB378" s="291">
        <v>0.6</v>
      </c>
      <c r="CC378" s="291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45" hidden="1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+VLOOKUP(G379,Liste!$A$7:$G$69,3,FALSE)</f>
        <v>Pin sylvestre</v>
      </c>
      <c r="BI379" s="96" t="str">
        <f>+VLOOKUP(H379,Liste!$B$7:$G$69,5,FALSE)</f>
        <v>GS Pineraies des plaines du Centre et du Nord Ouest</v>
      </c>
      <c r="BJ379" s="131">
        <f t="shared" si="110"/>
        <v>111</v>
      </c>
      <c r="BK379" s="131" t="str">
        <f t="shared" si="112"/>
        <v>Pin sylvestre_F1_Eclaircie tardive_GS Pineraies des plaines du Centre et du Nord Ouest_111_</v>
      </c>
      <c r="BL379" s="312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0" t="str">
        <f>+VLOOKUP(G379,Liste!$A$7:$H$69,8,FALSE)</f>
        <v>Résineux</v>
      </c>
      <c r="BU379" s="290">
        <f t="shared" si="113"/>
        <v>0</v>
      </c>
      <c r="BV379" s="292">
        <f t="shared" si="114"/>
        <v>1</v>
      </c>
      <c r="BW379" s="311">
        <v>0</v>
      </c>
      <c r="BX379" s="290">
        <f t="shared" si="115"/>
        <v>0.43</v>
      </c>
      <c r="BY379">
        <f t="shared" si="116"/>
        <v>0</v>
      </c>
      <c r="BZ379" s="296">
        <f t="shared" si="117"/>
        <v>0</v>
      </c>
      <c r="CB379" s="291">
        <v>0.6</v>
      </c>
      <c r="CC379" s="291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45" hidden="1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+VLOOKUP(G380,Liste!$A$7:$G$69,3,FALSE)</f>
        <v>Pin sylvestre</v>
      </c>
      <c r="BI380" s="96" t="str">
        <f>+VLOOKUP(H380,Liste!$B$7:$G$69,5,FALSE)</f>
        <v>GS Pineraies des plaines du Centre et du Nord Ouest</v>
      </c>
      <c r="BJ380" s="131">
        <f t="shared" si="110"/>
        <v>111</v>
      </c>
      <c r="BK380" s="131" t="str">
        <f t="shared" si="112"/>
        <v>Pin sylvestre_F1_Eclaircie tardive_GS Pineraies des plaines du Centre et du Nord Ouest_111_</v>
      </c>
      <c r="BL380" s="312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0" t="str">
        <f>+VLOOKUP(G380,Liste!$A$7:$H$69,8,FALSE)</f>
        <v>Résineux</v>
      </c>
      <c r="BU380" s="290">
        <f t="shared" si="113"/>
        <v>0</v>
      </c>
      <c r="BV380" s="292">
        <f t="shared" si="114"/>
        <v>1</v>
      </c>
      <c r="BW380" s="311">
        <v>0</v>
      </c>
      <c r="BX380" s="290">
        <f t="shared" si="115"/>
        <v>0.43</v>
      </c>
      <c r="BY380">
        <f t="shared" si="116"/>
        <v>0</v>
      </c>
      <c r="BZ380" s="296">
        <f t="shared" si="117"/>
        <v>0</v>
      </c>
      <c r="CB380" s="291">
        <v>0.6</v>
      </c>
      <c r="CC380" s="291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45" hidden="1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+VLOOKUP(G381,Liste!$A$7:$G$69,3,FALSE)</f>
        <v>Pin sylvestre</v>
      </c>
      <c r="BI381" s="96" t="str">
        <f>+VLOOKUP(H381,Liste!$B$7:$G$69,5,FALSE)</f>
        <v>GS Pineraies des plaines du Centre et du Nord Ouest</v>
      </c>
      <c r="BJ381" s="131">
        <f t="shared" si="110"/>
        <v>112</v>
      </c>
      <c r="BK381" s="131" t="str">
        <f t="shared" si="112"/>
        <v>Pin sylvestre_F1_Eclaircie tardive_GS Pineraies des plaines du Centre et du Nord Ouest_112_</v>
      </c>
      <c r="BL381" s="312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0" t="str">
        <f>+VLOOKUP(G381,Liste!$A$7:$H$69,8,FALSE)</f>
        <v>Résineux</v>
      </c>
      <c r="BU381" s="290">
        <f t="shared" si="113"/>
        <v>0</v>
      </c>
      <c r="BV381" s="292">
        <f t="shared" si="114"/>
        <v>1</v>
      </c>
      <c r="BW381" s="311">
        <v>0</v>
      </c>
      <c r="BX381" s="290">
        <f t="shared" si="115"/>
        <v>0.43</v>
      </c>
      <c r="BY381">
        <f t="shared" si="116"/>
        <v>0</v>
      </c>
      <c r="BZ381" s="296">
        <f t="shared" si="117"/>
        <v>0</v>
      </c>
      <c r="CB381" s="291">
        <v>0.6</v>
      </c>
      <c r="CC381" s="291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45" hidden="1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+VLOOKUP(G382,Liste!$A$7:$G$69,3,FALSE)</f>
        <v>Pin sylvestre</v>
      </c>
      <c r="BI382" s="96" t="str">
        <f>+VLOOKUP(H382,Liste!$B$7:$G$69,5,FALSE)</f>
        <v>GS Pineraies des plaines du Centre et du Nord Ouest</v>
      </c>
      <c r="BJ382" s="131">
        <f t="shared" si="110"/>
        <v>113</v>
      </c>
      <c r="BK382" s="131" t="str">
        <f t="shared" si="112"/>
        <v>Pin sylvestre_F1_Eclaircie tardive_GS Pineraies des plaines du Centre et du Nord Ouest_113_</v>
      </c>
      <c r="BL382" s="312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0" t="str">
        <f>+VLOOKUP(G382,Liste!$A$7:$H$69,8,FALSE)</f>
        <v>Résineux</v>
      </c>
      <c r="BU382" s="290">
        <f t="shared" si="113"/>
        <v>0</v>
      </c>
      <c r="BV382" s="292">
        <f t="shared" si="114"/>
        <v>1</v>
      </c>
      <c r="BW382" s="311">
        <v>0</v>
      </c>
      <c r="BX382" s="290">
        <f t="shared" si="115"/>
        <v>0.43</v>
      </c>
      <c r="BY382">
        <f t="shared" si="116"/>
        <v>0</v>
      </c>
      <c r="BZ382" s="296">
        <f t="shared" si="117"/>
        <v>0</v>
      </c>
      <c r="CB382" s="291">
        <v>0.6</v>
      </c>
      <c r="CC382" s="291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45" hidden="1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+VLOOKUP(G383,Liste!$A$7:$G$69,3,FALSE)</f>
        <v>Pin sylvestre</v>
      </c>
      <c r="BI383" s="96" t="str">
        <f>+VLOOKUP(H383,Liste!$B$7:$G$69,5,FALSE)</f>
        <v>GS Pineraies des plaines du Centre et du Nord Ouest</v>
      </c>
      <c r="BJ383" s="131">
        <f t="shared" si="110"/>
        <v>114</v>
      </c>
      <c r="BK383" s="131" t="str">
        <f t="shared" si="112"/>
        <v>Pin sylvestre_F1_Eclaircie tardive_GS Pineraies des plaines du Centre et du Nord Ouest_114_</v>
      </c>
      <c r="BL383" s="312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0" t="str">
        <f>+VLOOKUP(G383,Liste!$A$7:$H$69,8,FALSE)</f>
        <v>Résineux</v>
      </c>
      <c r="BU383" s="290">
        <f t="shared" si="113"/>
        <v>0</v>
      </c>
      <c r="BV383" s="292">
        <f t="shared" si="114"/>
        <v>1</v>
      </c>
      <c r="BW383" s="311">
        <v>0</v>
      </c>
      <c r="BX383" s="290">
        <f t="shared" si="115"/>
        <v>0.43</v>
      </c>
      <c r="BY383">
        <f t="shared" si="116"/>
        <v>0</v>
      </c>
      <c r="BZ383" s="296">
        <f t="shared" si="117"/>
        <v>0</v>
      </c>
      <c r="CB383" s="291">
        <v>0.6</v>
      </c>
      <c r="CC383" s="291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45" hidden="1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+VLOOKUP(G384,Liste!$A$7:$G$69,3,FALSE)</f>
        <v>Pin sylvestre</v>
      </c>
      <c r="BI384" s="96" t="str">
        <f>+VLOOKUP(H384,Liste!$B$7:$G$69,5,FALSE)</f>
        <v>GS Pineraies des plaines du Centre et du Nord Ouest</v>
      </c>
      <c r="BJ384" s="131">
        <f t="shared" si="110"/>
        <v>115</v>
      </c>
      <c r="BK384" s="131" t="str">
        <f t="shared" si="112"/>
        <v>Pin sylvestre_F1_Eclaircie tardive_GS Pineraies des plaines du Centre et du Nord Ouest_115_</v>
      </c>
      <c r="BL384" s="312"/>
      <c r="BM384" s="13">
        <v>42.403426145040953</v>
      </c>
      <c r="BN384" s="13">
        <v>197.57456486165401</v>
      </c>
      <c r="BP384" s="13">
        <v>336.6929998</v>
      </c>
      <c r="BQ384" s="13"/>
      <c r="BT384" s="290" t="str">
        <f>+VLOOKUP(G384,Liste!$A$7:$H$69,8,FALSE)</f>
        <v>Résineux</v>
      </c>
      <c r="BU384" s="290">
        <f t="shared" si="113"/>
        <v>0</v>
      </c>
      <c r="BV384" s="292">
        <f t="shared" si="114"/>
        <v>1</v>
      </c>
      <c r="BW384" s="311">
        <v>0</v>
      </c>
      <c r="BX384" s="290">
        <f t="shared" si="115"/>
        <v>0.43</v>
      </c>
      <c r="BY384">
        <f t="shared" si="116"/>
        <v>0</v>
      </c>
      <c r="BZ384" s="296">
        <f t="shared" si="117"/>
        <v>0</v>
      </c>
      <c r="CB384" s="291">
        <v>0.6</v>
      </c>
      <c r="CC384" s="291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45" hidden="1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+VLOOKUP(G385,Liste!$A$7:$G$69,3,FALSE)</f>
        <v>Pin sylvestre</v>
      </c>
      <c r="BI385" s="96" t="str">
        <f>+VLOOKUP(H385,Liste!$B$7:$G$69,5,FALSE)</f>
        <v>GS Pineraies des plaines du Centre et du Nord Ouest</v>
      </c>
      <c r="BJ385" s="131">
        <f t="shared" si="110"/>
        <v>115</v>
      </c>
      <c r="BK385" s="131" t="str">
        <f t="shared" si="112"/>
        <v>Pin sylvestre_F1_Eclaircie tardive_GS Pineraies des plaines du Centre et du Nord Ouest_115_</v>
      </c>
      <c r="BL385" s="312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0" t="str">
        <f>+VLOOKUP(G385,Liste!$A$7:$H$69,8,FALSE)</f>
        <v>Résineux</v>
      </c>
      <c r="BU385" s="290">
        <f t="shared" si="113"/>
        <v>0</v>
      </c>
      <c r="BV385" s="292">
        <f t="shared" si="114"/>
        <v>1</v>
      </c>
      <c r="BW385" s="311">
        <v>0</v>
      </c>
      <c r="BX385" s="290">
        <f t="shared" si="115"/>
        <v>0.43</v>
      </c>
      <c r="BY385">
        <f t="shared" si="116"/>
        <v>0</v>
      </c>
      <c r="BZ385" s="296">
        <f t="shared" si="117"/>
        <v>0</v>
      </c>
      <c r="CB385" s="291">
        <v>0.6</v>
      </c>
      <c r="CC385" s="291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4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+VLOOKUP(G386,Liste!$A$7:$G$69,3,FALSE)</f>
        <v>Pin Laricio</v>
      </c>
      <c r="BI386" s="96" t="str">
        <f>+VLOOKUP(H386,Liste!$B$7:$G$69,5,FALSE)</f>
        <v>GS Pineraies des plaines du Centre et du Nord Ouest</v>
      </c>
      <c r="BJ386" s="131">
        <f t="shared" si="110"/>
        <v>22</v>
      </c>
      <c r="BK386" s="131" t="str">
        <f t="shared" si="112"/>
        <v>Pin Laricio_F2_Classique_GS Pineraies des plaines du Centre et du Nord Ouest_22_</v>
      </c>
      <c r="BL386" s="312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0" t="str">
        <f>+VLOOKUP(G386,Liste!$A$7:$H$69,8,FALSE)</f>
        <v>Résineux</v>
      </c>
      <c r="BU386" s="290">
        <f t="shared" si="113"/>
        <v>0</v>
      </c>
      <c r="BV386" s="292">
        <f t="shared" si="114"/>
        <v>1</v>
      </c>
      <c r="BW386" s="311">
        <v>0</v>
      </c>
      <c r="BX386" s="290">
        <f t="shared" si="115"/>
        <v>0.43</v>
      </c>
      <c r="BY386">
        <f t="shared" si="116"/>
        <v>0</v>
      </c>
      <c r="BZ386" s="296">
        <f t="shared" si="117"/>
        <v>0</v>
      </c>
      <c r="CB386" s="291">
        <v>0.6</v>
      </c>
      <c r="CC386" s="291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4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+VLOOKUP(G387,Liste!$A$7:$G$69,3,FALSE)</f>
        <v>Pin Laricio</v>
      </c>
      <c r="BI387" s="96" t="str">
        <f>+VLOOKUP(H387,Liste!$B$7:$G$69,5,FALSE)</f>
        <v>GS Pineraies des plaines du Centre et du Nord Ouest</v>
      </c>
      <c r="BJ387" s="131">
        <f t="shared" ref="BJ387:BJ450" si="129">+AC387</f>
        <v>22</v>
      </c>
      <c r="BK387" s="131" t="str">
        <f t="shared" si="112"/>
        <v>Pin Laricio_F2_Classique_GS Pineraies des plaines du Centre et du Nord Ouest_22_</v>
      </c>
      <c r="BL387" s="312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0" t="str">
        <f>+VLOOKUP(G387,Liste!$A$7:$H$69,8,FALSE)</f>
        <v>Résineux</v>
      </c>
      <c r="BU387" s="290">
        <f t="shared" si="113"/>
        <v>0</v>
      </c>
      <c r="BV387" s="292">
        <f t="shared" si="114"/>
        <v>1</v>
      </c>
      <c r="BW387" s="311">
        <v>0</v>
      </c>
      <c r="BX387" s="290">
        <f t="shared" si="115"/>
        <v>0.43</v>
      </c>
      <c r="BY387">
        <f t="shared" si="116"/>
        <v>23.283331321918535</v>
      </c>
      <c r="BZ387" s="296">
        <f t="shared" si="117"/>
        <v>23.283331321918535</v>
      </c>
      <c r="CB387" s="291">
        <v>0.6</v>
      </c>
      <c r="CC387" s="291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4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+VLOOKUP(G388,Liste!$A$7:$G$69,3,FALSE)</f>
        <v>Pin Laricio</v>
      </c>
      <c r="BI388" s="96" t="str">
        <f>+VLOOKUP(H388,Liste!$B$7:$G$69,5,FALSE)</f>
        <v>GS Pineraies des plaines du Centre et du Nord Ouest</v>
      </c>
      <c r="BJ388" s="131">
        <f t="shared" si="129"/>
        <v>23</v>
      </c>
      <c r="BK388" s="131" t="str">
        <f t="shared" ref="BK388:BK451" si="131">+_xlfn.CONCAT(BH388,"_",J388,"_",I388,"_",BI388,"_",BJ388,"_")</f>
        <v>Pin Laricio_F2_Classique_GS Pineraies des plaines du Centre et du Nord Ouest_23_</v>
      </c>
      <c r="BL388" s="312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0" t="str">
        <f>+VLOOKUP(G388,Liste!$A$7:$H$69,8,FALSE)</f>
        <v>Résineux</v>
      </c>
      <c r="BU388" s="290">
        <f t="shared" ref="BU388:BU451" si="132">IF(BT388="Résineux",0%,100%)</f>
        <v>0</v>
      </c>
      <c r="BV388" s="292">
        <f t="shared" ref="BV388:BV451" si="133">+IF(BT388="Résineux",100%,0%)</f>
        <v>1</v>
      </c>
      <c r="BW388" s="311">
        <v>0</v>
      </c>
      <c r="BX388" s="290">
        <f t="shared" ref="BX388:BX451" si="134">+IF(BV388&lt;&gt;0,0.43,0.25)</f>
        <v>0.43</v>
      </c>
      <c r="BY388">
        <f t="shared" ref="BY388:BY451" si="135">+IF(BJ388&lt;=30,AV388*BX388,0)</f>
        <v>0</v>
      </c>
      <c r="BZ388" s="296">
        <f t="shared" ref="BZ388:BZ451" si="136">+IF(BJ388&gt;=31,0,BY388+BZ387)</f>
        <v>23.283331321918535</v>
      </c>
      <c r="CB388" s="291">
        <v>0.6</v>
      </c>
      <c r="CC388" s="291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4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+VLOOKUP(G389,Liste!$A$7:$G$69,3,FALSE)</f>
        <v>Pin Laricio</v>
      </c>
      <c r="BI389" s="96" t="str">
        <f>+VLOOKUP(H389,Liste!$B$7:$G$69,5,FALSE)</f>
        <v>GS Pineraies des plaines du Centre et du Nord Ouest</v>
      </c>
      <c r="BJ389" s="131">
        <f t="shared" si="129"/>
        <v>24</v>
      </c>
      <c r="BK389" s="131" t="str">
        <f t="shared" si="131"/>
        <v>Pin Laricio_F2_Classique_GS Pineraies des plaines du Centre et du Nord Ouest_24_</v>
      </c>
      <c r="BL389" s="312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0" t="str">
        <f>+VLOOKUP(G389,Liste!$A$7:$H$69,8,FALSE)</f>
        <v>Résineux</v>
      </c>
      <c r="BU389" s="290">
        <f t="shared" si="132"/>
        <v>0</v>
      </c>
      <c r="BV389" s="292">
        <f t="shared" si="133"/>
        <v>1</v>
      </c>
      <c r="BW389" s="311">
        <v>0</v>
      </c>
      <c r="BX389" s="290">
        <f t="shared" si="134"/>
        <v>0.43</v>
      </c>
      <c r="BY389">
        <f t="shared" si="135"/>
        <v>0</v>
      </c>
      <c r="BZ389" s="296">
        <f t="shared" si="136"/>
        <v>23.283331321918535</v>
      </c>
      <c r="CB389" s="291">
        <v>0.6</v>
      </c>
      <c r="CC389" s="291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4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+VLOOKUP(G390,Liste!$A$7:$G$69,3,FALSE)</f>
        <v>Pin Laricio</v>
      </c>
      <c r="BI390" s="96" t="str">
        <f>+VLOOKUP(H390,Liste!$B$7:$G$69,5,FALSE)</f>
        <v>GS Pineraies des plaines du Centre et du Nord Ouest</v>
      </c>
      <c r="BJ390" s="131">
        <f t="shared" si="129"/>
        <v>25</v>
      </c>
      <c r="BK390" s="131" t="str">
        <f t="shared" si="131"/>
        <v>Pin Laricio_F2_Classique_GS Pineraies des plaines du Centre et du Nord Ouest_25_</v>
      </c>
      <c r="BL390" s="312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0" t="str">
        <f>+VLOOKUP(G390,Liste!$A$7:$H$69,8,FALSE)</f>
        <v>Résineux</v>
      </c>
      <c r="BU390" s="290">
        <f t="shared" si="132"/>
        <v>0</v>
      </c>
      <c r="BV390" s="292">
        <f t="shared" si="133"/>
        <v>1</v>
      </c>
      <c r="BW390" s="311">
        <v>0</v>
      </c>
      <c r="BX390" s="290">
        <f t="shared" si="134"/>
        <v>0.43</v>
      </c>
      <c r="BY390">
        <f t="shared" si="135"/>
        <v>0</v>
      </c>
      <c r="BZ390" s="296">
        <f t="shared" si="136"/>
        <v>23.283331321918535</v>
      </c>
      <c r="CB390" s="291">
        <v>0.6</v>
      </c>
      <c r="CC390" s="291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4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+VLOOKUP(G391,Liste!$A$7:$G$69,3,FALSE)</f>
        <v>Pin Laricio</v>
      </c>
      <c r="BI391" s="96" t="str">
        <f>+VLOOKUP(H391,Liste!$B$7:$G$69,5,FALSE)</f>
        <v>GS Pineraies des plaines du Centre et du Nord Ouest</v>
      </c>
      <c r="BJ391" s="131">
        <f t="shared" si="129"/>
        <v>26</v>
      </c>
      <c r="BK391" s="131" t="str">
        <f t="shared" si="131"/>
        <v>Pin Laricio_F2_Classique_GS Pineraies des plaines du Centre et du Nord Ouest_26_</v>
      </c>
      <c r="BL391" s="312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0" t="str">
        <f>+VLOOKUP(G391,Liste!$A$7:$H$69,8,FALSE)</f>
        <v>Résineux</v>
      </c>
      <c r="BU391" s="290">
        <f t="shared" si="132"/>
        <v>0</v>
      </c>
      <c r="BV391" s="292">
        <f t="shared" si="133"/>
        <v>1</v>
      </c>
      <c r="BW391" s="311">
        <v>0</v>
      </c>
      <c r="BX391" s="290">
        <f t="shared" si="134"/>
        <v>0.43</v>
      </c>
      <c r="BY391">
        <f t="shared" si="135"/>
        <v>0</v>
      </c>
      <c r="BZ391" s="296">
        <f t="shared" si="136"/>
        <v>23.283331321918535</v>
      </c>
      <c r="CB391" s="291">
        <v>0.6</v>
      </c>
      <c r="CC391" s="291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4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+VLOOKUP(G392,Liste!$A$7:$G$69,3,FALSE)</f>
        <v>Pin Laricio</v>
      </c>
      <c r="BI392" s="96" t="str">
        <f>+VLOOKUP(H392,Liste!$B$7:$G$69,5,FALSE)</f>
        <v>GS Pineraies des plaines du Centre et du Nord Ouest</v>
      </c>
      <c r="BJ392" s="131">
        <f t="shared" si="129"/>
        <v>27</v>
      </c>
      <c r="BK392" s="131" t="str">
        <f t="shared" si="131"/>
        <v>Pin Laricio_F2_Classique_GS Pineraies des plaines du Centre et du Nord Ouest_27_</v>
      </c>
      <c r="BL392" s="312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0" t="str">
        <f>+VLOOKUP(G392,Liste!$A$7:$H$69,8,FALSE)</f>
        <v>Résineux</v>
      </c>
      <c r="BU392" s="290">
        <f t="shared" si="132"/>
        <v>0</v>
      </c>
      <c r="BV392" s="292">
        <f t="shared" si="133"/>
        <v>1</v>
      </c>
      <c r="BW392" s="311">
        <v>0</v>
      </c>
      <c r="BX392" s="290">
        <f t="shared" si="134"/>
        <v>0.43</v>
      </c>
      <c r="BY392">
        <f t="shared" si="135"/>
        <v>0</v>
      </c>
      <c r="BZ392" s="296">
        <f t="shared" si="136"/>
        <v>23.283331321918535</v>
      </c>
      <c r="CB392" s="291">
        <v>0.6</v>
      </c>
      <c r="CC392" s="291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4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+VLOOKUP(G393,Liste!$A$7:$G$69,3,FALSE)</f>
        <v>Pin Laricio</v>
      </c>
      <c r="BI393" s="96" t="str">
        <f>+VLOOKUP(H393,Liste!$B$7:$G$69,5,FALSE)</f>
        <v>GS Pineraies des plaines du Centre et du Nord Ouest</v>
      </c>
      <c r="BJ393" s="131">
        <f t="shared" si="129"/>
        <v>27</v>
      </c>
      <c r="BK393" s="131" t="str">
        <f t="shared" si="131"/>
        <v>Pin Laricio_F2_Classique_GS Pineraies des plaines du Centre et du Nord Ouest_27_</v>
      </c>
      <c r="BL393" s="312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0" t="str">
        <f>+VLOOKUP(G393,Liste!$A$7:$H$69,8,FALSE)</f>
        <v>Résineux</v>
      </c>
      <c r="BU393" s="290">
        <f t="shared" si="132"/>
        <v>0</v>
      </c>
      <c r="BV393" s="292">
        <f t="shared" si="133"/>
        <v>1</v>
      </c>
      <c r="BW393" s="311">
        <v>0</v>
      </c>
      <c r="BX393" s="290">
        <f t="shared" si="134"/>
        <v>0.43</v>
      </c>
      <c r="BY393">
        <f t="shared" si="135"/>
        <v>17.628899188797636</v>
      </c>
      <c r="BZ393" s="296">
        <f t="shared" si="136"/>
        <v>40.912230510716171</v>
      </c>
      <c r="CB393" s="291">
        <v>0.6</v>
      </c>
      <c r="CC393" s="291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4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+VLOOKUP(G394,Liste!$A$7:$G$69,3,FALSE)</f>
        <v>Pin Laricio</v>
      </c>
      <c r="BI394" s="96" t="str">
        <f>+VLOOKUP(H394,Liste!$B$7:$G$69,5,FALSE)</f>
        <v>GS Pineraies des plaines du Centre et du Nord Ouest</v>
      </c>
      <c r="BJ394" s="131">
        <f t="shared" si="129"/>
        <v>28</v>
      </c>
      <c r="BK394" s="131" t="str">
        <f t="shared" si="131"/>
        <v>Pin Laricio_F2_Classique_GS Pineraies des plaines du Centre et du Nord Ouest_28_</v>
      </c>
      <c r="BL394" s="312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0" t="str">
        <f>+VLOOKUP(G394,Liste!$A$7:$H$69,8,FALSE)</f>
        <v>Résineux</v>
      </c>
      <c r="BU394" s="290">
        <f t="shared" si="132"/>
        <v>0</v>
      </c>
      <c r="BV394" s="292">
        <f t="shared" si="133"/>
        <v>1</v>
      </c>
      <c r="BW394" s="311">
        <v>0</v>
      </c>
      <c r="BX394" s="290">
        <f t="shared" si="134"/>
        <v>0.43</v>
      </c>
      <c r="BY394">
        <f t="shared" si="135"/>
        <v>0</v>
      </c>
      <c r="BZ394" s="296">
        <f t="shared" si="136"/>
        <v>40.912230510716171</v>
      </c>
      <c r="CB394" s="291">
        <v>0.6</v>
      </c>
      <c r="CC394" s="291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4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+VLOOKUP(G395,Liste!$A$7:$G$69,3,FALSE)</f>
        <v>Pin Laricio</v>
      </c>
      <c r="BI395" s="96" t="str">
        <f>+VLOOKUP(H395,Liste!$B$7:$G$69,5,FALSE)</f>
        <v>GS Pineraies des plaines du Centre et du Nord Ouest</v>
      </c>
      <c r="BJ395" s="131">
        <f t="shared" si="129"/>
        <v>29</v>
      </c>
      <c r="BK395" s="131" t="str">
        <f t="shared" si="131"/>
        <v>Pin Laricio_F2_Classique_GS Pineraies des plaines du Centre et du Nord Ouest_29_</v>
      </c>
      <c r="BL395" s="312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0" t="str">
        <f>+VLOOKUP(G395,Liste!$A$7:$H$69,8,FALSE)</f>
        <v>Résineux</v>
      </c>
      <c r="BU395" s="290">
        <f t="shared" si="132"/>
        <v>0</v>
      </c>
      <c r="BV395" s="292">
        <f t="shared" si="133"/>
        <v>1</v>
      </c>
      <c r="BW395" s="311">
        <v>0</v>
      </c>
      <c r="BX395" s="290">
        <f t="shared" si="134"/>
        <v>0.43</v>
      </c>
      <c r="BY395">
        <f t="shared" si="135"/>
        <v>0</v>
      </c>
      <c r="BZ395" s="296">
        <f t="shared" si="136"/>
        <v>40.912230510716171</v>
      </c>
      <c r="CB395" s="291">
        <v>0.6</v>
      </c>
      <c r="CC395" s="291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4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+VLOOKUP(G396,Liste!$A$7:$G$69,3,FALSE)</f>
        <v>Pin Laricio</v>
      </c>
      <c r="BI396" s="96" t="str">
        <f>+VLOOKUP(H396,Liste!$B$7:$G$69,5,FALSE)</f>
        <v>GS Pineraies des plaines du Centre et du Nord Ouest</v>
      </c>
      <c r="BJ396" s="131">
        <f t="shared" si="129"/>
        <v>30</v>
      </c>
      <c r="BK396" s="131" t="str">
        <f t="shared" si="131"/>
        <v>Pin Laricio_F2_Classique_GS Pineraies des plaines du Centre et du Nord Ouest_30_</v>
      </c>
      <c r="BL396" s="312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0" t="str">
        <f>+VLOOKUP(G396,Liste!$A$7:$H$69,8,FALSE)</f>
        <v>Résineux</v>
      </c>
      <c r="BU396" s="290">
        <f t="shared" si="132"/>
        <v>0</v>
      </c>
      <c r="BV396" s="292">
        <f t="shared" si="133"/>
        <v>1</v>
      </c>
      <c r="BW396" s="311">
        <v>0</v>
      </c>
      <c r="BX396" s="290">
        <f t="shared" si="134"/>
        <v>0.43</v>
      </c>
      <c r="BY396">
        <f t="shared" si="135"/>
        <v>0</v>
      </c>
      <c r="BZ396" s="296">
        <f t="shared" si="136"/>
        <v>40.912230510716171</v>
      </c>
      <c r="CB396" s="291">
        <v>0.6</v>
      </c>
      <c r="CC396" s="291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4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+VLOOKUP(G397,Liste!$A$7:$G$69,3,FALSE)</f>
        <v>Pin Laricio</v>
      </c>
      <c r="BI397" s="96" t="str">
        <f>+VLOOKUP(H397,Liste!$B$7:$G$69,5,FALSE)</f>
        <v>GS Pineraies des plaines du Centre et du Nord Ouest</v>
      </c>
      <c r="BJ397" s="131">
        <f t="shared" si="129"/>
        <v>31</v>
      </c>
      <c r="BK397" s="131" t="str">
        <f t="shared" si="131"/>
        <v>Pin Laricio_F2_Classique_GS Pineraies des plaines du Centre et du Nord Ouest_31_</v>
      </c>
      <c r="BL397" s="312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0" t="str">
        <f>+VLOOKUP(G397,Liste!$A$7:$H$69,8,FALSE)</f>
        <v>Résineux</v>
      </c>
      <c r="BU397" s="290">
        <f t="shared" si="132"/>
        <v>0</v>
      </c>
      <c r="BV397" s="292">
        <f t="shared" si="133"/>
        <v>1</v>
      </c>
      <c r="BW397" s="311">
        <v>0</v>
      </c>
      <c r="BX397" s="290">
        <f t="shared" si="134"/>
        <v>0.43</v>
      </c>
      <c r="BY397">
        <f t="shared" si="135"/>
        <v>0</v>
      </c>
      <c r="BZ397" s="296">
        <f t="shared" si="136"/>
        <v>0</v>
      </c>
      <c r="CB397" s="291">
        <v>0.6</v>
      </c>
      <c r="CC397" s="291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4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+VLOOKUP(G398,Liste!$A$7:$G$69,3,FALSE)</f>
        <v>Pin Laricio</v>
      </c>
      <c r="BI398" s="96" t="str">
        <f>+VLOOKUP(H398,Liste!$B$7:$G$69,5,FALSE)</f>
        <v>GS Pineraies des plaines du Centre et du Nord Ouest</v>
      </c>
      <c r="BJ398" s="131">
        <f t="shared" si="129"/>
        <v>32</v>
      </c>
      <c r="BK398" s="131" t="str">
        <f t="shared" si="131"/>
        <v>Pin Laricio_F2_Classique_GS Pineraies des plaines du Centre et du Nord Ouest_32_</v>
      </c>
      <c r="BL398" s="312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0" t="str">
        <f>+VLOOKUP(G398,Liste!$A$7:$H$69,8,FALSE)</f>
        <v>Résineux</v>
      </c>
      <c r="BU398" s="290">
        <f t="shared" si="132"/>
        <v>0</v>
      </c>
      <c r="BV398" s="292">
        <f t="shared" si="133"/>
        <v>1</v>
      </c>
      <c r="BW398" s="311">
        <v>0</v>
      </c>
      <c r="BX398" s="290">
        <f t="shared" si="134"/>
        <v>0.43</v>
      </c>
      <c r="BY398">
        <f t="shared" si="135"/>
        <v>0</v>
      </c>
      <c r="BZ398" s="296">
        <f t="shared" si="136"/>
        <v>0</v>
      </c>
      <c r="CB398" s="291">
        <v>0.6</v>
      </c>
      <c r="CC398" s="291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4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+VLOOKUP(G399,Liste!$A$7:$G$69,3,FALSE)</f>
        <v>Pin Laricio</v>
      </c>
      <c r="BI399" s="96" t="str">
        <f>+VLOOKUP(H399,Liste!$B$7:$G$69,5,FALSE)</f>
        <v>GS Pineraies des plaines du Centre et du Nord Ouest</v>
      </c>
      <c r="BJ399" s="131">
        <f t="shared" si="129"/>
        <v>33</v>
      </c>
      <c r="BK399" s="131" t="str">
        <f t="shared" si="131"/>
        <v>Pin Laricio_F2_Classique_GS Pineraies des plaines du Centre et du Nord Ouest_33_</v>
      </c>
      <c r="BL399" s="312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0" t="str">
        <f>+VLOOKUP(G399,Liste!$A$7:$H$69,8,FALSE)</f>
        <v>Résineux</v>
      </c>
      <c r="BU399" s="290">
        <f t="shared" si="132"/>
        <v>0</v>
      </c>
      <c r="BV399" s="292">
        <f t="shared" si="133"/>
        <v>1</v>
      </c>
      <c r="BW399" s="311">
        <v>0</v>
      </c>
      <c r="BX399" s="290">
        <f t="shared" si="134"/>
        <v>0.43</v>
      </c>
      <c r="BY399">
        <f t="shared" si="135"/>
        <v>0</v>
      </c>
      <c r="BZ399" s="296">
        <f t="shared" si="136"/>
        <v>0</v>
      </c>
      <c r="CB399" s="291">
        <v>0.6</v>
      </c>
      <c r="CC399" s="291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4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+VLOOKUP(G400,Liste!$A$7:$G$69,3,FALSE)</f>
        <v>Pin Laricio</v>
      </c>
      <c r="BI400" s="96" t="str">
        <f>+VLOOKUP(H400,Liste!$B$7:$G$69,5,FALSE)</f>
        <v>GS Pineraies des plaines du Centre et du Nord Ouest</v>
      </c>
      <c r="BJ400" s="131">
        <f t="shared" si="129"/>
        <v>33</v>
      </c>
      <c r="BK400" s="131" t="str">
        <f t="shared" si="131"/>
        <v>Pin Laricio_F2_Classique_GS Pineraies des plaines du Centre et du Nord Ouest_33_</v>
      </c>
      <c r="BL400" s="312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0" t="str">
        <f>+VLOOKUP(G400,Liste!$A$7:$H$69,8,FALSE)</f>
        <v>Résineux</v>
      </c>
      <c r="BU400" s="290">
        <f t="shared" si="132"/>
        <v>0</v>
      </c>
      <c r="BV400" s="292">
        <f t="shared" si="133"/>
        <v>1</v>
      </c>
      <c r="BW400" s="311">
        <v>0</v>
      </c>
      <c r="BX400" s="290">
        <f t="shared" si="134"/>
        <v>0.43</v>
      </c>
      <c r="BY400">
        <f t="shared" si="135"/>
        <v>0</v>
      </c>
      <c r="BZ400" s="296">
        <f t="shared" si="136"/>
        <v>0</v>
      </c>
      <c r="CB400" s="291">
        <v>0.6</v>
      </c>
      <c r="CC400" s="291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4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+VLOOKUP(G401,Liste!$A$7:$G$69,3,FALSE)</f>
        <v>Pin Laricio</v>
      </c>
      <c r="BI401" s="96" t="str">
        <f>+VLOOKUP(H401,Liste!$B$7:$G$69,5,FALSE)</f>
        <v>GS Pineraies des plaines du Centre et du Nord Ouest</v>
      </c>
      <c r="BJ401" s="131">
        <f t="shared" si="129"/>
        <v>34</v>
      </c>
      <c r="BK401" s="131" t="str">
        <f t="shared" si="131"/>
        <v>Pin Laricio_F2_Classique_GS Pineraies des plaines du Centre et du Nord Ouest_34_</v>
      </c>
      <c r="BL401" s="312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0" t="str">
        <f>+VLOOKUP(G401,Liste!$A$7:$H$69,8,FALSE)</f>
        <v>Résineux</v>
      </c>
      <c r="BU401" s="290">
        <f t="shared" si="132"/>
        <v>0</v>
      </c>
      <c r="BV401" s="292">
        <f t="shared" si="133"/>
        <v>1</v>
      </c>
      <c r="BW401" s="311">
        <v>0</v>
      </c>
      <c r="BX401" s="290">
        <f t="shared" si="134"/>
        <v>0.43</v>
      </c>
      <c r="BY401">
        <f t="shared" si="135"/>
        <v>0</v>
      </c>
      <c r="BZ401" s="296">
        <f t="shared" si="136"/>
        <v>0</v>
      </c>
      <c r="CB401" s="291">
        <v>0.6</v>
      </c>
      <c r="CC401" s="291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4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+VLOOKUP(G402,Liste!$A$7:$G$69,3,FALSE)</f>
        <v>Pin Laricio</v>
      </c>
      <c r="BI402" s="96" t="str">
        <f>+VLOOKUP(H402,Liste!$B$7:$G$69,5,FALSE)</f>
        <v>GS Pineraies des plaines du Centre et du Nord Ouest</v>
      </c>
      <c r="BJ402" s="131">
        <f t="shared" si="129"/>
        <v>35</v>
      </c>
      <c r="BK402" s="131" t="str">
        <f t="shared" si="131"/>
        <v>Pin Laricio_F2_Classique_GS Pineraies des plaines du Centre et du Nord Ouest_35_</v>
      </c>
      <c r="BL402" s="312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0" t="str">
        <f>+VLOOKUP(G402,Liste!$A$7:$H$69,8,FALSE)</f>
        <v>Résineux</v>
      </c>
      <c r="BU402" s="290">
        <f t="shared" si="132"/>
        <v>0</v>
      </c>
      <c r="BV402" s="292">
        <f t="shared" si="133"/>
        <v>1</v>
      </c>
      <c r="BW402" s="311">
        <v>0</v>
      </c>
      <c r="BX402" s="290">
        <f t="shared" si="134"/>
        <v>0.43</v>
      </c>
      <c r="BY402">
        <f t="shared" si="135"/>
        <v>0</v>
      </c>
      <c r="BZ402" s="296">
        <f t="shared" si="136"/>
        <v>0</v>
      </c>
      <c r="CB402" s="291">
        <v>0.6</v>
      </c>
      <c r="CC402" s="291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4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+VLOOKUP(G403,Liste!$A$7:$G$69,3,FALSE)</f>
        <v>Pin Laricio</v>
      </c>
      <c r="BI403" s="96" t="str">
        <f>+VLOOKUP(H403,Liste!$B$7:$G$69,5,FALSE)</f>
        <v>GS Pineraies des plaines du Centre et du Nord Ouest</v>
      </c>
      <c r="BJ403" s="131">
        <f t="shared" si="129"/>
        <v>36</v>
      </c>
      <c r="BK403" s="131" t="str">
        <f t="shared" si="131"/>
        <v>Pin Laricio_F2_Classique_GS Pineraies des plaines du Centre et du Nord Ouest_36_</v>
      </c>
      <c r="BL403" s="312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0" t="str">
        <f>+VLOOKUP(G403,Liste!$A$7:$H$69,8,FALSE)</f>
        <v>Résineux</v>
      </c>
      <c r="BU403" s="290">
        <f t="shared" si="132"/>
        <v>0</v>
      </c>
      <c r="BV403" s="292">
        <f t="shared" si="133"/>
        <v>1</v>
      </c>
      <c r="BW403" s="311">
        <v>0</v>
      </c>
      <c r="BX403" s="290">
        <f t="shared" si="134"/>
        <v>0.43</v>
      </c>
      <c r="BY403">
        <f t="shared" si="135"/>
        <v>0</v>
      </c>
      <c r="BZ403" s="296">
        <f t="shared" si="136"/>
        <v>0</v>
      </c>
      <c r="CB403" s="291">
        <v>0.6</v>
      </c>
      <c r="CC403" s="291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4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+VLOOKUP(G404,Liste!$A$7:$G$69,3,FALSE)</f>
        <v>Pin Laricio</v>
      </c>
      <c r="BI404" s="96" t="str">
        <f>+VLOOKUP(H404,Liste!$B$7:$G$69,5,FALSE)</f>
        <v>GS Pineraies des plaines du Centre et du Nord Ouest</v>
      </c>
      <c r="BJ404" s="131">
        <f t="shared" si="129"/>
        <v>37</v>
      </c>
      <c r="BK404" s="131" t="str">
        <f t="shared" si="131"/>
        <v>Pin Laricio_F2_Classique_GS Pineraies des plaines du Centre et du Nord Ouest_37_</v>
      </c>
      <c r="BL404" s="312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0" t="str">
        <f>+VLOOKUP(G404,Liste!$A$7:$H$69,8,FALSE)</f>
        <v>Résineux</v>
      </c>
      <c r="BU404" s="290">
        <f t="shared" si="132"/>
        <v>0</v>
      </c>
      <c r="BV404" s="292">
        <f t="shared" si="133"/>
        <v>1</v>
      </c>
      <c r="BW404" s="311">
        <v>0</v>
      </c>
      <c r="BX404" s="290">
        <f t="shared" si="134"/>
        <v>0.43</v>
      </c>
      <c r="BY404">
        <f t="shared" si="135"/>
        <v>0</v>
      </c>
      <c r="BZ404" s="296">
        <f t="shared" si="136"/>
        <v>0</v>
      </c>
      <c r="CB404" s="291">
        <v>0.6</v>
      </c>
      <c r="CC404" s="291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4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+VLOOKUP(G405,Liste!$A$7:$G$69,3,FALSE)</f>
        <v>Pin Laricio</v>
      </c>
      <c r="BI405" s="96" t="str">
        <f>+VLOOKUP(H405,Liste!$B$7:$G$69,5,FALSE)</f>
        <v>GS Pineraies des plaines du Centre et du Nord Ouest</v>
      </c>
      <c r="BJ405" s="131">
        <f t="shared" si="129"/>
        <v>38</v>
      </c>
      <c r="BK405" s="131" t="str">
        <f t="shared" si="131"/>
        <v>Pin Laricio_F2_Classique_GS Pineraies des plaines du Centre et du Nord Ouest_38_</v>
      </c>
      <c r="BL405" s="312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0" t="str">
        <f>+VLOOKUP(G405,Liste!$A$7:$H$69,8,FALSE)</f>
        <v>Résineux</v>
      </c>
      <c r="BU405" s="290">
        <f t="shared" si="132"/>
        <v>0</v>
      </c>
      <c r="BV405" s="292">
        <f t="shared" si="133"/>
        <v>1</v>
      </c>
      <c r="BW405" s="311">
        <v>0</v>
      </c>
      <c r="BX405" s="290">
        <f t="shared" si="134"/>
        <v>0.43</v>
      </c>
      <c r="BY405">
        <f t="shared" si="135"/>
        <v>0</v>
      </c>
      <c r="BZ405" s="296">
        <f t="shared" si="136"/>
        <v>0</v>
      </c>
      <c r="CB405" s="291">
        <v>0.6</v>
      </c>
      <c r="CC405" s="291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4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+VLOOKUP(G406,Liste!$A$7:$G$69,3,FALSE)</f>
        <v>Pin Laricio</v>
      </c>
      <c r="BI406" s="96" t="str">
        <f>+VLOOKUP(H406,Liste!$B$7:$G$69,5,FALSE)</f>
        <v>GS Pineraies des plaines du Centre et du Nord Ouest</v>
      </c>
      <c r="BJ406" s="131">
        <f t="shared" si="129"/>
        <v>39</v>
      </c>
      <c r="BK406" s="131" t="str">
        <f t="shared" si="131"/>
        <v>Pin Laricio_F2_Classique_GS Pineraies des plaines du Centre et du Nord Ouest_39_</v>
      </c>
      <c r="BL406" s="312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0" t="str">
        <f>+VLOOKUP(G406,Liste!$A$7:$H$69,8,FALSE)</f>
        <v>Résineux</v>
      </c>
      <c r="BU406" s="290">
        <f t="shared" si="132"/>
        <v>0</v>
      </c>
      <c r="BV406" s="292">
        <f t="shared" si="133"/>
        <v>1</v>
      </c>
      <c r="BW406" s="311">
        <v>0</v>
      </c>
      <c r="BX406" s="290">
        <f t="shared" si="134"/>
        <v>0.43</v>
      </c>
      <c r="BY406">
        <f t="shared" si="135"/>
        <v>0</v>
      </c>
      <c r="BZ406" s="296">
        <f t="shared" si="136"/>
        <v>0</v>
      </c>
      <c r="CB406" s="291">
        <v>0.6</v>
      </c>
      <c r="CC406" s="291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4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+VLOOKUP(G407,Liste!$A$7:$G$69,3,FALSE)</f>
        <v>Pin Laricio</v>
      </c>
      <c r="BI407" s="96" t="str">
        <f>+VLOOKUP(H407,Liste!$B$7:$G$69,5,FALSE)</f>
        <v>GS Pineraies des plaines du Centre et du Nord Ouest</v>
      </c>
      <c r="BJ407" s="131">
        <f t="shared" si="129"/>
        <v>40</v>
      </c>
      <c r="BK407" s="131" t="str">
        <f t="shared" si="131"/>
        <v>Pin Laricio_F2_Classique_GS Pineraies des plaines du Centre et du Nord Ouest_40_</v>
      </c>
      <c r="BL407" s="312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0" t="str">
        <f>+VLOOKUP(G407,Liste!$A$7:$H$69,8,FALSE)</f>
        <v>Résineux</v>
      </c>
      <c r="BU407" s="290">
        <f t="shared" si="132"/>
        <v>0</v>
      </c>
      <c r="BV407" s="292">
        <f t="shared" si="133"/>
        <v>1</v>
      </c>
      <c r="BW407" s="311">
        <v>0</v>
      </c>
      <c r="BX407" s="290">
        <f t="shared" si="134"/>
        <v>0.43</v>
      </c>
      <c r="BY407">
        <f t="shared" si="135"/>
        <v>0</v>
      </c>
      <c r="BZ407" s="296">
        <f t="shared" si="136"/>
        <v>0</v>
      </c>
      <c r="CB407" s="291">
        <v>0.6</v>
      </c>
      <c r="CC407" s="291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4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+VLOOKUP(G408,Liste!$A$7:$G$69,3,FALSE)</f>
        <v>Pin Laricio</v>
      </c>
      <c r="BI408" s="96" t="str">
        <f>+VLOOKUP(H408,Liste!$B$7:$G$69,5,FALSE)</f>
        <v>GS Pineraies des plaines du Centre et du Nord Ouest</v>
      </c>
      <c r="BJ408" s="131">
        <f t="shared" si="129"/>
        <v>40</v>
      </c>
      <c r="BK408" s="131" t="str">
        <f t="shared" si="131"/>
        <v>Pin Laricio_F2_Classique_GS Pineraies des plaines du Centre et du Nord Ouest_40_</v>
      </c>
      <c r="BL408" s="312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0" t="str">
        <f>+VLOOKUP(G408,Liste!$A$7:$H$69,8,FALSE)</f>
        <v>Résineux</v>
      </c>
      <c r="BU408" s="290">
        <f t="shared" si="132"/>
        <v>0</v>
      </c>
      <c r="BV408" s="292">
        <f t="shared" si="133"/>
        <v>1</v>
      </c>
      <c r="BW408" s="311">
        <v>0</v>
      </c>
      <c r="BX408" s="290">
        <f t="shared" si="134"/>
        <v>0.43</v>
      </c>
      <c r="BY408">
        <f t="shared" si="135"/>
        <v>0</v>
      </c>
      <c r="BZ408" s="296">
        <f t="shared" si="136"/>
        <v>0</v>
      </c>
      <c r="CB408" s="291">
        <v>0.6</v>
      </c>
      <c r="CC408" s="291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4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+VLOOKUP(G409,Liste!$A$7:$G$69,3,FALSE)</f>
        <v>Pin Laricio</v>
      </c>
      <c r="BI409" s="96" t="str">
        <f>+VLOOKUP(H409,Liste!$B$7:$G$69,5,FALSE)</f>
        <v>GS Pineraies des plaines du Centre et du Nord Ouest</v>
      </c>
      <c r="BJ409" s="131">
        <f t="shared" si="129"/>
        <v>41</v>
      </c>
      <c r="BK409" s="131" t="str">
        <f t="shared" si="131"/>
        <v>Pin Laricio_F2_Classique_GS Pineraies des plaines du Centre et du Nord Ouest_41_</v>
      </c>
      <c r="BL409" s="312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0" t="str">
        <f>+VLOOKUP(G409,Liste!$A$7:$H$69,8,FALSE)</f>
        <v>Résineux</v>
      </c>
      <c r="BU409" s="290">
        <f t="shared" si="132"/>
        <v>0</v>
      </c>
      <c r="BV409" s="292">
        <f t="shared" si="133"/>
        <v>1</v>
      </c>
      <c r="BW409" s="311">
        <v>0</v>
      </c>
      <c r="BX409" s="290">
        <f t="shared" si="134"/>
        <v>0.43</v>
      </c>
      <c r="BY409">
        <f t="shared" si="135"/>
        <v>0</v>
      </c>
      <c r="BZ409" s="296">
        <f t="shared" si="136"/>
        <v>0</v>
      </c>
      <c r="CB409" s="291">
        <v>0.6</v>
      </c>
      <c r="CC409" s="291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4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+VLOOKUP(G410,Liste!$A$7:$G$69,3,FALSE)</f>
        <v>Pin Laricio</v>
      </c>
      <c r="BI410" s="96" t="str">
        <f>+VLOOKUP(H410,Liste!$B$7:$G$69,5,FALSE)</f>
        <v>GS Pineraies des plaines du Centre et du Nord Ouest</v>
      </c>
      <c r="BJ410" s="131">
        <f t="shared" si="129"/>
        <v>42</v>
      </c>
      <c r="BK410" s="131" t="str">
        <f t="shared" si="131"/>
        <v>Pin Laricio_F2_Classique_GS Pineraies des plaines du Centre et du Nord Ouest_42_</v>
      </c>
      <c r="BL410" s="312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0" t="str">
        <f>+VLOOKUP(G410,Liste!$A$7:$H$69,8,FALSE)</f>
        <v>Résineux</v>
      </c>
      <c r="BU410" s="290">
        <f t="shared" si="132"/>
        <v>0</v>
      </c>
      <c r="BV410" s="292">
        <f t="shared" si="133"/>
        <v>1</v>
      </c>
      <c r="BW410" s="311">
        <v>0</v>
      </c>
      <c r="BX410" s="290">
        <f t="shared" si="134"/>
        <v>0.43</v>
      </c>
      <c r="BY410">
        <f t="shared" si="135"/>
        <v>0</v>
      </c>
      <c r="BZ410" s="296">
        <f t="shared" si="136"/>
        <v>0</v>
      </c>
      <c r="CB410" s="291">
        <v>0.6</v>
      </c>
      <c r="CC410" s="291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4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+VLOOKUP(G411,Liste!$A$7:$G$69,3,FALSE)</f>
        <v>Pin Laricio</v>
      </c>
      <c r="BI411" s="96" t="str">
        <f>+VLOOKUP(H411,Liste!$B$7:$G$69,5,FALSE)</f>
        <v>GS Pineraies des plaines du Centre et du Nord Ouest</v>
      </c>
      <c r="BJ411" s="131">
        <f t="shared" si="129"/>
        <v>43</v>
      </c>
      <c r="BK411" s="131" t="str">
        <f t="shared" si="131"/>
        <v>Pin Laricio_F2_Classique_GS Pineraies des plaines du Centre et du Nord Ouest_43_</v>
      </c>
      <c r="BL411" s="312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0" t="str">
        <f>+VLOOKUP(G411,Liste!$A$7:$H$69,8,FALSE)</f>
        <v>Résineux</v>
      </c>
      <c r="BU411" s="290">
        <f t="shared" si="132"/>
        <v>0</v>
      </c>
      <c r="BV411" s="292">
        <f t="shared" si="133"/>
        <v>1</v>
      </c>
      <c r="BW411" s="311">
        <v>0</v>
      </c>
      <c r="BX411" s="290">
        <f t="shared" si="134"/>
        <v>0.43</v>
      </c>
      <c r="BY411">
        <f t="shared" si="135"/>
        <v>0</v>
      </c>
      <c r="BZ411" s="296">
        <f t="shared" si="136"/>
        <v>0</v>
      </c>
      <c r="CB411" s="291">
        <v>0.6</v>
      </c>
      <c r="CC411" s="291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4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+VLOOKUP(G412,Liste!$A$7:$G$69,3,FALSE)</f>
        <v>Pin Laricio</v>
      </c>
      <c r="BI412" s="96" t="str">
        <f>+VLOOKUP(H412,Liste!$B$7:$G$69,5,FALSE)</f>
        <v>GS Pineraies des plaines du Centre et du Nord Ouest</v>
      </c>
      <c r="BJ412" s="131">
        <f t="shared" si="129"/>
        <v>44</v>
      </c>
      <c r="BK412" s="131" t="str">
        <f t="shared" si="131"/>
        <v>Pin Laricio_F2_Classique_GS Pineraies des plaines du Centre et du Nord Ouest_44_</v>
      </c>
      <c r="BL412" s="312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0" t="str">
        <f>+VLOOKUP(G412,Liste!$A$7:$H$69,8,FALSE)</f>
        <v>Résineux</v>
      </c>
      <c r="BU412" s="290">
        <f t="shared" si="132"/>
        <v>0</v>
      </c>
      <c r="BV412" s="292">
        <f t="shared" si="133"/>
        <v>1</v>
      </c>
      <c r="BW412" s="311">
        <v>0</v>
      </c>
      <c r="BX412" s="290">
        <f t="shared" si="134"/>
        <v>0.43</v>
      </c>
      <c r="BY412">
        <f t="shared" si="135"/>
        <v>0</v>
      </c>
      <c r="BZ412" s="296">
        <f t="shared" si="136"/>
        <v>0</v>
      </c>
      <c r="CB412" s="291">
        <v>0.6</v>
      </c>
      <c r="CC412" s="291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4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+VLOOKUP(G413,Liste!$A$7:$G$69,3,FALSE)</f>
        <v>Pin Laricio</v>
      </c>
      <c r="BI413" s="96" t="str">
        <f>+VLOOKUP(H413,Liste!$B$7:$G$69,5,FALSE)</f>
        <v>GS Pineraies des plaines du Centre et du Nord Ouest</v>
      </c>
      <c r="BJ413" s="131">
        <f t="shared" si="129"/>
        <v>45</v>
      </c>
      <c r="BK413" s="131" t="str">
        <f t="shared" si="131"/>
        <v>Pin Laricio_F2_Classique_GS Pineraies des plaines du Centre et du Nord Ouest_45_</v>
      </c>
      <c r="BL413" s="312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0" t="str">
        <f>+VLOOKUP(G413,Liste!$A$7:$H$69,8,FALSE)</f>
        <v>Résineux</v>
      </c>
      <c r="BU413" s="290">
        <f t="shared" si="132"/>
        <v>0</v>
      </c>
      <c r="BV413" s="292">
        <f t="shared" si="133"/>
        <v>1</v>
      </c>
      <c r="BW413" s="311">
        <v>0</v>
      </c>
      <c r="BX413" s="290">
        <f t="shared" si="134"/>
        <v>0.43</v>
      </c>
      <c r="BY413">
        <f t="shared" si="135"/>
        <v>0</v>
      </c>
      <c r="BZ413" s="296">
        <f t="shared" si="136"/>
        <v>0</v>
      </c>
      <c r="CB413" s="291">
        <v>0.6</v>
      </c>
      <c r="CC413" s="291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4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+VLOOKUP(G414,Liste!$A$7:$G$69,3,FALSE)</f>
        <v>Pin Laricio</v>
      </c>
      <c r="BI414" s="96" t="str">
        <f>+VLOOKUP(H414,Liste!$B$7:$G$69,5,FALSE)</f>
        <v>GS Pineraies des plaines du Centre et du Nord Ouest</v>
      </c>
      <c r="BJ414" s="131">
        <f t="shared" si="129"/>
        <v>46</v>
      </c>
      <c r="BK414" s="131" t="str">
        <f t="shared" si="131"/>
        <v>Pin Laricio_F2_Classique_GS Pineraies des plaines du Centre et du Nord Ouest_46_</v>
      </c>
      <c r="BL414" s="312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0" t="str">
        <f>+VLOOKUP(G414,Liste!$A$7:$H$69,8,FALSE)</f>
        <v>Résineux</v>
      </c>
      <c r="BU414" s="290">
        <f t="shared" si="132"/>
        <v>0</v>
      </c>
      <c r="BV414" s="292">
        <f t="shared" si="133"/>
        <v>1</v>
      </c>
      <c r="BW414" s="311">
        <v>0</v>
      </c>
      <c r="BX414" s="290">
        <f t="shared" si="134"/>
        <v>0.43</v>
      </c>
      <c r="BY414">
        <f t="shared" si="135"/>
        <v>0</v>
      </c>
      <c r="BZ414" s="296">
        <f t="shared" si="136"/>
        <v>0</v>
      </c>
      <c r="CB414" s="291">
        <v>0.6</v>
      </c>
      <c r="CC414" s="291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4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+VLOOKUP(G415,Liste!$A$7:$G$69,3,FALSE)</f>
        <v>Pin Laricio</v>
      </c>
      <c r="BI415" s="96" t="str">
        <f>+VLOOKUP(H415,Liste!$B$7:$G$69,5,FALSE)</f>
        <v>GS Pineraies des plaines du Centre et du Nord Ouest</v>
      </c>
      <c r="BJ415" s="131">
        <f t="shared" si="129"/>
        <v>47</v>
      </c>
      <c r="BK415" s="131" t="str">
        <f t="shared" si="131"/>
        <v>Pin Laricio_F2_Classique_GS Pineraies des plaines du Centre et du Nord Ouest_47_</v>
      </c>
      <c r="BL415" s="312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0" t="str">
        <f>+VLOOKUP(G415,Liste!$A$7:$H$69,8,FALSE)</f>
        <v>Résineux</v>
      </c>
      <c r="BU415" s="290">
        <f t="shared" si="132"/>
        <v>0</v>
      </c>
      <c r="BV415" s="292">
        <f t="shared" si="133"/>
        <v>1</v>
      </c>
      <c r="BW415" s="311">
        <v>0</v>
      </c>
      <c r="BX415" s="290">
        <f t="shared" si="134"/>
        <v>0.43</v>
      </c>
      <c r="BY415">
        <f t="shared" si="135"/>
        <v>0</v>
      </c>
      <c r="BZ415" s="296">
        <f t="shared" si="136"/>
        <v>0</v>
      </c>
      <c r="CB415" s="291">
        <v>0.6</v>
      </c>
      <c r="CC415" s="291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4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+VLOOKUP(G416,Liste!$A$7:$G$69,3,FALSE)</f>
        <v>Pin Laricio</v>
      </c>
      <c r="BI416" s="96" t="str">
        <f>+VLOOKUP(H416,Liste!$B$7:$G$69,5,FALSE)</f>
        <v>GS Pineraies des plaines du Centre et du Nord Ouest</v>
      </c>
      <c r="BJ416" s="131">
        <f t="shared" si="129"/>
        <v>48</v>
      </c>
      <c r="BK416" s="131" t="str">
        <f t="shared" si="131"/>
        <v>Pin Laricio_F2_Classique_GS Pineraies des plaines du Centre et du Nord Ouest_48_</v>
      </c>
      <c r="BL416" s="312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0" t="str">
        <f>+VLOOKUP(G416,Liste!$A$7:$H$69,8,FALSE)</f>
        <v>Résineux</v>
      </c>
      <c r="BU416" s="290">
        <f t="shared" si="132"/>
        <v>0</v>
      </c>
      <c r="BV416" s="292">
        <f t="shared" si="133"/>
        <v>1</v>
      </c>
      <c r="BW416" s="311">
        <v>0</v>
      </c>
      <c r="BX416" s="290">
        <f t="shared" si="134"/>
        <v>0.43</v>
      </c>
      <c r="BY416">
        <f t="shared" si="135"/>
        <v>0</v>
      </c>
      <c r="BZ416" s="296">
        <f t="shared" si="136"/>
        <v>0</v>
      </c>
      <c r="CB416" s="291">
        <v>0.6</v>
      </c>
      <c r="CC416" s="291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4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+VLOOKUP(G417,Liste!$A$7:$G$69,3,FALSE)</f>
        <v>Pin Laricio</v>
      </c>
      <c r="BI417" s="96" t="str">
        <f>+VLOOKUP(H417,Liste!$B$7:$G$69,5,FALSE)</f>
        <v>GS Pineraies des plaines du Centre et du Nord Ouest</v>
      </c>
      <c r="BJ417" s="131">
        <f t="shared" si="129"/>
        <v>49</v>
      </c>
      <c r="BK417" s="131" t="str">
        <f t="shared" si="131"/>
        <v>Pin Laricio_F2_Classique_GS Pineraies des plaines du Centre et du Nord Ouest_49_</v>
      </c>
      <c r="BL417" s="312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0" t="str">
        <f>+VLOOKUP(G417,Liste!$A$7:$H$69,8,FALSE)</f>
        <v>Résineux</v>
      </c>
      <c r="BU417" s="290">
        <f t="shared" si="132"/>
        <v>0</v>
      </c>
      <c r="BV417" s="292">
        <f t="shared" si="133"/>
        <v>1</v>
      </c>
      <c r="BW417" s="311">
        <v>0</v>
      </c>
      <c r="BX417" s="290">
        <f t="shared" si="134"/>
        <v>0.43</v>
      </c>
      <c r="BY417">
        <f t="shared" si="135"/>
        <v>0</v>
      </c>
      <c r="BZ417" s="296">
        <f t="shared" si="136"/>
        <v>0</v>
      </c>
      <c r="CB417" s="291">
        <v>0.6</v>
      </c>
      <c r="CC417" s="291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4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+VLOOKUP(G418,Liste!$A$7:$G$69,3,FALSE)</f>
        <v>Pin Laricio</v>
      </c>
      <c r="BI418" s="96" t="str">
        <f>+VLOOKUP(H418,Liste!$B$7:$G$69,5,FALSE)</f>
        <v>GS Pineraies des plaines du Centre et du Nord Ouest</v>
      </c>
      <c r="BJ418" s="131">
        <f t="shared" si="129"/>
        <v>49</v>
      </c>
      <c r="BK418" s="131" t="str">
        <f t="shared" si="131"/>
        <v>Pin Laricio_F2_Classique_GS Pineraies des plaines du Centre et du Nord Ouest_49_</v>
      </c>
      <c r="BL418" s="312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0" t="str">
        <f>+VLOOKUP(G418,Liste!$A$7:$H$69,8,FALSE)</f>
        <v>Résineux</v>
      </c>
      <c r="BU418" s="290">
        <f t="shared" si="132"/>
        <v>0</v>
      </c>
      <c r="BV418" s="292">
        <f t="shared" si="133"/>
        <v>1</v>
      </c>
      <c r="BW418" s="311">
        <v>0</v>
      </c>
      <c r="BX418" s="290">
        <f t="shared" si="134"/>
        <v>0.43</v>
      </c>
      <c r="BY418">
        <f t="shared" si="135"/>
        <v>0</v>
      </c>
      <c r="BZ418" s="296">
        <f t="shared" si="136"/>
        <v>0</v>
      </c>
      <c r="CB418" s="291">
        <v>0.6</v>
      </c>
      <c r="CC418" s="291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4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+VLOOKUP(G419,Liste!$A$7:$G$69,3,FALSE)</f>
        <v>Pin Laricio</v>
      </c>
      <c r="BI419" s="96" t="str">
        <f>+VLOOKUP(H419,Liste!$B$7:$G$69,5,FALSE)</f>
        <v>GS Pineraies des plaines du Centre et du Nord Ouest</v>
      </c>
      <c r="BJ419" s="131">
        <f t="shared" si="129"/>
        <v>50</v>
      </c>
      <c r="BK419" s="131" t="str">
        <f t="shared" si="131"/>
        <v>Pin Laricio_F2_Classique_GS Pineraies des plaines du Centre et du Nord Ouest_50_</v>
      </c>
      <c r="BL419" s="312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0" t="str">
        <f>+VLOOKUP(G419,Liste!$A$7:$H$69,8,FALSE)</f>
        <v>Résineux</v>
      </c>
      <c r="BU419" s="290">
        <f t="shared" si="132"/>
        <v>0</v>
      </c>
      <c r="BV419" s="292">
        <f t="shared" si="133"/>
        <v>1</v>
      </c>
      <c r="BW419" s="311">
        <v>0</v>
      </c>
      <c r="BX419" s="290">
        <f t="shared" si="134"/>
        <v>0.43</v>
      </c>
      <c r="BY419">
        <f t="shared" si="135"/>
        <v>0</v>
      </c>
      <c r="BZ419" s="296">
        <f t="shared" si="136"/>
        <v>0</v>
      </c>
      <c r="CB419" s="291">
        <v>0.6</v>
      </c>
      <c r="CC419" s="291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4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+VLOOKUP(G420,Liste!$A$7:$G$69,3,FALSE)</f>
        <v>Pin Laricio</v>
      </c>
      <c r="BI420" s="96" t="str">
        <f>+VLOOKUP(H420,Liste!$B$7:$G$69,5,FALSE)</f>
        <v>GS Pineraies des plaines du Centre et du Nord Ouest</v>
      </c>
      <c r="BJ420" s="131">
        <f t="shared" si="129"/>
        <v>51</v>
      </c>
      <c r="BK420" s="131" t="str">
        <f t="shared" si="131"/>
        <v>Pin Laricio_F2_Classique_GS Pineraies des plaines du Centre et du Nord Ouest_51_</v>
      </c>
      <c r="BL420" s="312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0" t="str">
        <f>+VLOOKUP(G420,Liste!$A$7:$H$69,8,FALSE)</f>
        <v>Résineux</v>
      </c>
      <c r="BU420" s="290">
        <f t="shared" si="132"/>
        <v>0</v>
      </c>
      <c r="BV420" s="292">
        <f t="shared" si="133"/>
        <v>1</v>
      </c>
      <c r="BW420" s="311">
        <v>0</v>
      </c>
      <c r="BX420" s="290">
        <f t="shared" si="134"/>
        <v>0.43</v>
      </c>
      <c r="BY420">
        <f t="shared" si="135"/>
        <v>0</v>
      </c>
      <c r="BZ420" s="296">
        <f t="shared" si="136"/>
        <v>0</v>
      </c>
      <c r="CB420" s="291">
        <v>0.6</v>
      </c>
      <c r="CC420" s="291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4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+VLOOKUP(G421,Liste!$A$7:$G$69,3,FALSE)</f>
        <v>Pin Laricio</v>
      </c>
      <c r="BI421" s="96" t="str">
        <f>+VLOOKUP(H421,Liste!$B$7:$G$69,5,FALSE)</f>
        <v>GS Pineraies des plaines du Centre et du Nord Ouest</v>
      </c>
      <c r="BJ421" s="131">
        <f t="shared" si="129"/>
        <v>52</v>
      </c>
      <c r="BK421" s="131" t="str">
        <f t="shared" si="131"/>
        <v>Pin Laricio_F2_Classique_GS Pineraies des plaines du Centre et du Nord Ouest_52_</v>
      </c>
      <c r="BL421" s="312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0" t="str">
        <f>+VLOOKUP(G421,Liste!$A$7:$H$69,8,FALSE)</f>
        <v>Résineux</v>
      </c>
      <c r="BU421" s="290">
        <f t="shared" si="132"/>
        <v>0</v>
      </c>
      <c r="BV421" s="292">
        <f t="shared" si="133"/>
        <v>1</v>
      </c>
      <c r="BW421" s="311">
        <v>0</v>
      </c>
      <c r="BX421" s="290">
        <f t="shared" si="134"/>
        <v>0.43</v>
      </c>
      <c r="BY421">
        <f t="shared" si="135"/>
        <v>0</v>
      </c>
      <c r="BZ421" s="296">
        <f t="shared" si="136"/>
        <v>0</v>
      </c>
      <c r="CB421" s="291">
        <v>0.6</v>
      </c>
      <c r="CC421" s="291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4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+VLOOKUP(G422,Liste!$A$7:$G$69,3,FALSE)</f>
        <v>Pin Laricio</v>
      </c>
      <c r="BI422" s="96" t="str">
        <f>+VLOOKUP(H422,Liste!$B$7:$G$69,5,FALSE)</f>
        <v>GS Pineraies des plaines du Centre et du Nord Ouest</v>
      </c>
      <c r="BJ422" s="131">
        <f t="shared" si="129"/>
        <v>53</v>
      </c>
      <c r="BK422" s="131" t="str">
        <f t="shared" si="131"/>
        <v>Pin Laricio_F2_Classique_GS Pineraies des plaines du Centre et du Nord Ouest_53_</v>
      </c>
      <c r="BL422" s="312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0" t="str">
        <f>+VLOOKUP(G422,Liste!$A$7:$H$69,8,FALSE)</f>
        <v>Résineux</v>
      </c>
      <c r="BU422" s="290">
        <f t="shared" si="132"/>
        <v>0</v>
      </c>
      <c r="BV422" s="292">
        <f t="shared" si="133"/>
        <v>1</v>
      </c>
      <c r="BW422" s="311">
        <v>0</v>
      </c>
      <c r="BX422" s="290">
        <f t="shared" si="134"/>
        <v>0.43</v>
      </c>
      <c r="BY422">
        <f t="shared" si="135"/>
        <v>0</v>
      </c>
      <c r="BZ422" s="296">
        <f t="shared" si="136"/>
        <v>0</v>
      </c>
      <c r="CB422" s="291">
        <v>0.6</v>
      </c>
      <c r="CC422" s="291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4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+VLOOKUP(G423,Liste!$A$7:$G$69,3,FALSE)</f>
        <v>Pin Laricio</v>
      </c>
      <c r="BI423" s="96" t="str">
        <f>+VLOOKUP(H423,Liste!$B$7:$G$69,5,FALSE)</f>
        <v>GS Pineraies des plaines du Centre et du Nord Ouest</v>
      </c>
      <c r="BJ423" s="131">
        <f t="shared" si="129"/>
        <v>54</v>
      </c>
      <c r="BK423" s="131" t="str">
        <f t="shared" si="131"/>
        <v>Pin Laricio_F2_Classique_GS Pineraies des plaines du Centre et du Nord Ouest_54_</v>
      </c>
      <c r="BL423" s="312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0" t="str">
        <f>+VLOOKUP(G423,Liste!$A$7:$H$69,8,FALSE)</f>
        <v>Résineux</v>
      </c>
      <c r="BU423" s="290">
        <f t="shared" si="132"/>
        <v>0</v>
      </c>
      <c r="BV423" s="292">
        <f t="shared" si="133"/>
        <v>1</v>
      </c>
      <c r="BW423" s="311">
        <v>0</v>
      </c>
      <c r="BX423" s="290">
        <f t="shared" si="134"/>
        <v>0.43</v>
      </c>
      <c r="BY423">
        <f t="shared" si="135"/>
        <v>0</v>
      </c>
      <c r="BZ423" s="296">
        <f t="shared" si="136"/>
        <v>0</v>
      </c>
      <c r="CB423" s="291">
        <v>0.6</v>
      </c>
      <c r="CC423" s="291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4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+VLOOKUP(G424,Liste!$A$7:$G$69,3,FALSE)</f>
        <v>Pin Laricio</v>
      </c>
      <c r="BI424" s="96" t="str">
        <f>+VLOOKUP(H424,Liste!$B$7:$G$69,5,FALSE)</f>
        <v>GS Pineraies des plaines du Centre et du Nord Ouest</v>
      </c>
      <c r="BJ424" s="131">
        <f t="shared" si="129"/>
        <v>55</v>
      </c>
      <c r="BK424" s="131" t="str">
        <f t="shared" si="131"/>
        <v>Pin Laricio_F2_Classique_GS Pineraies des plaines du Centre et du Nord Ouest_55_</v>
      </c>
      <c r="BL424" s="312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0" t="str">
        <f>+VLOOKUP(G424,Liste!$A$7:$H$69,8,FALSE)</f>
        <v>Résineux</v>
      </c>
      <c r="BU424" s="290">
        <f t="shared" si="132"/>
        <v>0</v>
      </c>
      <c r="BV424" s="292">
        <f t="shared" si="133"/>
        <v>1</v>
      </c>
      <c r="BW424" s="311">
        <v>0</v>
      </c>
      <c r="BX424" s="290">
        <f t="shared" si="134"/>
        <v>0.43</v>
      </c>
      <c r="BY424">
        <f t="shared" si="135"/>
        <v>0</v>
      </c>
      <c r="BZ424" s="296">
        <f t="shared" si="136"/>
        <v>0</v>
      </c>
      <c r="CB424" s="291">
        <v>0.6</v>
      </c>
      <c r="CC424" s="291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4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+VLOOKUP(G425,Liste!$A$7:$G$69,3,FALSE)</f>
        <v>Pin Laricio</v>
      </c>
      <c r="BI425" s="96" t="str">
        <f>+VLOOKUP(H425,Liste!$B$7:$G$69,5,FALSE)</f>
        <v>GS Pineraies des plaines du Centre et du Nord Ouest</v>
      </c>
      <c r="BJ425" s="131">
        <f t="shared" si="129"/>
        <v>56</v>
      </c>
      <c r="BK425" s="131" t="str">
        <f t="shared" si="131"/>
        <v>Pin Laricio_F2_Classique_GS Pineraies des plaines du Centre et du Nord Ouest_56_</v>
      </c>
      <c r="BL425" s="312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0" t="str">
        <f>+VLOOKUP(G425,Liste!$A$7:$H$69,8,FALSE)</f>
        <v>Résineux</v>
      </c>
      <c r="BU425" s="290">
        <f t="shared" si="132"/>
        <v>0</v>
      </c>
      <c r="BV425" s="292">
        <f t="shared" si="133"/>
        <v>1</v>
      </c>
      <c r="BW425" s="311">
        <v>0</v>
      </c>
      <c r="BX425" s="290">
        <f t="shared" si="134"/>
        <v>0.43</v>
      </c>
      <c r="BY425">
        <f t="shared" si="135"/>
        <v>0</v>
      </c>
      <c r="BZ425" s="296">
        <f t="shared" si="136"/>
        <v>0</v>
      </c>
      <c r="CB425" s="291">
        <v>0.6</v>
      </c>
      <c r="CC425" s="291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4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+VLOOKUP(G426,Liste!$A$7:$G$69,3,FALSE)</f>
        <v>Pin Laricio</v>
      </c>
      <c r="BI426" s="96" t="str">
        <f>+VLOOKUP(H426,Liste!$B$7:$G$69,5,FALSE)</f>
        <v>GS Pineraies des plaines du Centre et du Nord Ouest</v>
      </c>
      <c r="BJ426" s="131">
        <f t="shared" si="129"/>
        <v>57</v>
      </c>
      <c r="BK426" s="131" t="str">
        <f t="shared" si="131"/>
        <v>Pin Laricio_F2_Classique_GS Pineraies des plaines du Centre et du Nord Ouest_57_</v>
      </c>
      <c r="BL426" s="312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0" t="str">
        <f>+VLOOKUP(G426,Liste!$A$7:$H$69,8,FALSE)</f>
        <v>Résineux</v>
      </c>
      <c r="BU426" s="290">
        <f t="shared" si="132"/>
        <v>0</v>
      </c>
      <c r="BV426" s="292">
        <f t="shared" si="133"/>
        <v>1</v>
      </c>
      <c r="BW426" s="311">
        <v>0</v>
      </c>
      <c r="BX426" s="290">
        <f t="shared" si="134"/>
        <v>0.43</v>
      </c>
      <c r="BY426">
        <f t="shared" si="135"/>
        <v>0</v>
      </c>
      <c r="BZ426" s="296">
        <f t="shared" si="136"/>
        <v>0</v>
      </c>
      <c r="CB426" s="291">
        <v>0.6</v>
      </c>
      <c r="CC426" s="291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4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+VLOOKUP(G427,Liste!$A$7:$G$69,3,FALSE)</f>
        <v>Pin Laricio</v>
      </c>
      <c r="BI427" s="96" t="str">
        <f>+VLOOKUP(H427,Liste!$B$7:$G$69,5,FALSE)</f>
        <v>GS Pineraies des plaines du Centre et du Nord Ouest</v>
      </c>
      <c r="BJ427" s="131">
        <f t="shared" si="129"/>
        <v>58</v>
      </c>
      <c r="BK427" s="131" t="str">
        <f t="shared" si="131"/>
        <v>Pin Laricio_F2_Classique_GS Pineraies des plaines du Centre et du Nord Ouest_58_</v>
      </c>
      <c r="BL427" s="312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0" t="str">
        <f>+VLOOKUP(G427,Liste!$A$7:$H$69,8,FALSE)</f>
        <v>Résineux</v>
      </c>
      <c r="BU427" s="290">
        <f t="shared" si="132"/>
        <v>0</v>
      </c>
      <c r="BV427" s="292">
        <f t="shared" si="133"/>
        <v>1</v>
      </c>
      <c r="BW427" s="311">
        <v>0</v>
      </c>
      <c r="BX427" s="290">
        <f t="shared" si="134"/>
        <v>0.43</v>
      </c>
      <c r="BY427">
        <f t="shared" si="135"/>
        <v>0</v>
      </c>
      <c r="BZ427" s="296">
        <f t="shared" si="136"/>
        <v>0</v>
      </c>
      <c r="CB427" s="291">
        <v>0.6</v>
      </c>
      <c r="CC427" s="291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4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+VLOOKUP(G428,Liste!$A$7:$G$69,3,FALSE)</f>
        <v>Pin Laricio</v>
      </c>
      <c r="BI428" s="96" t="str">
        <f>+VLOOKUP(H428,Liste!$B$7:$G$69,5,FALSE)</f>
        <v>GS Pineraies des plaines du Centre et du Nord Ouest</v>
      </c>
      <c r="BJ428" s="131">
        <f t="shared" si="129"/>
        <v>59</v>
      </c>
      <c r="BK428" s="131" t="str">
        <f t="shared" si="131"/>
        <v>Pin Laricio_F2_Classique_GS Pineraies des plaines du Centre et du Nord Ouest_59_</v>
      </c>
      <c r="BL428" s="312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0" t="str">
        <f>+VLOOKUP(G428,Liste!$A$7:$H$69,8,FALSE)</f>
        <v>Résineux</v>
      </c>
      <c r="BU428" s="290">
        <f t="shared" si="132"/>
        <v>0</v>
      </c>
      <c r="BV428" s="292">
        <f t="shared" si="133"/>
        <v>1</v>
      </c>
      <c r="BW428" s="311">
        <v>0</v>
      </c>
      <c r="BX428" s="290">
        <f t="shared" si="134"/>
        <v>0.43</v>
      </c>
      <c r="BY428">
        <f t="shared" si="135"/>
        <v>0</v>
      </c>
      <c r="BZ428" s="296">
        <f t="shared" si="136"/>
        <v>0</v>
      </c>
      <c r="CB428" s="291">
        <v>0.6</v>
      </c>
      <c r="CC428" s="291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4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+VLOOKUP(G429,Liste!$A$7:$G$69,3,FALSE)</f>
        <v>Pin Laricio</v>
      </c>
      <c r="BI429" s="96" t="str">
        <f>+VLOOKUP(H429,Liste!$B$7:$G$69,5,FALSE)</f>
        <v>GS Pineraies des plaines du Centre et du Nord Ouest</v>
      </c>
      <c r="BJ429" s="131">
        <f t="shared" si="129"/>
        <v>59</v>
      </c>
      <c r="BK429" s="131" t="str">
        <f t="shared" si="131"/>
        <v>Pin Laricio_F2_Classique_GS Pineraies des plaines du Centre et du Nord Ouest_59_</v>
      </c>
      <c r="BL429" s="312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0" t="str">
        <f>+VLOOKUP(G429,Liste!$A$7:$H$69,8,FALSE)</f>
        <v>Résineux</v>
      </c>
      <c r="BU429" s="290">
        <f t="shared" si="132"/>
        <v>0</v>
      </c>
      <c r="BV429" s="292">
        <f t="shared" si="133"/>
        <v>1</v>
      </c>
      <c r="BW429" s="311">
        <v>0</v>
      </c>
      <c r="BX429" s="290">
        <f t="shared" si="134"/>
        <v>0.43</v>
      </c>
      <c r="BY429">
        <f t="shared" si="135"/>
        <v>0</v>
      </c>
      <c r="BZ429" s="296">
        <f t="shared" si="136"/>
        <v>0</v>
      </c>
      <c r="CB429" s="291">
        <v>0.6</v>
      </c>
      <c r="CC429" s="291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4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+VLOOKUP(G430,Liste!$A$7:$G$69,3,FALSE)</f>
        <v>Pin Laricio</v>
      </c>
      <c r="BI430" s="96" t="str">
        <f>+VLOOKUP(H430,Liste!$B$7:$G$69,5,FALSE)</f>
        <v>GS Pineraies des plaines du Centre et du Nord Ouest</v>
      </c>
      <c r="BJ430" s="131">
        <f t="shared" si="129"/>
        <v>60</v>
      </c>
      <c r="BK430" s="131" t="str">
        <f t="shared" si="131"/>
        <v>Pin Laricio_F2_Classique_GS Pineraies des plaines du Centre et du Nord Ouest_60_</v>
      </c>
      <c r="BL430" s="312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0" t="str">
        <f>+VLOOKUP(G430,Liste!$A$7:$H$69,8,FALSE)</f>
        <v>Résineux</v>
      </c>
      <c r="BU430" s="290">
        <f t="shared" si="132"/>
        <v>0</v>
      </c>
      <c r="BV430" s="292">
        <f t="shared" si="133"/>
        <v>1</v>
      </c>
      <c r="BW430" s="311">
        <v>0</v>
      </c>
      <c r="BX430" s="290">
        <f t="shared" si="134"/>
        <v>0.43</v>
      </c>
      <c r="BY430">
        <f t="shared" si="135"/>
        <v>0</v>
      </c>
      <c r="BZ430" s="296">
        <f t="shared" si="136"/>
        <v>0</v>
      </c>
      <c r="CB430" s="291">
        <v>0.6</v>
      </c>
      <c r="CC430" s="291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4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+VLOOKUP(G431,Liste!$A$7:$G$69,3,FALSE)</f>
        <v>Pin Laricio</v>
      </c>
      <c r="BI431" s="96" t="str">
        <f>+VLOOKUP(H431,Liste!$B$7:$G$69,5,FALSE)</f>
        <v>GS Pineraies des plaines du Centre et du Nord Ouest</v>
      </c>
      <c r="BJ431" s="131">
        <f t="shared" si="129"/>
        <v>61</v>
      </c>
      <c r="BK431" s="131" t="str">
        <f t="shared" si="131"/>
        <v>Pin Laricio_F2_Classique_GS Pineraies des plaines du Centre et du Nord Ouest_61_</v>
      </c>
      <c r="BL431" s="312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0" t="str">
        <f>+VLOOKUP(G431,Liste!$A$7:$H$69,8,FALSE)</f>
        <v>Résineux</v>
      </c>
      <c r="BU431" s="290">
        <f t="shared" si="132"/>
        <v>0</v>
      </c>
      <c r="BV431" s="292">
        <f t="shared" si="133"/>
        <v>1</v>
      </c>
      <c r="BW431" s="311">
        <v>0</v>
      </c>
      <c r="BX431" s="290">
        <f t="shared" si="134"/>
        <v>0.43</v>
      </c>
      <c r="BY431">
        <f t="shared" si="135"/>
        <v>0</v>
      </c>
      <c r="BZ431" s="296">
        <f t="shared" si="136"/>
        <v>0</v>
      </c>
      <c r="CB431" s="291">
        <v>0.6</v>
      </c>
      <c r="CC431" s="291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4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+VLOOKUP(G432,Liste!$A$7:$G$69,3,FALSE)</f>
        <v>Pin Laricio</v>
      </c>
      <c r="BI432" s="96" t="str">
        <f>+VLOOKUP(H432,Liste!$B$7:$G$69,5,FALSE)</f>
        <v>GS Pineraies des plaines du Centre et du Nord Ouest</v>
      </c>
      <c r="BJ432" s="131">
        <f t="shared" si="129"/>
        <v>62</v>
      </c>
      <c r="BK432" s="131" t="str">
        <f t="shared" si="131"/>
        <v>Pin Laricio_F2_Classique_GS Pineraies des plaines du Centre et du Nord Ouest_62_</v>
      </c>
      <c r="BL432" s="312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0" t="str">
        <f>+VLOOKUP(G432,Liste!$A$7:$H$69,8,FALSE)</f>
        <v>Résineux</v>
      </c>
      <c r="BU432" s="290">
        <f t="shared" si="132"/>
        <v>0</v>
      </c>
      <c r="BV432" s="292">
        <f t="shared" si="133"/>
        <v>1</v>
      </c>
      <c r="BW432" s="311">
        <v>0</v>
      </c>
      <c r="BX432" s="290">
        <f t="shared" si="134"/>
        <v>0.43</v>
      </c>
      <c r="BY432">
        <f t="shared" si="135"/>
        <v>0</v>
      </c>
      <c r="BZ432" s="296">
        <f t="shared" si="136"/>
        <v>0</v>
      </c>
      <c r="CB432" s="291">
        <v>0.6</v>
      </c>
      <c r="CC432" s="291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4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+VLOOKUP(G433,Liste!$A$7:$G$69,3,FALSE)</f>
        <v>Pin Laricio</v>
      </c>
      <c r="BI433" s="96" t="str">
        <f>+VLOOKUP(H433,Liste!$B$7:$G$69,5,FALSE)</f>
        <v>GS Pineraies des plaines du Centre et du Nord Ouest</v>
      </c>
      <c r="BJ433" s="131">
        <f t="shared" si="129"/>
        <v>63</v>
      </c>
      <c r="BK433" s="131" t="str">
        <f t="shared" si="131"/>
        <v>Pin Laricio_F2_Classique_GS Pineraies des plaines du Centre et du Nord Ouest_63_</v>
      </c>
      <c r="BL433" s="312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0" t="str">
        <f>+VLOOKUP(G433,Liste!$A$7:$H$69,8,FALSE)</f>
        <v>Résineux</v>
      </c>
      <c r="BU433" s="290">
        <f t="shared" si="132"/>
        <v>0</v>
      </c>
      <c r="BV433" s="292">
        <f t="shared" si="133"/>
        <v>1</v>
      </c>
      <c r="BW433" s="311">
        <v>0</v>
      </c>
      <c r="BX433" s="290">
        <f t="shared" si="134"/>
        <v>0.43</v>
      </c>
      <c r="BY433">
        <f t="shared" si="135"/>
        <v>0</v>
      </c>
      <c r="BZ433" s="296">
        <f t="shared" si="136"/>
        <v>0</v>
      </c>
      <c r="CB433" s="291">
        <v>0.6</v>
      </c>
      <c r="CC433" s="291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4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+VLOOKUP(G434,Liste!$A$7:$G$69,3,FALSE)</f>
        <v>Pin Laricio</v>
      </c>
      <c r="BI434" s="96" t="str">
        <f>+VLOOKUP(H434,Liste!$B$7:$G$69,5,FALSE)</f>
        <v>GS Pineraies des plaines du Centre et du Nord Ouest</v>
      </c>
      <c r="BJ434" s="131">
        <f t="shared" si="129"/>
        <v>64</v>
      </c>
      <c r="BK434" s="131" t="str">
        <f t="shared" si="131"/>
        <v>Pin Laricio_F2_Classique_GS Pineraies des plaines du Centre et du Nord Ouest_64_</v>
      </c>
      <c r="BL434" s="312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0" t="str">
        <f>+VLOOKUP(G434,Liste!$A$7:$H$69,8,FALSE)</f>
        <v>Résineux</v>
      </c>
      <c r="BU434" s="290">
        <f t="shared" si="132"/>
        <v>0</v>
      </c>
      <c r="BV434" s="292">
        <f t="shared" si="133"/>
        <v>1</v>
      </c>
      <c r="BW434" s="311">
        <v>0</v>
      </c>
      <c r="BX434" s="290">
        <f t="shared" si="134"/>
        <v>0.43</v>
      </c>
      <c r="BY434">
        <f t="shared" si="135"/>
        <v>0</v>
      </c>
      <c r="BZ434" s="296">
        <f t="shared" si="136"/>
        <v>0</v>
      </c>
      <c r="CB434" s="291">
        <v>0.6</v>
      </c>
      <c r="CC434" s="291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4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+VLOOKUP(G435,Liste!$A$7:$G$69,3,FALSE)</f>
        <v>Pin Laricio</v>
      </c>
      <c r="BI435" s="96" t="str">
        <f>+VLOOKUP(H435,Liste!$B$7:$G$69,5,FALSE)</f>
        <v>GS Pineraies des plaines du Centre et du Nord Ouest</v>
      </c>
      <c r="BJ435" s="131">
        <f t="shared" si="129"/>
        <v>65</v>
      </c>
      <c r="BK435" s="131" t="str">
        <f t="shared" si="131"/>
        <v>Pin Laricio_F2_Classique_GS Pineraies des plaines du Centre et du Nord Ouest_65_</v>
      </c>
      <c r="BL435" s="312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0" t="str">
        <f>+VLOOKUP(G435,Liste!$A$7:$H$69,8,FALSE)</f>
        <v>Résineux</v>
      </c>
      <c r="BU435" s="290">
        <f t="shared" si="132"/>
        <v>0</v>
      </c>
      <c r="BV435" s="292">
        <f t="shared" si="133"/>
        <v>1</v>
      </c>
      <c r="BW435" s="311">
        <v>0</v>
      </c>
      <c r="BX435" s="290">
        <f t="shared" si="134"/>
        <v>0.43</v>
      </c>
      <c r="BY435">
        <f t="shared" si="135"/>
        <v>0</v>
      </c>
      <c r="BZ435" s="296">
        <f t="shared" si="136"/>
        <v>0</v>
      </c>
      <c r="CB435" s="291">
        <v>0.6</v>
      </c>
      <c r="CC435" s="291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4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+VLOOKUP(G436,Liste!$A$7:$G$69,3,FALSE)</f>
        <v>Pin Laricio</v>
      </c>
      <c r="BI436" s="96" t="str">
        <f>+VLOOKUP(H436,Liste!$B$7:$G$69,5,FALSE)</f>
        <v>GS Pineraies des plaines du Centre et du Nord Ouest</v>
      </c>
      <c r="BJ436" s="131">
        <f t="shared" si="129"/>
        <v>66</v>
      </c>
      <c r="BK436" s="131" t="str">
        <f t="shared" si="131"/>
        <v>Pin Laricio_F2_Classique_GS Pineraies des plaines du Centre et du Nord Ouest_66_</v>
      </c>
      <c r="BL436" s="312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0" t="str">
        <f>+VLOOKUP(G436,Liste!$A$7:$H$69,8,FALSE)</f>
        <v>Résineux</v>
      </c>
      <c r="BU436" s="290">
        <f t="shared" si="132"/>
        <v>0</v>
      </c>
      <c r="BV436" s="292">
        <f t="shared" si="133"/>
        <v>1</v>
      </c>
      <c r="BW436" s="311">
        <v>0</v>
      </c>
      <c r="BX436" s="290">
        <f t="shared" si="134"/>
        <v>0.43</v>
      </c>
      <c r="BY436">
        <f t="shared" si="135"/>
        <v>0</v>
      </c>
      <c r="BZ436" s="296">
        <f t="shared" si="136"/>
        <v>0</v>
      </c>
      <c r="CB436" s="291">
        <v>0.6</v>
      </c>
      <c r="CC436" s="291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4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+VLOOKUP(G437,Liste!$A$7:$G$69,3,FALSE)</f>
        <v>Pin Laricio</v>
      </c>
      <c r="BI437" s="96" t="str">
        <f>+VLOOKUP(H437,Liste!$B$7:$G$69,5,FALSE)</f>
        <v>GS Pineraies des plaines du Centre et du Nord Ouest</v>
      </c>
      <c r="BJ437" s="131">
        <f t="shared" si="129"/>
        <v>67</v>
      </c>
      <c r="BK437" s="131" t="str">
        <f t="shared" si="131"/>
        <v>Pin Laricio_F2_Classique_GS Pineraies des plaines du Centre et du Nord Ouest_67_</v>
      </c>
      <c r="BL437" s="312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0" t="str">
        <f>+VLOOKUP(G437,Liste!$A$7:$H$69,8,FALSE)</f>
        <v>Résineux</v>
      </c>
      <c r="BU437" s="290">
        <f t="shared" si="132"/>
        <v>0</v>
      </c>
      <c r="BV437" s="292">
        <f t="shared" si="133"/>
        <v>1</v>
      </c>
      <c r="BW437" s="311">
        <v>0</v>
      </c>
      <c r="BX437" s="290">
        <f t="shared" si="134"/>
        <v>0.43</v>
      </c>
      <c r="BY437">
        <f t="shared" si="135"/>
        <v>0</v>
      </c>
      <c r="BZ437" s="296">
        <f t="shared" si="136"/>
        <v>0</v>
      </c>
      <c r="CB437" s="291">
        <v>0.6</v>
      </c>
      <c r="CC437" s="291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4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+VLOOKUP(G438,Liste!$A$7:$G$69,3,FALSE)</f>
        <v>Pin Laricio</v>
      </c>
      <c r="BI438" s="96" t="str">
        <f>+VLOOKUP(H438,Liste!$B$7:$G$69,5,FALSE)</f>
        <v>GS Pineraies des plaines du Centre et du Nord Ouest</v>
      </c>
      <c r="BJ438" s="131">
        <f t="shared" si="129"/>
        <v>68</v>
      </c>
      <c r="BK438" s="131" t="str">
        <f t="shared" si="131"/>
        <v>Pin Laricio_F2_Classique_GS Pineraies des plaines du Centre et du Nord Ouest_68_</v>
      </c>
      <c r="BL438" s="312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0" t="str">
        <f>+VLOOKUP(G438,Liste!$A$7:$H$69,8,FALSE)</f>
        <v>Résineux</v>
      </c>
      <c r="BU438" s="290">
        <f t="shared" si="132"/>
        <v>0</v>
      </c>
      <c r="BV438" s="292">
        <f t="shared" si="133"/>
        <v>1</v>
      </c>
      <c r="BW438" s="311">
        <v>0</v>
      </c>
      <c r="BX438" s="290">
        <f t="shared" si="134"/>
        <v>0.43</v>
      </c>
      <c r="BY438">
        <f t="shared" si="135"/>
        <v>0</v>
      </c>
      <c r="BZ438" s="296">
        <f t="shared" si="136"/>
        <v>0</v>
      </c>
      <c r="CB438" s="291">
        <v>0.6</v>
      </c>
      <c r="CC438" s="291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4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+VLOOKUP(G439,Liste!$A$7:$G$69,3,FALSE)</f>
        <v>Pin Laricio</v>
      </c>
      <c r="BI439" s="96" t="str">
        <f>+VLOOKUP(H439,Liste!$B$7:$G$69,5,FALSE)</f>
        <v>GS Pineraies des plaines du Centre et du Nord Ouest</v>
      </c>
      <c r="BJ439" s="131">
        <f t="shared" si="129"/>
        <v>69</v>
      </c>
      <c r="BK439" s="131" t="str">
        <f t="shared" si="131"/>
        <v>Pin Laricio_F2_Classique_GS Pineraies des plaines du Centre et du Nord Ouest_69_</v>
      </c>
      <c r="BL439" s="312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0" t="str">
        <f>+VLOOKUP(G439,Liste!$A$7:$H$69,8,FALSE)</f>
        <v>Résineux</v>
      </c>
      <c r="BU439" s="290">
        <f t="shared" si="132"/>
        <v>0</v>
      </c>
      <c r="BV439" s="292">
        <f t="shared" si="133"/>
        <v>1</v>
      </c>
      <c r="BW439" s="311">
        <v>0</v>
      </c>
      <c r="BX439" s="290">
        <f t="shared" si="134"/>
        <v>0.43</v>
      </c>
      <c r="BY439">
        <f t="shared" si="135"/>
        <v>0</v>
      </c>
      <c r="BZ439" s="296">
        <f t="shared" si="136"/>
        <v>0</v>
      </c>
      <c r="CB439" s="291">
        <v>0.6</v>
      </c>
      <c r="CC439" s="291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4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+VLOOKUP(G440,Liste!$A$7:$G$69,3,FALSE)</f>
        <v>Pin Laricio</v>
      </c>
      <c r="BI440" s="96" t="str">
        <f>+VLOOKUP(H440,Liste!$B$7:$G$69,5,FALSE)</f>
        <v>GS Pineraies des plaines du Centre et du Nord Ouest</v>
      </c>
      <c r="BJ440" s="131">
        <f t="shared" si="129"/>
        <v>69</v>
      </c>
      <c r="BK440" s="131" t="str">
        <f t="shared" si="131"/>
        <v>Pin Laricio_F2_Classique_GS Pineraies des plaines du Centre et du Nord Ouest_69_</v>
      </c>
      <c r="BL440" s="312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0" t="str">
        <f>+VLOOKUP(G440,Liste!$A$7:$H$69,8,FALSE)</f>
        <v>Résineux</v>
      </c>
      <c r="BU440" s="290">
        <f t="shared" si="132"/>
        <v>0</v>
      </c>
      <c r="BV440" s="292">
        <f t="shared" si="133"/>
        <v>1</v>
      </c>
      <c r="BW440" s="311">
        <v>0</v>
      </c>
      <c r="BX440" s="290">
        <f t="shared" si="134"/>
        <v>0.43</v>
      </c>
      <c r="BY440">
        <f t="shared" si="135"/>
        <v>0</v>
      </c>
      <c r="BZ440" s="296">
        <f t="shared" si="136"/>
        <v>0</v>
      </c>
      <c r="CB440" s="291">
        <v>0.6</v>
      </c>
      <c r="CC440" s="291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4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+VLOOKUP(G441,Liste!$A$7:$G$69,3,FALSE)</f>
        <v>Pin Laricio</v>
      </c>
      <c r="BI441" s="96" t="str">
        <f>+VLOOKUP(H441,Liste!$B$7:$G$69,5,FALSE)</f>
        <v>GS Pineraies des plaines du Centre et du Nord Ouest</v>
      </c>
      <c r="BJ441" s="131">
        <f t="shared" si="129"/>
        <v>70</v>
      </c>
      <c r="BK441" s="131" t="str">
        <f t="shared" si="131"/>
        <v>Pin Laricio_F2_Classique_GS Pineraies des plaines du Centre et du Nord Ouest_70_</v>
      </c>
      <c r="BL441" s="312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0" t="str">
        <f>+VLOOKUP(G441,Liste!$A$7:$H$69,8,FALSE)</f>
        <v>Résineux</v>
      </c>
      <c r="BU441" s="290">
        <f t="shared" si="132"/>
        <v>0</v>
      </c>
      <c r="BV441" s="292">
        <f t="shared" si="133"/>
        <v>1</v>
      </c>
      <c r="BW441" s="311">
        <v>0</v>
      </c>
      <c r="BX441" s="290">
        <f t="shared" si="134"/>
        <v>0.43</v>
      </c>
      <c r="BY441">
        <f t="shared" si="135"/>
        <v>0</v>
      </c>
      <c r="BZ441" s="296">
        <f t="shared" si="136"/>
        <v>0</v>
      </c>
      <c r="CB441" s="291">
        <v>0.6</v>
      </c>
      <c r="CC441" s="291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4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+VLOOKUP(G442,Liste!$A$7:$G$69,3,FALSE)</f>
        <v>Pin Laricio</v>
      </c>
      <c r="BI442" s="96" t="str">
        <f>+VLOOKUP(H442,Liste!$B$7:$G$69,5,FALSE)</f>
        <v>GS Pineraies des plaines du Centre et du Nord Ouest</v>
      </c>
      <c r="BJ442" s="131">
        <f t="shared" si="129"/>
        <v>71</v>
      </c>
      <c r="BK442" s="131" t="str">
        <f t="shared" si="131"/>
        <v>Pin Laricio_F2_Classique_GS Pineraies des plaines du Centre et du Nord Ouest_71_</v>
      </c>
      <c r="BL442" s="312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0" t="str">
        <f>+VLOOKUP(G442,Liste!$A$7:$H$69,8,FALSE)</f>
        <v>Résineux</v>
      </c>
      <c r="BU442" s="290">
        <f t="shared" si="132"/>
        <v>0</v>
      </c>
      <c r="BV442" s="292">
        <f t="shared" si="133"/>
        <v>1</v>
      </c>
      <c r="BW442" s="311">
        <v>0</v>
      </c>
      <c r="BX442" s="290">
        <f t="shared" si="134"/>
        <v>0.43</v>
      </c>
      <c r="BY442">
        <f t="shared" si="135"/>
        <v>0</v>
      </c>
      <c r="BZ442" s="296">
        <f t="shared" si="136"/>
        <v>0</v>
      </c>
      <c r="CB442" s="291">
        <v>0.6</v>
      </c>
      <c r="CC442" s="291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4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+VLOOKUP(G443,Liste!$A$7:$G$69,3,FALSE)</f>
        <v>Pin Laricio</v>
      </c>
      <c r="BI443" s="96" t="str">
        <f>+VLOOKUP(H443,Liste!$B$7:$G$69,5,FALSE)</f>
        <v>GS Pineraies des plaines du Centre et du Nord Ouest</v>
      </c>
      <c r="BJ443" s="131">
        <f t="shared" si="129"/>
        <v>72</v>
      </c>
      <c r="BK443" s="131" t="str">
        <f t="shared" si="131"/>
        <v>Pin Laricio_F2_Classique_GS Pineraies des plaines du Centre et du Nord Ouest_72_</v>
      </c>
      <c r="BL443" s="312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0" t="str">
        <f>+VLOOKUP(G443,Liste!$A$7:$H$69,8,FALSE)</f>
        <v>Résineux</v>
      </c>
      <c r="BU443" s="290">
        <f t="shared" si="132"/>
        <v>0</v>
      </c>
      <c r="BV443" s="292">
        <f t="shared" si="133"/>
        <v>1</v>
      </c>
      <c r="BW443" s="311">
        <v>0</v>
      </c>
      <c r="BX443" s="290">
        <f t="shared" si="134"/>
        <v>0.43</v>
      </c>
      <c r="BY443">
        <f t="shared" si="135"/>
        <v>0</v>
      </c>
      <c r="BZ443" s="296">
        <f t="shared" si="136"/>
        <v>0</v>
      </c>
      <c r="CB443" s="291">
        <v>0.6</v>
      </c>
      <c r="CC443" s="291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4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+VLOOKUP(G444,Liste!$A$7:$G$69,3,FALSE)</f>
        <v>Pin Laricio</v>
      </c>
      <c r="BI444" s="96" t="str">
        <f>+VLOOKUP(H444,Liste!$B$7:$G$69,5,FALSE)</f>
        <v>GS Pineraies des plaines du Centre et du Nord Ouest</v>
      </c>
      <c r="BJ444" s="131">
        <f t="shared" si="129"/>
        <v>73</v>
      </c>
      <c r="BK444" s="131" t="str">
        <f t="shared" si="131"/>
        <v>Pin Laricio_F2_Classique_GS Pineraies des plaines du Centre et du Nord Ouest_73_</v>
      </c>
      <c r="BL444" s="312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0" t="str">
        <f>+VLOOKUP(G444,Liste!$A$7:$H$69,8,FALSE)</f>
        <v>Résineux</v>
      </c>
      <c r="BU444" s="290">
        <f t="shared" si="132"/>
        <v>0</v>
      </c>
      <c r="BV444" s="292">
        <f t="shared" si="133"/>
        <v>1</v>
      </c>
      <c r="BW444" s="311">
        <v>0</v>
      </c>
      <c r="BX444" s="290">
        <f t="shared" si="134"/>
        <v>0.43</v>
      </c>
      <c r="BY444">
        <f t="shared" si="135"/>
        <v>0</v>
      </c>
      <c r="BZ444" s="296">
        <f t="shared" si="136"/>
        <v>0</v>
      </c>
      <c r="CB444" s="291">
        <v>0.6</v>
      </c>
      <c r="CC444" s="291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4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+VLOOKUP(G445,Liste!$A$7:$G$69,3,FALSE)</f>
        <v>Pin Laricio</v>
      </c>
      <c r="BI445" s="96" t="str">
        <f>+VLOOKUP(H445,Liste!$B$7:$G$69,5,FALSE)</f>
        <v>GS Pineraies des plaines du Centre et du Nord Ouest</v>
      </c>
      <c r="BJ445" s="131">
        <f t="shared" si="129"/>
        <v>74</v>
      </c>
      <c r="BK445" s="131" t="str">
        <f t="shared" si="131"/>
        <v>Pin Laricio_F2_Classique_GS Pineraies des plaines du Centre et du Nord Ouest_74_</v>
      </c>
      <c r="BL445" s="312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0" t="str">
        <f>+VLOOKUP(G445,Liste!$A$7:$H$69,8,FALSE)</f>
        <v>Résineux</v>
      </c>
      <c r="BU445" s="290">
        <f t="shared" si="132"/>
        <v>0</v>
      </c>
      <c r="BV445" s="292">
        <f t="shared" si="133"/>
        <v>1</v>
      </c>
      <c r="BW445" s="311">
        <v>0</v>
      </c>
      <c r="BX445" s="290">
        <f t="shared" si="134"/>
        <v>0.43</v>
      </c>
      <c r="BY445">
        <f t="shared" si="135"/>
        <v>0</v>
      </c>
      <c r="BZ445" s="296">
        <f t="shared" si="136"/>
        <v>0</v>
      </c>
      <c r="CB445" s="291">
        <v>0.6</v>
      </c>
      <c r="CC445" s="291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4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+VLOOKUP(G446,Liste!$A$7:$G$69,3,FALSE)</f>
        <v>Pin Laricio</v>
      </c>
      <c r="BI446" s="96" t="str">
        <f>+VLOOKUP(H446,Liste!$B$7:$G$69,5,FALSE)</f>
        <v>GS Pineraies des plaines du Centre et du Nord Ouest</v>
      </c>
      <c r="BJ446" s="131">
        <f t="shared" si="129"/>
        <v>75</v>
      </c>
      <c r="BK446" s="131" t="str">
        <f t="shared" si="131"/>
        <v>Pin Laricio_F2_Classique_GS Pineraies des plaines du Centre et du Nord Ouest_75_</v>
      </c>
      <c r="BL446" s="312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0" t="str">
        <f>+VLOOKUP(G446,Liste!$A$7:$H$69,8,FALSE)</f>
        <v>Résineux</v>
      </c>
      <c r="BU446" s="290">
        <f t="shared" si="132"/>
        <v>0</v>
      </c>
      <c r="BV446" s="292">
        <f t="shared" si="133"/>
        <v>1</v>
      </c>
      <c r="BW446" s="311">
        <v>0</v>
      </c>
      <c r="BX446" s="290">
        <f t="shared" si="134"/>
        <v>0.43</v>
      </c>
      <c r="BY446">
        <f t="shared" si="135"/>
        <v>0</v>
      </c>
      <c r="BZ446" s="296">
        <f t="shared" si="136"/>
        <v>0</v>
      </c>
      <c r="CB446" s="291">
        <v>0.6</v>
      </c>
      <c r="CC446" s="291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4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+VLOOKUP(G447,Liste!$A$7:$G$69,3,FALSE)</f>
        <v>Pin Laricio</v>
      </c>
      <c r="BI447" s="96" t="str">
        <f>+VLOOKUP(H447,Liste!$B$7:$G$69,5,FALSE)</f>
        <v>GS Pineraies des plaines du Centre et du Nord Ouest</v>
      </c>
      <c r="BJ447" s="131">
        <f t="shared" si="129"/>
        <v>76</v>
      </c>
      <c r="BK447" s="131" t="str">
        <f t="shared" si="131"/>
        <v>Pin Laricio_F2_Classique_GS Pineraies des plaines du Centre et du Nord Ouest_76_</v>
      </c>
      <c r="BL447" s="312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0" t="str">
        <f>+VLOOKUP(G447,Liste!$A$7:$H$69,8,FALSE)</f>
        <v>Résineux</v>
      </c>
      <c r="BU447" s="290">
        <f t="shared" si="132"/>
        <v>0</v>
      </c>
      <c r="BV447" s="292">
        <f t="shared" si="133"/>
        <v>1</v>
      </c>
      <c r="BW447" s="311">
        <v>0</v>
      </c>
      <c r="BX447" s="290">
        <f t="shared" si="134"/>
        <v>0.43</v>
      </c>
      <c r="BY447">
        <f t="shared" si="135"/>
        <v>0</v>
      </c>
      <c r="BZ447" s="296">
        <f t="shared" si="136"/>
        <v>0</v>
      </c>
      <c r="CB447" s="291">
        <v>0.6</v>
      </c>
      <c r="CC447" s="291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4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+VLOOKUP(G448,Liste!$A$7:$G$69,3,FALSE)</f>
        <v>Pin Laricio</v>
      </c>
      <c r="BI448" s="96" t="str">
        <f>+VLOOKUP(H448,Liste!$B$7:$G$69,5,FALSE)</f>
        <v>GS Pineraies des plaines du Centre et du Nord Ouest</v>
      </c>
      <c r="BJ448" s="131">
        <f t="shared" si="129"/>
        <v>77</v>
      </c>
      <c r="BK448" s="131" t="str">
        <f t="shared" si="131"/>
        <v>Pin Laricio_F2_Classique_GS Pineraies des plaines du Centre et du Nord Ouest_77_</v>
      </c>
      <c r="BL448" s="312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0" t="str">
        <f>+VLOOKUP(G448,Liste!$A$7:$H$69,8,FALSE)</f>
        <v>Résineux</v>
      </c>
      <c r="BU448" s="290">
        <f t="shared" si="132"/>
        <v>0</v>
      </c>
      <c r="BV448" s="292">
        <f t="shared" si="133"/>
        <v>1</v>
      </c>
      <c r="BW448" s="311">
        <v>0</v>
      </c>
      <c r="BX448" s="290">
        <f t="shared" si="134"/>
        <v>0.43</v>
      </c>
      <c r="BY448">
        <f t="shared" si="135"/>
        <v>0</v>
      </c>
      <c r="BZ448" s="296">
        <f t="shared" si="136"/>
        <v>0</v>
      </c>
      <c r="CB448" s="291">
        <v>0.6</v>
      </c>
      <c r="CC448" s="291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4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+VLOOKUP(G449,Liste!$A$7:$G$69,3,FALSE)</f>
        <v>Pin Laricio</v>
      </c>
      <c r="BI449" s="96" t="str">
        <f>+VLOOKUP(H449,Liste!$B$7:$G$69,5,FALSE)</f>
        <v>GS Pineraies des plaines du Centre et du Nord Ouest</v>
      </c>
      <c r="BJ449" s="131">
        <f t="shared" si="129"/>
        <v>78</v>
      </c>
      <c r="BK449" s="131" t="str">
        <f t="shared" si="131"/>
        <v>Pin Laricio_F2_Classique_GS Pineraies des plaines du Centre et du Nord Ouest_78_</v>
      </c>
      <c r="BL449" s="312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0" t="str">
        <f>+VLOOKUP(G449,Liste!$A$7:$H$69,8,FALSE)</f>
        <v>Résineux</v>
      </c>
      <c r="BU449" s="290">
        <f t="shared" si="132"/>
        <v>0</v>
      </c>
      <c r="BV449" s="292">
        <f t="shared" si="133"/>
        <v>1</v>
      </c>
      <c r="BW449" s="311">
        <v>0</v>
      </c>
      <c r="BX449" s="290">
        <f t="shared" si="134"/>
        <v>0.43</v>
      </c>
      <c r="BY449">
        <f t="shared" si="135"/>
        <v>0</v>
      </c>
      <c r="BZ449" s="296">
        <f t="shared" si="136"/>
        <v>0</v>
      </c>
      <c r="CB449" s="291">
        <v>0.6</v>
      </c>
      <c r="CC449" s="291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4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+VLOOKUP(G450,Liste!$A$7:$G$69,3,FALSE)</f>
        <v>Pin Laricio</v>
      </c>
      <c r="BI450" s="96" t="str">
        <f>+VLOOKUP(H450,Liste!$B$7:$G$69,5,FALSE)</f>
        <v>GS Pineraies des plaines du Centre et du Nord Ouest</v>
      </c>
      <c r="BJ450" s="131">
        <f t="shared" si="129"/>
        <v>79</v>
      </c>
      <c r="BK450" s="131" t="str">
        <f t="shared" si="131"/>
        <v>Pin Laricio_F2_Classique_GS Pineraies des plaines du Centre et du Nord Ouest_79_</v>
      </c>
      <c r="BL450" s="312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0" t="str">
        <f>+VLOOKUP(G450,Liste!$A$7:$H$69,8,FALSE)</f>
        <v>Résineux</v>
      </c>
      <c r="BU450" s="290">
        <f t="shared" si="132"/>
        <v>0</v>
      </c>
      <c r="BV450" s="292">
        <f t="shared" si="133"/>
        <v>1</v>
      </c>
      <c r="BW450" s="311">
        <v>0</v>
      </c>
      <c r="BX450" s="290">
        <f t="shared" si="134"/>
        <v>0.43</v>
      </c>
      <c r="BY450">
        <f t="shared" si="135"/>
        <v>0</v>
      </c>
      <c r="BZ450" s="296">
        <f t="shared" si="136"/>
        <v>0</v>
      </c>
      <c r="CB450" s="291">
        <v>0.6</v>
      </c>
      <c r="CC450" s="291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4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+VLOOKUP(G451,Liste!$A$7:$G$69,3,FALSE)</f>
        <v>Pin Laricio</v>
      </c>
      <c r="BI451" s="96" t="str">
        <f>+VLOOKUP(H451,Liste!$B$7:$G$69,5,FALSE)</f>
        <v>GS Pineraies des plaines du Centre et du Nord Ouest</v>
      </c>
      <c r="BJ451" s="131">
        <f t="shared" ref="BJ451:BJ514" si="148">+AC451</f>
        <v>79</v>
      </c>
      <c r="BK451" s="131" t="str">
        <f t="shared" si="131"/>
        <v>Pin Laricio_F2_Classique_GS Pineraies des plaines du Centre et du Nord Ouest_79_</v>
      </c>
      <c r="BL451" s="312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0" t="str">
        <f>+VLOOKUP(G451,Liste!$A$7:$H$69,8,FALSE)</f>
        <v>Résineux</v>
      </c>
      <c r="BU451" s="290">
        <f t="shared" si="132"/>
        <v>0</v>
      </c>
      <c r="BV451" s="292">
        <f t="shared" si="133"/>
        <v>1</v>
      </c>
      <c r="BW451" s="311">
        <v>0</v>
      </c>
      <c r="BX451" s="290">
        <f t="shared" si="134"/>
        <v>0.43</v>
      </c>
      <c r="BY451">
        <f t="shared" si="135"/>
        <v>0</v>
      </c>
      <c r="BZ451" s="296">
        <f t="shared" si="136"/>
        <v>0</v>
      </c>
      <c r="CB451" s="291">
        <v>0.6</v>
      </c>
      <c r="CC451" s="291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4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+VLOOKUP(G452,Liste!$A$7:$G$69,3,FALSE)</f>
        <v>Epicéa</v>
      </c>
      <c r="BI452" s="96" t="str">
        <f>+VLOOKUP(H452,Liste!$B$7:$G$69,5,FALSE)</f>
        <v>GS Arc Jurassien</v>
      </c>
      <c r="BJ452" s="131">
        <f t="shared" si="148"/>
        <v>25</v>
      </c>
      <c r="BK452" s="131" t="str">
        <f t="shared" ref="BK452:BK515" si="150">+_xlfn.CONCAT(BH452,"_",J452,"_",I452,"_",BI452,"_",BJ452,"_")</f>
        <v>Epicéa_Fbonne_Entree 16-17 m_GS Arc Jurassien_25_</v>
      </c>
      <c r="BL452" s="312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0" t="str">
        <f>+VLOOKUP(G452,Liste!$A$7:$H$69,8,FALSE)</f>
        <v>Résineux</v>
      </c>
      <c r="BU452" s="290">
        <f t="shared" ref="BU452:BU515" si="151">IF(BT452="Résineux",0%,100%)</f>
        <v>0</v>
      </c>
      <c r="BV452" s="292">
        <f t="shared" ref="BV452:BV515" si="152">+IF(BT452="Résineux",100%,0%)</f>
        <v>1</v>
      </c>
      <c r="BW452" s="311">
        <v>0</v>
      </c>
      <c r="BX452" s="290">
        <f t="shared" ref="BX452:BX515" si="153">+IF(BV452&lt;&gt;0,0.43,0.25)</f>
        <v>0.43</v>
      </c>
      <c r="BY452">
        <f>+IF(BJ452&lt;=30,AV452*BX452,0)</f>
        <v>0</v>
      </c>
      <c r="BZ452" s="296">
        <f t="shared" ref="BZ452:BZ515" si="154">+IF(BJ452&gt;=31,0,BY452+BZ451)</f>
        <v>0</v>
      </c>
      <c r="CB452" s="291">
        <v>0.6</v>
      </c>
      <c r="CC452" s="291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4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+VLOOKUP(G453,Liste!$A$7:$G$69,3,FALSE)</f>
        <v>Epicéa</v>
      </c>
      <c r="BI453" s="96" t="str">
        <f>+VLOOKUP(H453,Liste!$B$7:$G$69,5,FALSE)</f>
        <v>GS Arc Jurassien</v>
      </c>
      <c r="BJ453" s="131">
        <f t="shared" si="148"/>
        <v>25</v>
      </c>
      <c r="BK453" s="131" t="str">
        <f t="shared" si="150"/>
        <v>Epicéa_Fbonne_Entree 16-17 m_GS Arc Jurassien_25_</v>
      </c>
      <c r="BL453" s="312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0" t="str">
        <f>+VLOOKUP(G453,Liste!$A$7:$H$69,8,FALSE)</f>
        <v>Résineux</v>
      </c>
      <c r="BU453" s="290">
        <f t="shared" si="151"/>
        <v>0</v>
      </c>
      <c r="BV453" s="292">
        <f t="shared" si="152"/>
        <v>1</v>
      </c>
      <c r="BW453" s="311">
        <v>0</v>
      </c>
      <c r="BX453" s="290">
        <f t="shared" si="153"/>
        <v>0.43</v>
      </c>
      <c r="BY453">
        <f t="shared" ref="BY453:BY515" si="165">+IF(BJ453&lt;=30,AV453*BX453,0)</f>
        <v>28.17215750536975</v>
      </c>
      <c r="BZ453" s="296">
        <f t="shared" si="154"/>
        <v>28.17215750536975</v>
      </c>
      <c r="CB453" s="291">
        <v>0.6</v>
      </c>
      <c r="CC453" s="291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4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+VLOOKUP(G454,Liste!$A$7:$G$69,3,FALSE)</f>
        <v>Epicéa</v>
      </c>
      <c r="BI454" s="96" t="str">
        <f>+VLOOKUP(H454,Liste!$B$7:$G$69,5,FALSE)</f>
        <v>GS Arc Jurassien</v>
      </c>
      <c r="BJ454" s="131">
        <f t="shared" si="148"/>
        <v>30</v>
      </c>
      <c r="BK454" s="131" t="str">
        <f t="shared" si="150"/>
        <v>Epicéa_Fbonne_Entree 16-17 m_GS Arc Jurassien_30_</v>
      </c>
      <c r="BL454" s="312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0" t="str">
        <f>+VLOOKUP(G454,Liste!$A$7:$H$69,8,FALSE)</f>
        <v>Résineux</v>
      </c>
      <c r="BU454" s="290">
        <f t="shared" si="151"/>
        <v>0</v>
      </c>
      <c r="BV454" s="292">
        <f t="shared" si="152"/>
        <v>1</v>
      </c>
      <c r="BW454" s="311">
        <v>0</v>
      </c>
      <c r="BX454" s="290">
        <f t="shared" si="153"/>
        <v>0.43</v>
      </c>
      <c r="BY454">
        <f>+IF(BJ454&lt;=30,AV454*BX454,0)</f>
        <v>0</v>
      </c>
      <c r="BZ454" s="296">
        <f>+IF(BJ454&gt;=31,0,BY454+BZ453)</f>
        <v>28.17215750536975</v>
      </c>
      <c r="CB454" s="291">
        <v>0.6</v>
      </c>
      <c r="CC454" s="291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4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+VLOOKUP(G455,Liste!$A$7:$G$69,3,FALSE)</f>
        <v>Epicéa</v>
      </c>
      <c r="BI455" s="96" t="str">
        <f>+VLOOKUP(H455,Liste!$B$7:$G$69,5,FALSE)</f>
        <v>GS Arc Jurassien</v>
      </c>
      <c r="BJ455" s="131">
        <f t="shared" si="148"/>
        <v>30</v>
      </c>
      <c r="BK455" s="131" t="str">
        <f t="shared" si="150"/>
        <v>Epicéa_Fbonne_Entree 16-17 m_GS Arc Jurassien_30_</v>
      </c>
      <c r="BL455" s="312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0" t="str">
        <f>+VLOOKUP(G455,Liste!$A$7:$H$69,8,FALSE)</f>
        <v>Résineux</v>
      </c>
      <c r="BU455" s="290">
        <f t="shared" si="151"/>
        <v>0</v>
      </c>
      <c r="BV455" s="292">
        <f t="shared" si="152"/>
        <v>1</v>
      </c>
      <c r="BW455" s="311">
        <v>0</v>
      </c>
      <c r="BX455" s="290">
        <f t="shared" si="153"/>
        <v>0.43</v>
      </c>
      <c r="BY455">
        <f t="shared" si="165"/>
        <v>29.151043043584814</v>
      </c>
      <c r="BZ455" s="296">
        <f t="shared" si="154"/>
        <v>57.32320054895456</v>
      </c>
      <c r="CB455" s="291">
        <v>0.6</v>
      </c>
      <c r="CC455" s="291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4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+VLOOKUP(G456,Liste!$A$7:$G$69,3,FALSE)</f>
        <v>Epicéa</v>
      </c>
      <c r="BI456" s="96" t="str">
        <f>+VLOOKUP(H456,Liste!$B$7:$G$69,5,FALSE)</f>
        <v>GS Arc Jurassien</v>
      </c>
      <c r="BJ456" s="131">
        <f t="shared" si="148"/>
        <v>36</v>
      </c>
      <c r="BK456" s="131" t="str">
        <f t="shared" si="150"/>
        <v>Epicéa_Fbonne_Entree 16-17 m_GS Arc Jurassien_36_</v>
      </c>
      <c r="BL456" s="312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0" t="str">
        <f>+VLOOKUP(G456,Liste!$A$7:$H$69,8,FALSE)</f>
        <v>Résineux</v>
      </c>
      <c r="BU456" s="290">
        <f t="shared" si="151"/>
        <v>0</v>
      </c>
      <c r="BV456" s="292">
        <f t="shared" si="152"/>
        <v>1</v>
      </c>
      <c r="BW456" s="311">
        <v>0</v>
      </c>
      <c r="BX456" s="290">
        <f t="shared" si="153"/>
        <v>0.43</v>
      </c>
      <c r="BY456">
        <f t="shared" si="165"/>
        <v>0</v>
      </c>
      <c r="BZ456" s="296">
        <f t="shared" si="154"/>
        <v>0</v>
      </c>
      <c r="CB456" s="291">
        <v>0.6</v>
      </c>
      <c r="CC456" s="291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4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+VLOOKUP(G457,Liste!$A$7:$G$69,3,FALSE)</f>
        <v>Epicéa</v>
      </c>
      <c r="BI457" s="96" t="str">
        <f>+VLOOKUP(H457,Liste!$B$7:$G$69,5,FALSE)</f>
        <v>GS Arc Jurassien</v>
      </c>
      <c r="BJ457" s="131">
        <f t="shared" si="148"/>
        <v>36</v>
      </c>
      <c r="BK457" s="131" t="str">
        <f t="shared" si="150"/>
        <v>Epicéa_Fbonne_Entree 16-17 m_GS Arc Jurassien_36_</v>
      </c>
      <c r="BL457" s="312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0" t="str">
        <f>+VLOOKUP(G457,Liste!$A$7:$H$69,8,FALSE)</f>
        <v>Résineux</v>
      </c>
      <c r="BU457" s="290">
        <f t="shared" si="151"/>
        <v>0</v>
      </c>
      <c r="BV457" s="292">
        <f t="shared" si="152"/>
        <v>1</v>
      </c>
      <c r="BW457" s="311">
        <v>0</v>
      </c>
      <c r="BX457" s="290">
        <f t="shared" si="153"/>
        <v>0.43</v>
      </c>
      <c r="BY457">
        <f t="shared" si="165"/>
        <v>0</v>
      </c>
      <c r="BZ457" s="296">
        <f t="shared" si="154"/>
        <v>0</v>
      </c>
      <c r="CB457" s="291">
        <v>0.6</v>
      </c>
      <c r="CC457" s="291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4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+VLOOKUP(G458,Liste!$A$7:$G$69,3,FALSE)</f>
        <v>Epicéa</v>
      </c>
      <c r="BI458" s="96" t="str">
        <f>+VLOOKUP(H458,Liste!$B$7:$G$69,5,FALSE)</f>
        <v>GS Arc Jurassien</v>
      </c>
      <c r="BJ458" s="131">
        <f t="shared" si="148"/>
        <v>42</v>
      </c>
      <c r="BK458" s="131" t="str">
        <f t="shared" si="150"/>
        <v>Epicéa_Fbonne_Entree 16-17 m_GS Arc Jurassien_42_</v>
      </c>
      <c r="BL458" s="312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0" t="str">
        <f>+VLOOKUP(G458,Liste!$A$7:$H$69,8,FALSE)</f>
        <v>Résineux</v>
      </c>
      <c r="BU458" s="290">
        <f t="shared" si="151"/>
        <v>0</v>
      </c>
      <c r="BV458" s="292">
        <f t="shared" si="152"/>
        <v>1</v>
      </c>
      <c r="BW458" s="311">
        <v>0</v>
      </c>
      <c r="BX458" s="290">
        <f t="shared" si="153"/>
        <v>0.43</v>
      </c>
      <c r="BY458">
        <f t="shared" si="165"/>
        <v>0</v>
      </c>
      <c r="BZ458" s="296">
        <f t="shared" si="154"/>
        <v>0</v>
      </c>
      <c r="CB458" s="291">
        <v>0.6</v>
      </c>
      <c r="CC458" s="291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4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+VLOOKUP(G459,Liste!$A$7:$G$69,3,FALSE)</f>
        <v>Epicéa</v>
      </c>
      <c r="BI459" s="96" t="str">
        <f>+VLOOKUP(H459,Liste!$B$7:$G$69,5,FALSE)</f>
        <v>GS Arc Jurassien</v>
      </c>
      <c r="BJ459" s="131">
        <f t="shared" si="148"/>
        <v>42</v>
      </c>
      <c r="BK459" s="131" t="str">
        <f t="shared" si="150"/>
        <v>Epicéa_Fbonne_Entree 16-17 m_GS Arc Jurassien_42_</v>
      </c>
      <c r="BL459" s="312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0" t="str">
        <f>+VLOOKUP(G459,Liste!$A$7:$H$69,8,FALSE)</f>
        <v>Résineux</v>
      </c>
      <c r="BU459" s="290">
        <f t="shared" si="151"/>
        <v>0</v>
      </c>
      <c r="BV459" s="292">
        <f t="shared" si="152"/>
        <v>1</v>
      </c>
      <c r="BW459" s="311">
        <v>0</v>
      </c>
      <c r="BX459" s="290">
        <f t="shared" si="153"/>
        <v>0.43</v>
      </c>
      <c r="BY459">
        <f t="shared" si="165"/>
        <v>0</v>
      </c>
      <c r="BZ459" s="296">
        <f t="shared" si="154"/>
        <v>0</v>
      </c>
      <c r="CB459" s="291">
        <v>0.6</v>
      </c>
      <c r="CC459" s="291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4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+VLOOKUP(G460,Liste!$A$7:$G$69,3,FALSE)</f>
        <v>Epicéa</v>
      </c>
      <c r="BI460" s="96" t="str">
        <f>+VLOOKUP(H460,Liste!$B$7:$G$69,5,FALSE)</f>
        <v>GS Arc Jurassien</v>
      </c>
      <c r="BJ460" s="131">
        <f t="shared" si="148"/>
        <v>48</v>
      </c>
      <c r="BK460" s="131" t="str">
        <f t="shared" si="150"/>
        <v>Epicéa_Fbonne_Entree 16-17 m_GS Arc Jurassien_48_</v>
      </c>
      <c r="BL460" s="312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0" t="str">
        <f>+VLOOKUP(G460,Liste!$A$7:$H$69,8,FALSE)</f>
        <v>Résineux</v>
      </c>
      <c r="BU460" s="290">
        <f t="shared" si="151"/>
        <v>0</v>
      </c>
      <c r="BV460" s="292">
        <f t="shared" si="152"/>
        <v>1</v>
      </c>
      <c r="BW460" s="311">
        <v>0</v>
      </c>
      <c r="BX460" s="290">
        <f t="shared" si="153"/>
        <v>0.43</v>
      </c>
      <c r="BY460">
        <f t="shared" si="165"/>
        <v>0</v>
      </c>
      <c r="BZ460" s="296">
        <f t="shared" si="154"/>
        <v>0</v>
      </c>
      <c r="CB460" s="291">
        <v>0.6</v>
      </c>
      <c r="CC460" s="291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4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+VLOOKUP(G461,Liste!$A$7:$G$69,3,FALSE)</f>
        <v>Epicéa</v>
      </c>
      <c r="BI461" s="96" t="str">
        <f>+VLOOKUP(H461,Liste!$B$7:$G$69,5,FALSE)</f>
        <v>GS Arc Jurassien</v>
      </c>
      <c r="BJ461" s="131">
        <f t="shared" si="148"/>
        <v>48</v>
      </c>
      <c r="BK461" s="131" t="str">
        <f t="shared" si="150"/>
        <v>Epicéa_Fbonne_Entree 16-17 m_GS Arc Jurassien_48_</v>
      </c>
      <c r="BL461" s="312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0" t="str">
        <f>+VLOOKUP(G461,Liste!$A$7:$H$69,8,FALSE)</f>
        <v>Résineux</v>
      </c>
      <c r="BU461" s="290">
        <f t="shared" si="151"/>
        <v>0</v>
      </c>
      <c r="BV461" s="292">
        <f t="shared" si="152"/>
        <v>1</v>
      </c>
      <c r="BW461" s="311">
        <v>0</v>
      </c>
      <c r="BX461" s="290">
        <f t="shared" si="153"/>
        <v>0.43</v>
      </c>
      <c r="BY461">
        <f t="shared" si="165"/>
        <v>0</v>
      </c>
      <c r="BZ461" s="296">
        <f t="shared" si="154"/>
        <v>0</v>
      </c>
      <c r="CB461" s="291">
        <v>0.6</v>
      </c>
      <c r="CC461" s="291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4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+VLOOKUP(G462,Liste!$A$7:$G$69,3,FALSE)</f>
        <v>Epicéa</v>
      </c>
      <c r="BI462" s="96" t="str">
        <f>+VLOOKUP(H462,Liste!$B$7:$G$69,5,FALSE)</f>
        <v>GS Arc Jurassien</v>
      </c>
      <c r="BJ462" s="131">
        <f t="shared" si="148"/>
        <v>55</v>
      </c>
      <c r="BK462" s="131" t="str">
        <f t="shared" si="150"/>
        <v>Epicéa_Fbonne_Entree 16-17 m_GS Arc Jurassien_55_</v>
      </c>
      <c r="BL462" s="312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0" t="str">
        <f>+VLOOKUP(G462,Liste!$A$7:$H$69,8,FALSE)</f>
        <v>Résineux</v>
      </c>
      <c r="BU462" s="290">
        <f t="shared" si="151"/>
        <v>0</v>
      </c>
      <c r="BV462" s="292">
        <f t="shared" si="152"/>
        <v>1</v>
      </c>
      <c r="BW462" s="311">
        <v>0</v>
      </c>
      <c r="BX462" s="290">
        <f t="shared" si="153"/>
        <v>0.43</v>
      </c>
      <c r="BY462">
        <f t="shared" si="165"/>
        <v>0</v>
      </c>
      <c r="BZ462" s="296">
        <f t="shared" si="154"/>
        <v>0</v>
      </c>
      <c r="CB462" s="291">
        <v>0.6</v>
      </c>
      <c r="CC462" s="291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4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+VLOOKUP(G463,Liste!$A$7:$G$69,3,FALSE)</f>
        <v>Epicéa</v>
      </c>
      <c r="BI463" s="96" t="str">
        <f>+VLOOKUP(H463,Liste!$B$7:$G$69,5,FALSE)</f>
        <v>GS Arc Jurassien</v>
      </c>
      <c r="BJ463" s="131">
        <f t="shared" si="148"/>
        <v>55</v>
      </c>
      <c r="BK463" s="131" t="str">
        <f t="shared" si="150"/>
        <v>Epicéa_Fbonne_Entree 16-17 m_GS Arc Jurassien_55_</v>
      </c>
      <c r="BL463" s="312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0" t="str">
        <f>+VLOOKUP(G463,Liste!$A$7:$H$69,8,FALSE)</f>
        <v>Résineux</v>
      </c>
      <c r="BU463" s="290">
        <f t="shared" si="151"/>
        <v>0</v>
      </c>
      <c r="BV463" s="292">
        <f t="shared" si="152"/>
        <v>1</v>
      </c>
      <c r="BW463" s="311">
        <v>0</v>
      </c>
      <c r="BX463" s="290">
        <f t="shared" si="153"/>
        <v>0.43</v>
      </c>
      <c r="BY463">
        <f t="shared" si="165"/>
        <v>0</v>
      </c>
      <c r="BZ463" s="296">
        <f t="shared" si="154"/>
        <v>0</v>
      </c>
      <c r="CB463" s="291">
        <v>0.6</v>
      </c>
      <c r="CC463" s="291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4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+VLOOKUP(G464,Liste!$A$7:$G$69,3,FALSE)</f>
        <v>Epicéa</v>
      </c>
      <c r="BI464" s="96" t="str">
        <f>+VLOOKUP(H464,Liste!$B$7:$G$69,5,FALSE)</f>
        <v>GS Arc Jurassien</v>
      </c>
      <c r="BJ464" s="131">
        <f t="shared" si="148"/>
        <v>62</v>
      </c>
      <c r="BK464" s="131" t="str">
        <f t="shared" si="150"/>
        <v>Epicéa_Fbonne_Entree 16-17 m_GS Arc Jurassien_62_</v>
      </c>
      <c r="BL464" s="312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0" t="str">
        <f>+VLOOKUP(G464,Liste!$A$7:$H$69,8,FALSE)</f>
        <v>Résineux</v>
      </c>
      <c r="BU464" s="290">
        <f t="shared" si="151"/>
        <v>0</v>
      </c>
      <c r="BV464" s="292">
        <f t="shared" si="152"/>
        <v>1</v>
      </c>
      <c r="BW464" s="311">
        <v>0</v>
      </c>
      <c r="BX464" s="290">
        <f t="shared" si="153"/>
        <v>0.43</v>
      </c>
      <c r="BY464">
        <f t="shared" si="165"/>
        <v>0</v>
      </c>
      <c r="BZ464" s="296">
        <f t="shared" si="154"/>
        <v>0</v>
      </c>
      <c r="CB464" s="291">
        <v>0.6</v>
      </c>
      <c r="CC464" s="291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4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+VLOOKUP(G465,Liste!$A$7:$G$69,3,FALSE)</f>
        <v>Epicéa</v>
      </c>
      <c r="BI465" s="96" t="str">
        <f>+VLOOKUP(H465,Liste!$B$7:$G$69,5,FALSE)</f>
        <v>GS Arc Jurassien</v>
      </c>
      <c r="BJ465" s="131">
        <f t="shared" si="148"/>
        <v>62</v>
      </c>
      <c r="BK465" s="131" t="str">
        <f t="shared" si="150"/>
        <v>Epicéa_Fbonne_Entree 16-17 m_GS Arc Jurassien_62_</v>
      </c>
      <c r="BL465" s="312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0" t="str">
        <f>+VLOOKUP(G465,Liste!$A$7:$H$69,8,FALSE)</f>
        <v>Résineux</v>
      </c>
      <c r="BU465" s="290">
        <f t="shared" si="151"/>
        <v>0</v>
      </c>
      <c r="BV465" s="292">
        <f t="shared" si="152"/>
        <v>1</v>
      </c>
      <c r="BW465" s="311">
        <v>0</v>
      </c>
      <c r="BX465" s="290">
        <f t="shared" si="153"/>
        <v>0.43</v>
      </c>
      <c r="BY465">
        <f t="shared" si="165"/>
        <v>0</v>
      </c>
      <c r="BZ465" s="296">
        <f t="shared" si="154"/>
        <v>0</v>
      </c>
      <c r="CB465" s="291">
        <v>0.6</v>
      </c>
      <c r="CC465" s="291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4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+VLOOKUP(G466,Liste!$A$7:$G$69,3,FALSE)</f>
        <v>Epicéa</v>
      </c>
      <c r="BI466" s="96" t="str">
        <f>+VLOOKUP(H466,Liste!$B$7:$G$69,5,FALSE)</f>
        <v>GS Arc Jurassien</v>
      </c>
      <c r="BJ466" s="131">
        <f t="shared" si="148"/>
        <v>69</v>
      </c>
      <c r="BK466" s="131" t="str">
        <f t="shared" si="150"/>
        <v>Epicéa_Fbonne_Entree 16-17 m_GS Arc Jurassien_69_</v>
      </c>
      <c r="BL466" s="312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0" t="str">
        <f>+VLOOKUP(G466,Liste!$A$7:$H$69,8,FALSE)</f>
        <v>Résineux</v>
      </c>
      <c r="BU466" s="290">
        <f t="shared" si="151"/>
        <v>0</v>
      </c>
      <c r="BV466" s="292">
        <f t="shared" si="152"/>
        <v>1</v>
      </c>
      <c r="BW466" s="311">
        <v>0</v>
      </c>
      <c r="BX466" s="290">
        <f t="shared" si="153"/>
        <v>0.43</v>
      </c>
      <c r="BY466">
        <f t="shared" si="165"/>
        <v>0</v>
      </c>
      <c r="BZ466" s="296">
        <f t="shared" si="154"/>
        <v>0</v>
      </c>
      <c r="CB466" s="291">
        <v>0.6</v>
      </c>
      <c r="CC466" s="291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4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+VLOOKUP(G467,Liste!$A$7:$G$69,3,FALSE)</f>
        <v>Epicéa</v>
      </c>
      <c r="BI467" s="96" t="str">
        <f>+VLOOKUP(H467,Liste!$B$7:$G$69,5,FALSE)</f>
        <v>GS Arc Jurassien</v>
      </c>
      <c r="BJ467" s="131">
        <f t="shared" si="148"/>
        <v>69</v>
      </c>
      <c r="BK467" s="131" t="str">
        <f t="shared" si="150"/>
        <v>Epicéa_Fbonne_Entree 16-17 m_GS Arc Jurassien_69_</v>
      </c>
      <c r="BL467" s="312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0" t="str">
        <f>+VLOOKUP(G467,Liste!$A$7:$H$69,8,FALSE)</f>
        <v>Résineux</v>
      </c>
      <c r="BU467" s="290">
        <f t="shared" si="151"/>
        <v>0</v>
      </c>
      <c r="BV467" s="292">
        <f t="shared" si="152"/>
        <v>1</v>
      </c>
      <c r="BW467" s="311">
        <v>0</v>
      </c>
      <c r="BX467" s="290">
        <f t="shared" si="153"/>
        <v>0.43</v>
      </c>
      <c r="BY467">
        <f t="shared" si="165"/>
        <v>0</v>
      </c>
      <c r="BZ467" s="296">
        <f t="shared" si="154"/>
        <v>0</v>
      </c>
      <c r="CB467" s="291">
        <v>0.6</v>
      </c>
      <c r="CC467" s="291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4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+VLOOKUP(G468,Liste!$A$7:$G$69,3,FALSE)</f>
        <v>Epicéa</v>
      </c>
      <c r="BI468" s="96" t="str">
        <f>+VLOOKUP(H468,Liste!$B$7:$G$69,5,FALSE)</f>
        <v>GS Arc Jurassien</v>
      </c>
      <c r="BJ468" s="131">
        <f t="shared" si="148"/>
        <v>77</v>
      </c>
      <c r="BK468" s="131" t="str">
        <f t="shared" si="150"/>
        <v>Epicéa_Fbonne_Entree 16-17 m_GS Arc Jurassien_77_</v>
      </c>
      <c r="BL468" s="312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0" t="str">
        <f>+VLOOKUP(G468,Liste!$A$7:$H$69,8,FALSE)</f>
        <v>Résineux</v>
      </c>
      <c r="BU468" s="290">
        <f t="shared" si="151"/>
        <v>0</v>
      </c>
      <c r="BV468" s="292">
        <f t="shared" si="152"/>
        <v>1</v>
      </c>
      <c r="BW468" s="311">
        <v>0</v>
      </c>
      <c r="BX468" s="290">
        <f t="shared" si="153"/>
        <v>0.43</v>
      </c>
      <c r="BY468">
        <f t="shared" si="165"/>
        <v>0</v>
      </c>
      <c r="BZ468" s="296">
        <f t="shared" si="154"/>
        <v>0</v>
      </c>
      <c r="CB468" s="291">
        <v>0.6</v>
      </c>
      <c r="CC468" s="291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4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+VLOOKUP(G469,Liste!$A$7:$G$69,3,FALSE)</f>
        <v>Epicéa</v>
      </c>
      <c r="BI469" s="96" t="str">
        <f>+VLOOKUP(H469,Liste!$B$7:$G$69,5,FALSE)</f>
        <v>GS Arc Jurassien</v>
      </c>
      <c r="BJ469" s="131">
        <f t="shared" si="148"/>
        <v>77</v>
      </c>
      <c r="BK469" s="131" t="str">
        <f t="shared" si="150"/>
        <v>Epicéa_Fbonne_Entree 16-17 m_GS Arc Jurassien_77_</v>
      </c>
      <c r="BL469" s="312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0" t="str">
        <f>+VLOOKUP(G469,Liste!$A$7:$H$69,8,FALSE)</f>
        <v>Résineux</v>
      </c>
      <c r="BU469" s="290">
        <f t="shared" si="151"/>
        <v>0</v>
      </c>
      <c r="BV469" s="292">
        <f t="shared" si="152"/>
        <v>1</v>
      </c>
      <c r="BW469" s="311">
        <v>0</v>
      </c>
      <c r="BX469" s="290">
        <f t="shared" si="153"/>
        <v>0.43</v>
      </c>
      <c r="BY469">
        <f t="shared" si="165"/>
        <v>0</v>
      </c>
      <c r="BZ469" s="296">
        <f t="shared" si="154"/>
        <v>0</v>
      </c>
      <c r="CB469" s="291">
        <v>0.6</v>
      </c>
      <c r="CC469" s="291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4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+VLOOKUP(G470,Liste!$A$7:$G$69,3,FALSE)</f>
        <v>Epicéa</v>
      </c>
      <c r="BI470" s="96" t="str">
        <f>+VLOOKUP(H470,Liste!$B$7:$G$69,5,FALSE)</f>
        <v>GS Arc Jurassien</v>
      </c>
      <c r="BJ470" s="131">
        <f t="shared" si="148"/>
        <v>25</v>
      </c>
      <c r="BK470" s="131" t="str">
        <f t="shared" si="150"/>
        <v>Epicéa_Fbonne_Entree 16-17 m_GS Arc Jurassien_25_</v>
      </c>
      <c r="BL470" s="312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0" t="str">
        <f>+VLOOKUP(G470,Liste!$A$7:$H$69,8,FALSE)</f>
        <v>Résineux</v>
      </c>
      <c r="BU470" s="290">
        <f t="shared" si="151"/>
        <v>0</v>
      </c>
      <c r="BV470" s="292">
        <f t="shared" si="152"/>
        <v>1</v>
      </c>
      <c r="BW470" s="311">
        <v>0</v>
      </c>
      <c r="BX470" s="290">
        <f t="shared" si="153"/>
        <v>0.43</v>
      </c>
      <c r="BY470">
        <f t="shared" si="165"/>
        <v>0</v>
      </c>
      <c r="BZ470" s="296">
        <f t="shared" si="154"/>
        <v>0</v>
      </c>
      <c r="CB470" s="291">
        <v>0.6</v>
      </c>
      <c r="CC470" s="291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4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+VLOOKUP(G471,Liste!$A$7:$G$69,3,FALSE)</f>
        <v>Epicéa</v>
      </c>
      <c r="BI471" s="96" t="str">
        <f>+VLOOKUP(H471,Liste!$B$7:$G$69,5,FALSE)</f>
        <v>GS Arc Jurassien</v>
      </c>
      <c r="BJ471" s="131">
        <f t="shared" si="148"/>
        <v>25</v>
      </c>
      <c r="BK471" s="131" t="str">
        <f t="shared" si="150"/>
        <v>Epicéa_Fbonne_Entree 16-17 m_GS Arc Jurassien_25_</v>
      </c>
      <c r="BL471" s="312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0" t="str">
        <f>+VLOOKUP(G471,Liste!$A$7:$H$69,8,FALSE)</f>
        <v>Résineux</v>
      </c>
      <c r="BU471" s="290">
        <f t="shared" si="151"/>
        <v>0</v>
      </c>
      <c r="BV471" s="292">
        <f t="shared" si="152"/>
        <v>1</v>
      </c>
      <c r="BW471" s="311">
        <v>0</v>
      </c>
      <c r="BX471" s="290">
        <f t="shared" si="153"/>
        <v>0.43</v>
      </c>
      <c r="BY471">
        <f t="shared" si="165"/>
        <v>28.17215750536975</v>
      </c>
      <c r="BZ471" s="296">
        <f t="shared" si="154"/>
        <v>28.17215750536975</v>
      </c>
      <c r="CB471" s="291">
        <v>0.6</v>
      </c>
      <c r="CC471" s="291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4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+VLOOKUP(G472,Liste!$A$7:$G$69,3,FALSE)</f>
        <v>Epicéa</v>
      </c>
      <c r="BI472" s="96" t="str">
        <f>+VLOOKUP(H472,Liste!$B$7:$G$69,5,FALSE)</f>
        <v>GS Arc Jurassien</v>
      </c>
      <c r="BJ472" s="131">
        <f t="shared" si="148"/>
        <v>30</v>
      </c>
      <c r="BK472" s="131" t="str">
        <f t="shared" si="150"/>
        <v>Epicéa_Fbonne_Entree 16-17 m_GS Arc Jurassien_30_</v>
      </c>
      <c r="BL472" s="312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0" t="str">
        <f>+VLOOKUP(G472,Liste!$A$7:$H$69,8,FALSE)</f>
        <v>Résineux</v>
      </c>
      <c r="BU472" s="290">
        <f t="shared" si="151"/>
        <v>0</v>
      </c>
      <c r="BV472" s="292">
        <f t="shared" si="152"/>
        <v>1</v>
      </c>
      <c r="BW472" s="311">
        <v>0</v>
      </c>
      <c r="BX472" s="290">
        <f t="shared" si="153"/>
        <v>0.43</v>
      </c>
      <c r="BY472">
        <f t="shared" si="165"/>
        <v>0</v>
      </c>
      <c r="BZ472" s="296">
        <f t="shared" si="154"/>
        <v>28.17215750536975</v>
      </c>
      <c r="CB472" s="291">
        <v>0.6</v>
      </c>
      <c r="CC472" s="291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4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+VLOOKUP(G473,Liste!$A$7:$G$69,3,FALSE)</f>
        <v>Epicéa</v>
      </c>
      <c r="BI473" s="96" t="str">
        <f>+VLOOKUP(H473,Liste!$B$7:$G$69,5,FALSE)</f>
        <v>GS Arc Jurassien</v>
      </c>
      <c r="BJ473" s="131">
        <f t="shared" si="148"/>
        <v>30</v>
      </c>
      <c r="BK473" s="131" t="str">
        <f t="shared" si="150"/>
        <v>Epicéa_Fbonne_Entree 16-17 m_GS Arc Jurassien_30_</v>
      </c>
      <c r="BL473" s="312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0" t="str">
        <f>+VLOOKUP(G473,Liste!$A$7:$H$69,8,FALSE)</f>
        <v>Résineux</v>
      </c>
      <c r="BU473" s="290">
        <f t="shared" si="151"/>
        <v>0</v>
      </c>
      <c r="BV473" s="292">
        <f t="shared" si="152"/>
        <v>1</v>
      </c>
      <c r="BW473" s="311">
        <v>0</v>
      </c>
      <c r="BX473" s="290">
        <f t="shared" si="153"/>
        <v>0.43</v>
      </c>
      <c r="BY473">
        <f t="shared" si="165"/>
        <v>29.151043043584814</v>
      </c>
      <c r="BZ473" s="296">
        <f t="shared" si="154"/>
        <v>57.32320054895456</v>
      </c>
      <c r="CB473" s="291">
        <v>0.6</v>
      </c>
      <c r="CC473" s="291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4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+VLOOKUP(G474,Liste!$A$7:$G$69,3,FALSE)</f>
        <v>Epicéa</v>
      </c>
      <c r="BI474" s="96" t="str">
        <f>+VLOOKUP(H474,Liste!$B$7:$G$69,5,FALSE)</f>
        <v>GS Arc Jurassien</v>
      </c>
      <c r="BJ474" s="131">
        <f t="shared" si="148"/>
        <v>36</v>
      </c>
      <c r="BK474" s="131" t="str">
        <f t="shared" si="150"/>
        <v>Epicéa_Fbonne_Entree 16-17 m_GS Arc Jurassien_36_</v>
      </c>
      <c r="BL474" s="312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0" t="str">
        <f>+VLOOKUP(G474,Liste!$A$7:$H$69,8,FALSE)</f>
        <v>Résineux</v>
      </c>
      <c r="BU474" s="290">
        <f t="shared" si="151"/>
        <v>0</v>
      </c>
      <c r="BV474" s="292">
        <f t="shared" si="152"/>
        <v>1</v>
      </c>
      <c r="BW474" s="311">
        <v>0</v>
      </c>
      <c r="BX474" s="290">
        <f t="shared" si="153"/>
        <v>0.43</v>
      </c>
      <c r="BY474">
        <f t="shared" si="165"/>
        <v>0</v>
      </c>
      <c r="BZ474" s="296">
        <f t="shared" si="154"/>
        <v>0</v>
      </c>
      <c r="CB474" s="291">
        <v>0.6</v>
      </c>
      <c r="CC474" s="291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4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+VLOOKUP(G475,Liste!$A$7:$G$69,3,FALSE)</f>
        <v>Epicéa</v>
      </c>
      <c r="BI475" s="96" t="str">
        <f>+VLOOKUP(H475,Liste!$B$7:$G$69,5,FALSE)</f>
        <v>GS Arc Jurassien</v>
      </c>
      <c r="BJ475" s="131">
        <f t="shared" si="148"/>
        <v>36</v>
      </c>
      <c r="BK475" s="131" t="str">
        <f t="shared" si="150"/>
        <v>Epicéa_Fbonne_Entree 16-17 m_GS Arc Jurassien_36_</v>
      </c>
      <c r="BL475" s="312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0" t="str">
        <f>+VLOOKUP(G475,Liste!$A$7:$H$69,8,FALSE)</f>
        <v>Résineux</v>
      </c>
      <c r="BU475" s="290">
        <f t="shared" si="151"/>
        <v>0</v>
      </c>
      <c r="BV475" s="292">
        <f t="shared" si="152"/>
        <v>1</v>
      </c>
      <c r="BW475" s="311">
        <v>0</v>
      </c>
      <c r="BX475" s="290">
        <f t="shared" si="153"/>
        <v>0.43</v>
      </c>
      <c r="BY475">
        <f t="shared" si="165"/>
        <v>0</v>
      </c>
      <c r="BZ475" s="296">
        <f t="shared" si="154"/>
        <v>0</v>
      </c>
      <c r="CB475" s="291">
        <v>0.6</v>
      </c>
      <c r="CC475" s="291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4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+VLOOKUP(G476,Liste!$A$7:$G$69,3,FALSE)</f>
        <v>Epicéa</v>
      </c>
      <c r="BI476" s="96" t="str">
        <f>+VLOOKUP(H476,Liste!$B$7:$G$69,5,FALSE)</f>
        <v>GS Arc Jurassien</v>
      </c>
      <c r="BJ476" s="131">
        <f t="shared" si="148"/>
        <v>42</v>
      </c>
      <c r="BK476" s="131" t="str">
        <f t="shared" si="150"/>
        <v>Epicéa_Fbonne_Entree 16-17 m_GS Arc Jurassien_42_</v>
      </c>
      <c r="BL476" s="312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0" t="str">
        <f>+VLOOKUP(G476,Liste!$A$7:$H$69,8,FALSE)</f>
        <v>Résineux</v>
      </c>
      <c r="BU476" s="290">
        <f t="shared" si="151"/>
        <v>0</v>
      </c>
      <c r="BV476" s="292">
        <f t="shared" si="152"/>
        <v>1</v>
      </c>
      <c r="BW476" s="311">
        <v>0</v>
      </c>
      <c r="BX476" s="290">
        <f t="shared" si="153"/>
        <v>0.43</v>
      </c>
      <c r="BY476">
        <f t="shared" si="165"/>
        <v>0</v>
      </c>
      <c r="BZ476" s="296">
        <f t="shared" si="154"/>
        <v>0</v>
      </c>
      <c r="CB476" s="291">
        <v>0.6</v>
      </c>
      <c r="CC476" s="291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4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+VLOOKUP(G477,Liste!$A$7:$G$69,3,FALSE)</f>
        <v>Epicéa</v>
      </c>
      <c r="BI477" s="96" t="str">
        <f>+VLOOKUP(H477,Liste!$B$7:$G$69,5,FALSE)</f>
        <v>GS Arc Jurassien</v>
      </c>
      <c r="BJ477" s="131">
        <f t="shared" si="148"/>
        <v>42</v>
      </c>
      <c r="BK477" s="131" t="str">
        <f t="shared" si="150"/>
        <v>Epicéa_Fbonne_Entree 16-17 m_GS Arc Jurassien_42_</v>
      </c>
      <c r="BL477" s="312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0" t="str">
        <f>+VLOOKUP(G477,Liste!$A$7:$H$69,8,FALSE)</f>
        <v>Résineux</v>
      </c>
      <c r="BU477" s="290">
        <f t="shared" si="151"/>
        <v>0</v>
      </c>
      <c r="BV477" s="292">
        <f t="shared" si="152"/>
        <v>1</v>
      </c>
      <c r="BW477" s="311">
        <v>0</v>
      </c>
      <c r="BX477" s="290">
        <f t="shared" si="153"/>
        <v>0.43</v>
      </c>
      <c r="BY477">
        <f t="shared" si="165"/>
        <v>0</v>
      </c>
      <c r="BZ477" s="296">
        <f t="shared" si="154"/>
        <v>0</v>
      </c>
      <c r="CB477" s="291">
        <v>0.6</v>
      </c>
      <c r="CC477" s="291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4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+VLOOKUP(G478,Liste!$A$7:$G$69,3,FALSE)</f>
        <v>Epicéa</v>
      </c>
      <c r="BI478" s="96" t="str">
        <f>+VLOOKUP(H478,Liste!$B$7:$G$69,5,FALSE)</f>
        <v>GS Arc Jurassien</v>
      </c>
      <c r="BJ478" s="131">
        <f t="shared" si="148"/>
        <v>48</v>
      </c>
      <c r="BK478" s="131" t="str">
        <f t="shared" si="150"/>
        <v>Epicéa_Fbonne_Entree 16-17 m_GS Arc Jurassien_48_</v>
      </c>
      <c r="BL478" s="312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0" t="str">
        <f>+VLOOKUP(G478,Liste!$A$7:$H$69,8,FALSE)</f>
        <v>Résineux</v>
      </c>
      <c r="BU478" s="290">
        <f t="shared" si="151"/>
        <v>0</v>
      </c>
      <c r="BV478" s="292">
        <f t="shared" si="152"/>
        <v>1</v>
      </c>
      <c r="BW478" s="311">
        <v>0</v>
      </c>
      <c r="BX478" s="290">
        <f t="shared" si="153"/>
        <v>0.43</v>
      </c>
      <c r="BY478">
        <f t="shared" si="165"/>
        <v>0</v>
      </c>
      <c r="BZ478" s="296">
        <f t="shared" si="154"/>
        <v>0</v>
      </c>
      <c r="CB478" s="291">
        <v>0.6</v>
      </c>
      <c r="CC478" s="291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4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+VLOOKUP(G479,Liste!$A$7:$G$69,3,FALSE)</f>
        <v>Epicéa</v>
      </c>
      <c r="BI479" s="96" t="str">
        <f>+VLOOKUP(H479,Liste!$B$7:$G$69,5,FALSE)</f>
        <v>GS Arc Jurassien</v>
      </c>
      <c r="BJ479" s="131">
        <f t="shared" si="148"/>
        <v>48</v>
      </c>
      <c r="BK479" s="131" t="str">
        <f t="shared" si="150"/>
        <v>Epicéa_Fbonne_Entree 16-17 m_GS Arc Jurassien_48_</v>
      </c>
      <c r="BL479" s="312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0" t="str">
        <f>+VLOOKUP(G479,Liste!$A$7:$H$69,8,FALSE)</f>
        <v>Résineux</v>
      </c>
      <c r="BU479" s="290">
        <f t="shared" si="151"/>
        <v>0</v>
      </c>
      <c r="BV479" s="292">
        <f t="shared" si="152"/>
        <v>1</v>
      </c>
      <c r="BW479" s="311">
        <v>0</v>
      </c>
      <c r="BX479" s="290">
        <f t="shared" si="153"/>
        <v>0.43</v>
      </c>
      <c r="BY479">
        <f t="shared" si="165"/>
        <v>0</v>
      </c>
      <c r="BZ479" s="296">
        <f t="shared" si="154"/>
        <v>0</v>
      </c>
      <c r="CB479" s="291">
        <v>0.6</v>
      </c>
      <c r="CC479" s="291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4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+VLOOKUP(G480,Liste!$A$7:$G$69,3,FALSE)</f>
        <v>Epicéa</v>
      </c>
      <c r="BI480" s="96" t="str">
        <f>+VLOOKUP(H480,Liste!$B$7:$G$69,5,FALSE)</f>
        <v>GS Arc Jurassien</v>
      </c>
      <c r="BJ480" s="131">
        <f t="shared" si="148"/>
        <v>55</v>
      </c>
      <c r="BK480" s="131" t="str">
        <f t="shared" si="150"/>
        <v>Epicéa_Fbonne_Entree 16-17 m_GS Arc Jurassien_55_</v>
      </c>
      <c r="BL480" s="312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0" t="str">
        <f>+VLOOKUP(G480,Liste!$A$7:$H$69,8,FALSE)</f>
        <v>Résineux</v>
      </c>
      <c r="BU480" s="290">
        <f t="shared" si="151"/>
        <v>0</v>
      </c>
      <c r="BV480" s="292">
        <f t="shared" si="152"/>
        <v>1</v>
      </c>
      <c r="BW480" s="311">
        <v>0</v>
      </c>
      <c r="BX480" s="290">
        <f t="shared" si="153"/>
        <v>0.43</v>
      </c>
      <c r="BY480">
        <f t="shared" si="165"/>
        <v>0</v>
      </c>
      <c r="BZ480" s="296">
        <f t="shared" si="154"/>
        <v>0</v>
      </c>
      <c r="CB480" s="291">
        <v>0.6</v>
      </c>
      <c r="CC480" s="291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4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+VLOOKUP(G481,Liste!$A$7:$G$69,3,FALSE)</f>
        <v>Epicéa</v>
      </c>
      <c r="BI481" s="96" t="str">
        <f>+VLOOKUP(H481,Liste!$B$7:$G$69,5,FALSE)</f>
        <v>GS Arc Jurassien</v>
      </c>
      <c r="BJ481" s="131">
        <f t="shared" si="148"/>
        <v>55</v>
      </c>
      <c r="BK481" s="131" t="str">
        <f t="shared" si="150"/>
        <v>Epicéa_Fbonne_Entree 16-17 m_GS Arc Jurassien_55_</v>
      </c>
      <c r="BL481" s="312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0" t="str">
        <f>+VLOOKUP(G481,Liste!$A$7:$H$69,8,FALSE)</f>
        <v>Résineux</v>
      </c>
      <c r="BU481" s="290">
        <f t="shared" si="151"/>
        <v>0</v>
      </c>
      <c r="BV481" s="292">
        <f t="shared" si="152"/>
        <v>1</v>
      </c>
      <c r="BW481" s="311">
        <v>0</v>
      </c>
      <c r="BX481" s="290">
        <f t="shared" si="153"/>
        <v>0.43</v>
      </c>
      <c r="BY481">
        <f t="shared" si="165"/>
        <v>0</v>
      </c>
      <c r="BZ481" s="296">
        <f t="shared" si="154"/>
        <v>0</v>
      </c>
      <c r="CB481" s="291">
        <v>0.6</v>
      </c>
      <c r="CC481" s="291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45" hidden="1" customHeight="1" x14ac:dyDescent="0.25">
      <c r="A482" s="4">
        <v>2021</v>
      </c>
      <c r="B482" s="4"/>
      <c r="C482" s="4" t="s">
        <v>417</v>
      </c>
      <c r="D482" s="4" t="s">
        <v>65</v>
      </c>
      <c r="E482" s="4"/>
      <c r="F482" s="4" t="s">
        <v>90</v>
      </c>
      <c r="G482" s="5" t="s">
        <v>418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419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+VLOOKUP(G482,Liste!$A$7:$G$69,3,FALSE)</f>
        <v>Pin Maritime</v>
      </c>
      <c r="BI482" s="96" t="str">
        <f>+VLOOKUP(H482,Liste!$B$7:$G$69,5,FALSE)</f>
        <v>GS Pineraies des plaines du Centre et du Nord Ouest</v>
      </c>
      <c r="BJ482" s="131">
        <f t="shared" si="148"/>
        <v>17</v>
      </c>
      <c r="BK482" s="131" t="str">
        <f t="shared" si="150"/>
        <v>Pin Maritime_F2_Classique_GS Pineraies des plaines du Centre et du Nord Ouest_17_</v>
      </c>
      <c r="BL482" s="312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0" t="str">
        <f>+VLOOKUP(G482,Liste!$A$7:$H$69,8,FALSE)</f>
        <v>Résineux</v>
      </c>
      <c r="BU482" s="290">
        <f t="shared" si="151"/>
        <v>0</v>
      </c>
      <c r="BV482" s="292">
        <f t="shared" si="152"/>
        <v>1</v>
      </c>
      <c r="BW482" s="311">
        <v>0</v>
      </c>
      <c r="BX482" s="290">
        <f t="shared" si="153"/>
        <v>0.43</v>
      </c>
      <c r="BY482">
        <f t="shared" si="165"/>
        <v>0</v>
      </c>
      <c r="BZ482" s="296">
        <f t="shared" si="154"/>
        <v>0</v>
      </c>
      <c r="CB482" s="291">
        <v>0.6</v>
      </c>
      <c r="CC482" s="291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45" hidden="1" customHeight="1" x14ac:dyDescent="0.25">
      <c r="A483" s="4">
        <v>2021</v>
      </c>
      <c r="B483" s="4"/>
      <c r="C483" s="4" t="s">
        <v>417</v>
      </c>
      <c r="D483" s="4" t="s">
        <v>65</v>
      </c>
      <c r="E483" s="4"/>
      <c r="F483" s="4" t="s">
        <v>90</v>
      </c>
      <c r="G483" s="5" t="s">
        <v>418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419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+VLOOKUP(G483,Liste!$A$7:$G$69,3,FALSE)</f>
        <v>Pin Maritime</v>
      </c>
      <c r="BI483" s="96" t="str">
        <f>+VLOOKUP(H483,Liste!$B$7:$G$69,5,FALSE)</f>
        <v>GS Pineraies des plaines du Centre et du Nord Ouest</v>
      </c>
      <c r="BJ483" s="131">
        <f t="shared" si="148"/>
        <v>17</v>
      </c>
      <c r="BK483" s="131" t="str">
        <f t="shared" si="150"/>
        <v>Pin Maritime_F2_Classique_GS Pineraies des plaines du Centre et du Nord Ouest_17_</v>
      </c>
      <c r="BL483" s="312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0" t="str">
        <f>+VLOOKUP(G483,Liste!$A$7:$H$69,8,FALSE)</f>
        <v>Résineux</v>
      </c>
      <c r="BU483" s="290">
        <f t="shared" si="151"/>
        <v>0</v>
      </c>
      <c r="BV483" s="292">
        <f t="shared" si="152"/>
        <v>1</v>
      </c>
      <c r="BW483" s="311">
        <v>0</v>
      </c>
      <c r="BX483" s="290">
        <f t="shared" si="153"/>
        <v>0.43</v>
      </c>
      <c r="BY483">
        <f t="shared" si="165"/>
        <v>17.513688227847851</v>
      </c>
      <c r="BZ483" s="296">
        <f t="shared" si="154"/>
        <v>17.513688227847851</v>
      </c>
      <c r="CB483" s="291">
        <v>0.6</v>
      </c>
      <c r="CC483" s="291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45" hidden="1" customHeight="1" x14ac:dyDescent="0.25">
      <c r="A484" s="4">
        <v>2021</v>
      </c>
      <c r="B484" s="4"/>
      <c r="C484" s="4" t="s">
        <v>417</v>
      </c>
      <c r="D484" s="4" t="s">
        <v>65</v>
      </c>
      <c r="E484" s="4"/>
      <c r="F484" s="4" t="s">
        <v>90</v>
      </c>
      <c r="G484" s="5" t="s">
        <v>418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419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+VLOOKUP(G484,Liste!$A$7:$G$69,3,FALSE)</f>
        <v>Pin Maritime</v>
      </c>
      <c r="BI484" s="96" t="str">
        <f>+VLOOKUP(H484,Liste!$B$7:$G$69,5,FALSE)</f>
        <v>GS Pineraies des plaines du Centre et du Nord Ouest</v>
      </c>
      <c r="BJ484" s="131">
        <f t="shared" si="148"/>
        <v>18</v>
      </c>
      <c r="BK484" s="131" t="str">
        <f t="shared" si="150"/>
        <v>Pin Maritime_F2_Classique_GS Pineraies des plaines du Centre et du Nord Ouest_18_</v>
      </c>
      <c r="BL484" s="312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0" t="str">
        <f>+VLOOKUP(G484,Liste!$A$7:$H$69,8,FALSE)</f>
        <v>Résineux</v>
      </c>
      <c r="BU484" s="290">
        <f t="shared" si="151"/>
        <v>0</v>
      </c>
      <c r="BV484" s="292">
        <f t="shared" si="152"/>
        <v>1</v>
      </c>
      <c r="BW484" s="311">
        <v>0</v>
      </c>
      <c r="BX484" s="290">
        <f t="shared" si="153"/>
        <v>0.43</v>
      </c>
      <c r="BY484">
        <f t="shared" si="165"/>
        <v>0</v>
      </c>
      <c r="BZ484" s="296">
        <f t="shared" si="154"/>
        <v>17.513688227847851</v>
      </c>
      <c r="CB484" s="291">
        <v>0.6</v>
      </c>
      <c r="CC484" s="291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45" hidden="1" customHeight="1" x14ac:dyDescent="0.25">
      <c r="A485" s="4">
        <v>2021</v>
      </c>
      <c r="B485" s="4"/>
      <c r="C485" s="4" t="s">
        <v>417</v>
      </c>
      <c r="D485" s="4" t="s">
        <v>65</v>
      </c>
      <c r="E485" s="4"/>
      <c r="F485" s="4" t="s">
        <v>90</v>
      </c>
      <c r="G485" s="5" t="s">
        <v>418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419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+VLOOKUP(G485,Liste!$A$7:$G$69,3,FALSE)</f>
        <v>Pin Maritime</v>
      </c>
      <c r="BI485" s="96" t="str">
        <f>+VLOOKUP(H485,Liste!$B$7:$G$69,5,FALSE)</f>
        <v>GS Pineraies des plaines du Centre et du Nord Ouest</v>
      </c>
      <c r="BJ485" s="131">
        <f t="shared" si="148"/>
        <v>19</v>
      </c>
      <c r="BK485" s="131" t="str">
        <f t="shared" si="150"/>
        <v>Pin Maritime_F2_Classique_GS Pineraies des plaines du Centre et du Nord Ouest_19_</v>
      </c>
      <c r="BL485" s="312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0" t="str">
        <f>+VLOOKUP(G485,Liste!$A$7:$H$69,8,FALSE)</f>
        <v>Résineux</v>
      </c>
      <c r="BU485" s="290">
        <f t="shared" si="151"/>
        <v>0</v>
      </c>
      <c r="BV485" s="292">
        <f t="shared" si="152"/>
        <v>1</v>
      </c>
      <c r="BW485" s="311">
        <v>0</v>
      </c>
      <c r="BX485" s="290">
        <f t="shared" si="153"/>
        <v>0.43</v>
      </c>
      <c r="BY485">
        <f t="shared" si="165"/>
        <v>0</v>
      </c>
      <c r="BZ485" s="296">
        <f t="shared" si="154"/>
        <v>17.513688227847851</v>
      </c>
      <c r="CB485" s="291">
        <v>0.6</v>
      </c>
      <c r="CC485" s="291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45" hidden="1" customHeight="1" x14ac:dyDescent="0.25">
      <c r="A486" s="4">
        <v>2021</v>
      </c>
      <c r="B486" s="4"/>
      <c r="C486" s="4" t="s">
        <v>417</v>
      </c>
      <c r="D486" s="4" t="s">
        <v>65</v>
      </c>
      <c r="E486" s="4"/>
      <c r="F486" s="4" t="s">
        <v>90</v>
      </c>
      <c r="G486" s="5" t="s">
        <v>418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419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+VLOOKUP(G486,Liste!$A$7:$G$69,3,FALSE)</f>
        <v>Pin Maritime</v>
      </c>
      <c r="BI486" s="96" t="str">
        <f>+VLOOKUP(H486,Liste!$B$7:$G$69,5,FALSE)</f>
        <v>GS Pineraies des plaines du Centre et du Nord Ouest</v>
      </c>
      <c r="BJ486" s="131">
        <f t="shared" si="148"/>
        <v>20</v>
      </c>
      <c r="BK486" s="131" t="str">
        <f t="shared" si="150"/>
        <v>Pin Maritime_F2_Classique_GS Pineraies des plaines du Centre et du Nord Ouest_20_</v>
      </c>
      <c r="BL486" s="312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0" t="str">
        <f>+VLOOKUP(G486,Liste!$A$7:$H$69,8,FALSE)</f>
        <v>Résineux</v>
      </c>
      <c r="BU486" s="290">
        <f t="shared" si="151"/>
        <v>0</v>
      </c>
      <c r="BV486" s="292">
        <f t="shared" si="152"/>
        <v>1</v>
      </c>
      <c r="BW486" s="311">
        <v>0</v>
      </c>
      <c r="BX486" s="290">
        <f t="shared" si="153"/>
        <v>0.43</v>
      </c>
      <c r="BY486">
        <f t="shared" si="165"/>
        <v>0</v>
      </c>
      <c r="BZ486" s="296">
        <f t="shared" si="154"/>
        <v>17.513688227847851</v>
      </c>
      <c r="CB486" s="291">
        <v>0.6</v>
      </c>
      <c r="CC486" s="291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45" hidden="1" customHeight="1" x14ac:dyDescent="0.25">
      <c r="A487" s="4">
        <v>2021</v>
      </c>
      <c r="B487" s="4"/>
      <c r="C487" s="4" t="s">
        <v>417</v>
      </c>
      <c r="D487" s="4" t="s">
        <v>65</v>
      </c>
      <c r="E487" s="4"/>
      <c r="F487" s="4" t="s">
        <v>90</v>
      </c>
      <c r="G487" s="5" t="s">
        <v>418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419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+VLOOKUP(G487,Liste!$A$7:$G$69,3,FALSE)</f>
        <v>Pin Maritime</v>
      </c>
      <c r="BI487" s="96" t="str">
        <f>+VLOOKUP(H487,Liste!$B$7:$G$69,5,FALSE)</f>
        <v>GS Pineraies des plaines du Centre et du Nord Ouest</v>
      </c>
      <c r="BJ487" s="131">
        <f t="shared" si="148"/>
        <v>21</v>
      </c>
      <c r="BK487" s="131" t="str">
        <f t="shared" si="150"/>
        <v>Pin Maritime_F2_Classique_GS Pineraies des plaines du Centre et du Nord Ouest_21_</v>
      </c>
      <c r="BL487" s="312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0" t="str">
        <f>+VLOOKUP(G487,Liste!$A$7:$H$69,8,FALSE)</f>
        <v>Résineux</v>
      </c>
      <c r="BU487" s="290">
        <f t="shared" si="151"/>
        <v>0</v>
      </c>
      <c r="BV487" s="292">
        <f t="shared" si="152"/>
        <v>1</v>
      </c>
      <c r="BW487" s="311">
        <v>0</v>
      </c>
      <c r="BX487" s="290">
        <f t="shared" si="153"/>
        <v>0.43</v>
      </c>
      <c r="BY487">
        <f t="shared" si="165"/>
        <v>0</v>
      </c>
      <c r="BZ487" s="296">
        <f t="shared" si="154"/>
        <v>17.513688227847851</v>
      </c>
      <c r="CB487" s="291">
        <v>0.6</v>
      </c>
      <c r="CC487" s="291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45" hidden="1" customHeight="1" x14ac:dyDescent="0.25">
      <c r="A488" s="4">
        <v>2021</v>
      </c>
      <c r="B488" s="4"/>
      <c r="C488" s="4" t="s">
        <v>417</v>
      </c>
      <c r="D488" s="4" t="s">
        <v>65</v>
      </c>
      <c r="E488" s="4"/>
      <c r="F488" s="4" t="s">
        <v>90</v>
      </c>
      <c r="G488" s="5" t="s">
        <v>418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419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+VLOOKUP(G488,Liste!$A$7:$G$69,3,FALSE)</f>
        <v>Pin Maritime</v>
      </c>
      <c r="BI488" s="96" t="str">
        <f>+VLOOKUP(H488,Liste!$B$7:$G$69,5,FALSE)</f>
        <v>GS Pineraies des plaines du Centre et du Nord Ouest</v>
      </c>
      <c r="BJ488" s="131">
        <f t="shared" si="148"/>
        <v>22</v>
      </c>
      <c r="BK488" s="131" t="str">
        <f t="shared" si="150"/>
        <v>Pin Maritime_F2_Classique_GS Pineraies des plaines du Centre et du Nord Ouest_22_</v>
      </c>
      <c r="BL488" s="312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0" t="str">
        <f>+VLOOKUP(G488,Liste!$A$7:$H$69,8,FALSE)</f>
        <v>Résineux</v>
      </c>
      <c r="BU488" s="290">
        <f t="shared" si="151"/>
        <v>0</v>
      </c>
      <c r="BV488" s="292">
        <f t="shared" si="152"/>
        <v>1</v>
      </c>
      <c r="BW488" s="311">
        <v>0</v>
      </c>
      <c r="BX488" s="290">
        <f t="shared" si="153"/>
        <v>0.43</v>
      </c>
      <c r="BY488">
        <f t="shared" si="165"/>
        <v>0</v>
      </c>
      <c r="BZ488" s="296">
        <f t="shared" si="154"/>
        <v>17.513688227847851</v>
      </c>
      <c r="CB488" s="291">
        <v>0.6</v>
      </c>
      <c r="CC488" s="291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45" hidden="1" customHeight="1" x14ac:dyDescent="0.25">
      <c r="A489" s="4">
        <v>2021</v>
      </c>
      <c r="B489" s="4"/>
      <c r="C489" s="4" t="s">
        <v>417</v>
      </c>
      <c r="D489" s="4" t="s">
        <v>65</v>
      </c>
      <c r="E489" s="4"/>
      <c r="F489" s="4" t="s">
        <v>90</v>
      </c>
      <c r="G489" s="5" t="s">
        <v>418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419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+VLOOKUP(G489,Liste!$A$7:$G$69,3,FALSE)</f>
        <v>Pin Maritime</v>
      </c>
      <c r="BI489" s="96" t="str">
        <f>+VLOOKUP(H489,Liste!$B$7:$G$69,5,FALSE)</f>
        <v>GS Pineraies des plaines du Centre et du Nord Ouest</v>
      </c>
      <c r="BJ489" s="131">
        <f t="shared" si="148"/>
        <v>23</v>
      </c>
      <c r="BK489" s="131" t="str">
        <f t="shared" si="150"/>
        <v>Pin Maritime_F2_Classique_GS Pineraies des plaines du Centre et du Nord Ouest_23_</v>
      </c>
      <c r="BL489" s="312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0" t="str">
        <f>+VLOOKUP(G489,Liste!$A$7:$H$69,8,FALSE)</f>
        <v>Résineux</v>
      </c>
      <c r="BU489" s="290">
        <f t="shared" si="151"/>
        <v>0</v>
      </c>
      <c r="BV489" s="292">
        <f t="shared" si="152"/>
        <v>1</v>
      </c>
      <c r="BW489" s="311">
        <v>0</v>
      </c>
      <c r="BX489" s="290">
        <f t="shared" si="153"/>
        <v>0.43</v>
      </c>
      <c r="BY489">
        <f t="shared" si="165"/>
        <v>0</v>
      </c>
      <c r="BZ489" s="296">
        <f t="shared" si="154"/>
        <v>17.513688227847851</v>
      </c>
      <c r="CB489" s="291">
        <v>0.6</v>
      </c>
      <c r="CC489" s="291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45" hidden="1" customHeight="1" x14ac:dyDescent="0.25">
      <c r="A490" s="4">
        <v>2021</v>
      </c>
      <c r="B490" s="4"/>
      <c r="C490" s="4" t="s">
        <v>417</v>
      </c>
      <c r="D490" s="4" t="s">
        <v>65</v>
      </c>
      <c r="E490" s="4"/>
      <c r="F490" s="4" t="s">
        <v>90</v>
      </c>
      <c r="G490" s="5" t="s">
        <v>418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419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+VLOOKUP(G490,Liste!$A$7:$G$69,3,FALSE)</f>
        <v>Pin Maritime</v>
      </c>
      <c r="BI490" s="96" t="str">
        <f>+VLOOKUP(H490,Liste!$B$7:$G$69,5,FALSE)</f>
        <v>GS Pineraies des plaines du Centre et du Nord Ouest</v>
      </c>
      <c r="BJ490" s="131">
        <f t="shared" si="148"/>
        <v>23</v>
      </c>
      <c r="BK490" s="131" t="str">
        <f t="shared" si="150"/>
        <v>Pin Maritime_F2_Classique_GS Pineraies des plaines du Centre et du Nord Ouest_23_</v>
      </c>
      <c r="BL490" s="312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0" t="str">
        <f>+VLOOKUP(G490,Liste!$A$7:$H$69,8,FALSE)</f>
        <v>Résineux</v>
      </c>
      <c r="BU490" s="290">
        <f t="shared" si="151"/>
        <v>0</v>
      </c>
      <c r="BV490" s="292">
        <f t="shared" si="152"/>
        <v>1</v>
      </c>
      <c r="BW490" s="311">
        <v>0</v>
      </c>
      <c r="BX490" s="290">
        <f t="shared" si="153"/>
        <v>0.43</v>
      </c>
      <c r="BY490">
        <f t="shared" si="165"/>
        <v>24.625092087555103</v>
      </c>
      <c r="BZ490" s="296">
        <f t="shared" si="154"/>
        <v>42.138780315402954</v>
      </c>
      <c r="CB490" s="291">
        <v>0.6</v>
      </c>
      <c r="CC490" s="291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45" hidden="1" customHeight="1" x14ac:dyDescent="0.25">
      <c r="A491" s="4">
        <v>2021</v>
      </c>
      <c r="B491" s="4"/>
      <c r="C491" s="4" t="s">
        <v>417</v>
      </c>
      <c r="D491" s="4" t="s">
        <v>65</v>
      </c>
      <c r="E491" s="4"/>
      <c r="F491" s="4" t="s">
        <v>90</v>
      </c>
      <c r="G491" s="5" t="s">
        <v>418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419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+VLOOKUP(G491,Liste!$A$7:$G$69,3,FALSE)</f>
        <v>Pin Maritime</v>
      </c>
      <c r="BI491" s="96" t="str">
        <f>+VLOOKUP(H491,Liste!$B$7:$G$69,5,FALSE)</f>
        <v>GS Pineraies des plaines du Centre et du Nord Ouest</v>
      </c>
      <c r="BJ491" s="131">
        <f t="shared" si="148"/>
        <v>24</v>
      </c>
      <c r="BK491" s="131" t="str">
        <f t="shared" si="150"/>
        <v>Pin Maritime_F2_Classique_GS Pineraies des plaines du Centre et du Nord Ouest_24_</v>
      </c>
      <c r="BL491" s="312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0" t="str">
        <f>+VLOOKUP(G491,Liste!$A$7:$H$69,8,FALSE)</f>
        <v>Résineux</v>
      </c>
      <c r="BU491" s="290">
        <f t="shared" si="151"/>
        <v>0</v>
      </c>
      <c r="BV491" s="292">
        <f t="shared" si="152"/>
        <v>1</v>
      </c>
      <c r="BW491" s="311">
        <v>0</v>
      </c>
      <c r="BX491" s="290">
        <f t="shared" si="153"/>
        <v>0.43</v>
      </c>
      <c r="BY491">
        <f t="shared" si="165"/>
        <v>0</v>
      </c>
      <c r="BZ491" s="296">
        <f t="shared" si="154"/>
        <v>42.138780315402954</v>
      </c>
      <c r="CB491" s="291">
        <v>0.6</v>
      </c>
      <c r="CC491" s="291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45" hidden="1" customHeight="1" x14ac:dyDescent="0.25">
      <c r="A492" s="4">
        <v>2021</v>
      </c>
      <c r="B492" s="4"/>
      <c r="C492" s="4" t="s">
        <v>417</v>
      </c>
      <c r="D492" s="4" t="s">
        <v>65</v>
      </c>
      <c r="E492" s="4"/>
      <c r="F492" s="4" t="s">
        <v>90</v>
      </c>
      <c r="G492" s="5" t="s">
        <v>418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419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+VLOOKUP(G492,Liste!$A$7:$G$69,3,FALSE)</f>
        <v>Pin Maritime</v>
      </c>
      <c r="BI492" s="96" t="str">
        <f>+VLOOKUP(H492,Liste!$B$7:$G$69,5,FALSE)</f>
        <v>GS Pineraies des plaines du Centre et du Nord Ouest</v>
      </c>
      <c r="BJ492" s="131">
        <f t="shared" si="148"/>
        <v>25</v>
      </c>
      <c r="BK492" s="131" t="str">
        <f t="shared" si="150"/>
        <v>Pin Maritime_F2_Classique_GS Pineraies des plaines du Centre et du Nord Ouest_25_</v>
      </c>
      <c r="BL492" s="312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0" t="str">
        <f>+VLOOKUP(G492,Liste!$A$7:$H$69,8,FALSE)</f>
        <v>Résineux</v>
      </c>
      <c r="BU492" s="290">
        <f t="shared" si="151"/>
        <v>0</v>
      </c>
      <c r="BV492" s="292">
        <f t="shared" si="152"/>
        <v>1</v>
      </c>
      <c r="BW492" s="311">
        <v>0</v>
      </c>
      <c r="BX492" s="290">
        <f t="shared" si="153"/>
        <v>0.43</v>
      </c>
      <c r="BY492">
        <f t="shared" si="165"/>
        <v>0</v>
      </c>
      <c r="BZ492" s="296">
        <f t="shared" si="154"/>
        <v>42.138780315402954</v>
      </c>
      <c r="CB492" s="291">
        <v>0.6</v>
      </c>
      <c r="CC492" s="291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45" hidden="1" customHeight="1" x14ac:dyDescent="0.25">
      <c r="A493" s="4">
        <v>2021</v>
      </c>
      <c r="B493" s="4"/>
      <c r="C493" s="4" t="s">
        <v>417</v>
      </c>
      <c r="D493" s="4" t="s">
        <v>65</v>
      </c>
      <c r="E493" s="4"/>
      <c r="F493" s="4" t="s">
        <v>90</v>
      </c>
      <c r="G493" s="5" t="s">
        <v>418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419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+VLOOKUP(G493,Liste!$A$7:$G$69,3,FALSE)</f>
        <v>Pin Maritime</v>
      </c>
      <c r="BI493" s="96" t="str">
        <f>+VLOOKUP(H493,Liste!$B$7:$G$69,5,FALSE)</f>
        <v>GS Pineraies des plaines du Centre et du Nord Ouest</v>
      </c>
      <c r="BJ493" s="131">
        <f t="shared" si="148"/>
        <v>26</v>
      </c>
      <c r="BK493" s="131" t="str">
        <f t="shared" si="150"/>
        <v>Pin Maritime_F2_Classique_GS Pineraies des plaines du Centre et du Nord Ouest_26_</v>
      </c>
      <c r="BL493" s="312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0" t="str">
        <f>+VLOOKUP(G493,Liste!$A$7:$H$69,8,FALSE)</f>
        <v>Résineux</v>
      </c>
      <c r="BU493" s="290">
        <f t="shared" si="151"/>
        <v>0</v>
      </c>
      <c r="BV493" s="292">
        <f t="shared" si="152"/>
        <v>1</v>
      </c>
      <c r="BW493" s="311">
        <v>0</v>
      </c>
      <c r="BX493" s="290">
        <f t="shared" si="153"/>
        <v>0.43</v>
      </c>
      <c r="BY493">
        <f t="shared" si="165"/>
        <v>0</v>
      </c>
      <c r="BZ493" s="296">
        <f t="shared" si="154"/>
        <v>42.138780315402954</v>
      </c>
      <c r="CB493" s="291">
        <v>0.6</v>
      </c>
      <c r="CC493" s="291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45" hidden="1" customHeight="1" x14ac:dyDescent="0.25">
      <c r="A494" s="4">
        <v>2021</v>
      </c>
      <c r="B494" s="4"/>
      <c r="C494" s="4" t="s">
        <v>417</v>
      </c>
      <c r="D494" s="4" t="s">
        <v>65</v>
      </c>
      <c r="E494" s="4"/>
      <c r="F494" s="4" t="s">
        <v>90</v>
      </c>
      <c r="G494" s="5" t="s">
        <v>418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419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+VLOOKUP(G494,Liste!$A$7:$G$69,3,FALSE)</f>
        <v>Pin Maritime</v>
      </c>
      <c r="BI494" s="96" t="str">
        <f>+VLOOKUP(H494,Liste!$B$7:$G$69,5,FALSE)</f>
        <v>GS Pineraies des plaines du Centre et du Nord Ouest</v>
      </c>
      <c r="BJ494" s="131">
        <f t="shared" si="148"/>
        <v>27</v>
      </c>
      <c r="BK494" s="131" t="str">
        <f t="shared" si="150"/>
        <v>Pin Maritime_F2_Classique_GS Pineraies des plaines du Centre et du Nord Ouest_27_</v>
      </c>
      <c r="BL494" s="312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0" t="str">
        <f>+VLOOKUP(G494,Liste!$A$7:$H$69,8,FALSE)</f>
        <v>Résineux</v>
      </c>
      <c r="BU494" s="290">
        <f t="shared" si="151"/>
        <v>0</v>
      </c>
      <c r="BV494" s="292">
        <f t="shared" si="152"/>
        <v>1</v>
      </c>
      <c r="BW494" s="311">
        <v>0</v>
      </c>
      <c r="BX494" s="290">
        <f t="shared" si="153"/>
        <v>0.43</v>
      </c>
      <c r="BY494">
        <f t="shared" si="165"/>
        <v>0</v>
      </c>
      <c r="BZ494" s="296">
        <f t="shared" si="154"/>
        <v>42.138780315402954</v>
      </c>
      <c r="CB494" s="291">
        <v>0.6</v>
      </c>
      <c r="CC494" s="291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45" hidden="1" customHeight="1" x14ac:dyDescent="0.25">
      <c r="A495" s="4">
        <v>2021</v>
      </c>
      <c r="B495" s="4"/>
      <c r="C495" s="4" t="s">
        <v>417</v>
      </c>
      <c r="D495" s="4" t="s">
        <v>65</v>
      </c>
      <c r="E495" s="4"/>
      <c r="F495" s="4" t="s">
        <v>90</v>
      </c>
      <c r="G495" s="5" t="s">
        <v>418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419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+VLOOKUP(G495,Liste!$A$7:$G$69,3,FALSE)</f>
        <v>Pin Maritime</v>
      </c>
      <c r="BI495" s="96" t="str">
        <f>+VLOOKUP(H495,Liste!$B$7:$G$69,5,FALSE)</f>
        <v>GS Pineraies des plaines du Centre et du Nord Ouest</v>
      </c>
      <c r="BJ495" s="131">
        <f t="shared" si="148"/>
        <v>28</v>
      </c>
      <c r="BK495" s="131" t="str">
        <f t="shared" si="150"/>
        <v>Pin Maritime_F2_Classique_GS Pineraies des plaines du Centre et du Nord Ouest_28_</v>
      </c>
      <c r="BL495" s="312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0" t="str">
        <f>+VLOOKUP(G495,Liste!$A$7:$H$69,8,FALSE)</f>
        <v>Résineux</v>
      </c>
      <c r="BU495" s="290">
        <f t="shared" si="151"/>
        <v>0</v>
      </c>
      <c r="BV495" s="292">
        <f t="shared" si="152"/>
        <v>1</v>
      </c>
      <c r="BW495" s="311">
        <v>0</v>
      </c>
      <c r="BX495" s="290">
        <f t="shared" si="153"/>
        <v>0.43</v>
      </c>
      <c r="BY495">
        <f t="shared" si="165"/>
        <v>0</v>
      </c>
      <c r="BZ495" s="296">
        <f t="shared" si="154"/>
        <v>42.138780315402954</v>
      </c>
      <c r="CB495" s="291">
        <v>0.6</v>
      </c>
      <c r="CC495" s="291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45" hidden="1" customHeight="1" x14ac:dyDescent="0.25">
      <c r="A496" s="4">
        <v>2021</v>
      </c>
      <c r="B496" s="4"/>
      <c r="C496" s="4" t="s">
        <v>417</v>
      </c>
      <c r="D496" s="4" t="s">
        <v>65</v>
      </c>
      <c r="E496" s="4"/>
      <c r="F496" s="4" t="s">
        <v>90</v>
      </c>
      <c r="G496" s="5" t="s">
        <v>418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419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+VLOOKUP(G496,Liste!$A$7:$G$69,3,FALSE)</f>
        <v>Pin Maritime</v>
      </c>
      <c r="BI496" s="96" t="str">
        <f>+VLOOKUP(H496,Liste!$B$7:$G$69,5,FALSE)</f>
        <v>GS Pineraies des plaines du Centre et du Nord Ouest</v>
      </c>
      <c r="BJ496" s="131">
        <f t="shared" si="148"/>
        <v>29</v>
      </c>
      <c r="BK496" s="131" t="str">
        <f t="shared" si="150"/>
        <v>Pin Maritime_F2_Classique_GS Pineraies des plaines du Centre et du Nord Ouest_29_</v>
      </c>
      <c r="BL496" s="312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0" t="str">
        <f>+VLOOKUP(G496,Liste!$A$7:$H$69,8,FALSE)</f>
        <v>Résineux</v>
      </c>
      <c r="BU496" s="290">
        <f t="shared" si="151"/>
        <v>0</v>
      </c>
      <c r="BV496" s="292">
        <f t="shared" si="152"/>
        <v>1</v>
      </c>
      <c r="BW496" s="311">
        <v>0</v>
      </c>
      <c r="BX496" s="290">
        <f t="shared" si="153"/>
        <v>0.43</v>
      </c>
      <c r="BY496">
        <f t="shared" si="165"/>
        <v>0</v>
      </c>
      <c r="BZ496" s="296">
        <f t="shared" si="154"/>
        <v>42.138780315402954</v>
      </c>
      <c r="CB496" s="291">
        <v>0.6</v>
      </c>
      <c r="CC496" s="291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45" hidden="1" customHeight="1" x14ac:dyDescent="0.25">
      <c r="A497" s="4">
        <v>2021</v>
      </c>
      <c r="B497" s="4"/>
      <c r="C497" s="4" t="s">
        <v>417</v>
      </c>
      <c r="D497" s="4" t="s">
        <v>65</v>
      </c>
      <c r="E497" s="4"/>
      <c r="F497" s="4" t="s">
        <v>90</v>
      </c>
      <c r="G497" s="5" t="s">
        <v>418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419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+VLOOKUP(G497,Liste!$A$7:$G$69,3,FALSE)</f>
        <v>Pin Maritime</v>
      </c>
      <c r="BI497" s="96" t="str">
        <f>+VLOOKUP(H497,Liste!$B$7:$G$69,5,FALSE)</f>
        <v>GS Pineraies des plaines du Centre et du Nord Ouest</v>
      </c>
      <c r="BJ497" s="131">
        <f t="shared" si="148"/>
        <v>29</v>
      </c>
      <c r="BK497" s="131" t="str">
        <f t="shared" si="150"/>
        <v>Pin Maritime_F2_Classique_GS Pineraies des plaines du Centre et du Nord Ouest_29_</v>
      </c>
      <c r="BL497" s="312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0" t="str">
        <f>+VLOOKUP(G497,Liste!$A$7:$H$69,8,FALSE)</f>
        <v>Résineux</v>
      </c>
      <c r="BU497" s="290">
        <f t="shared" si="151"/>
        <v>0</v>
      </c>
      <c r="BV497" s="292">
        <f t="shared" si="152"/>
        <v>1</v>
      </c>
      <c r="BW497" s="311">
        <v>0</v>
      </c>
      <c r="BX497" s="290">
        <f t="shared" si="153"/>
        <v>0.43</v>
      </c>
      <c r="BY497">
        <f t="shared" si="165"/>
        <v>22.970625330006126</v>
      </c>
      <c r="BZ497" s="296">
        <f t="shared" si="154"/>
        <v>65.109405645409083</v>
      </c>
      <c r="CB497" s="291">
        <v>0.6</v>
      </c>
      <c r="CC497" s="291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45" hidden="1" customHeight="1" x14ac:dyDescent="0.25">
      <c r="A498" s="4">
        <v>2021</v>
      </c>
      <c r="B498" s="4"/>
      <c r="C498" s="4" t="s">
        <v>417</v>
      </c>
      <c r="D498" s="4" t="s">
        <v>65</v>
      </c>
      <c r="E498" s="4"/>
      <c r="F498" s="4" t="s">
        <v>90</v>
      </c>
      <c r="G498" s="5" t="s">
        <v>418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419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+VLOOKUP(G498,Liste!$A$7:$G$69,3,FALSE)</f>
        <v>Pin Maritime</v>
      </c>
      <c r="BI498" s="96" t="str">
        <f>+VLOOKUP(H498,Liste!$B$7:$G$69,5,FALSE)</f>
        <v>GS Pineraies des plaines du Centre et du Nord Ouest</v>
      </c>
      <c r="BJ498" s="131">
        <f t="shared" si="148"/>
        <v>30</v>
      </c>
      <c r="BK498" s="131" t="str">
        <f t="shared" si="150"/>
        <v>Pin Maritime_F2_Classique_GS Pineraies des plaines du Centre et du Nord Ouest_30_</v>
      </c>
      <c r="BL498" s="312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0" t="str">
        <f>+VLOOKUP(G498,Liste!$A$7:$H$69,8,FALSE)</f>
        <v>Résineux</v>
      </c>
      <c r="BU498" s="290">
        <f t="shared" si="151"/>
        <v>0</v>
      </c>
      <c r="BV498" s="292">
        <f t="shared" si="152"/>
        <v>1</v>
      </c>
      <c r="BW498" s="311">
        <v>0</v>
      </c>
      <c r="BX498" s="290">
        <f t="shared" si="153"/>
        <v>0.43</v>
      </c>
      <c r="BY498">
        <f t="shared" si="165"/>
        <v>0</v>
      </c>
      <c r="BZ498" s="296">
        <f t="shared" si="154"/>
        <v>65.109405645409083</v>
      </c>
      <c r="CB498" s="291">
        <v>0.6</v>
      </c>
      <c r="CC498" s="291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45" hidden="1" customHeight="1" x14ac:dyDescent="0.25">
      <c r="A499" s="4">
        <v>2021</v>
      </c>
      <c r="B499" s="4"/>
      <c r="C499" s="4" t="s">
        <v>417</v>
      </c>
      <c r="D499" s="4" t="s">
        <v>65</v>
      </c>
      <c r="E499" s="4"/>
      <c r="F499" s="4" t="s">
        <v>90</v>
      </c>
      <c r="G499" s="5" t="s">
        <v>418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419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+VLOOKUP(G499,Liste!$A$7:$G$69,3,FALSE)</f>
        <v>Pin Maritime</v>
      </c>
      <c r="BI499" s="96" t="str">
        <f>+VLOOKUP(H499,Liste!$B$7:$G$69,5,FALSE)</f>
        <v>GS Pineraies des plaines du Centre et du Nord Ouest</v>
      </c>
      <c r="BJ499" s="131">
        <f t="shared" si="148"/>
        <v>31</v>
      </c>
      <c r="BK499" s="131" t="str">
        <f t="shared" si="150"/>
        <v>Pin Maritime_F2_Classique_GS Pineraies des plaines du Centre et du Nord Ouest_31_</v>
      </c>
      <c r="BL499" s="312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0" t="str">
        <f>+VLOOKUP(G499,Liste!$A$7:$H$69,8,FALSE)</f>
        <v>Résineux</v>
      </c>
      <c r="BU499" s="290">
        <f t="shared" si="151"/>
        <v>0</v>
      </c>
      <c r="BV499" s="292">
        <f t="shared" si="152"/>
        <v>1</v>
      </c>
      <c r="BW499" s="311">
        <v>0</v>
      </c>
      <c r="BX499" s="290">
        <f t="shared" si="153"/>
        <v>0.43</v>
      </c>
      <c r="BY499">
        <f t="shared" si="165"/>
        <v>0</v>
      </c>
      <c r="BZ499" s="296">
        <f t="shared" si="154"/>
        <v>0</v>
      </c>
      <c r="CB499" s="291">
        <v>0.6</v>
      </c>
      <c r="CC499" s="291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45" hidden="1" customHeight="1" x14ac:dyDescent="0.25">
      <c r="A500" s="4">
        <v>2021</v>
      </c>
      <c r="B500" s="4"/>
      <c r="C500" s="4" t="s">
        <v>417</v>
      </c>
      <c r="D500" s="4" t="s">
        <v>65</v>
      </c>
      <c r="E500" s="4"/>
      <c r="F500" s="4" t="s">
        <v>90</v>
      </c>
      <c r="G500" s="5" t="s">
        <v>418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419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+VLOOKUP(G500,Liste!$A$7:$G$69,3,FALSE)</f>
        <v>Pin Maritime</v>
      </c>
      <c r="BI500" s="96" t="str">
        <f>+VLOOKUP(H500,Liste!$B$7:$G$69,5,FALSE)</f>
        <v>GS Pineraies des plaines du Centre et du Nord Ouest</v>
      </c>
      <c r="BJ500" s="131">
        <f t="shared" si="148"/>
        <v>32</v>
      </c>
      <c r="BK500" s="131" t="str">
        <f t="shared" si="150"/>
        <v>Pin Maritime_F2_Classique_GS Pineraies des plaines du Centre et du Nord Ouest_32_</v>
      </c>
      <c r="BL500" s="312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0" t="str">
        <f>+VLOOKUP(G500,Liste!$A$7:$H$69,8,FALSE)</f>
        <v>Résineux</v>
      </c>
      <c r="BU500" s="290">
        <f t="shared" si="151"/>
        <v>0</v>
      </c>
      <c r="BV500" s="292">
        <f t="shared" si="152"/>
        <v>1</v>
      </c>
      <c r="BW500" s="311">
        <v>0</v>
      </c>
      <c r="BX500" s="290">
        <f t="shared" si="153"/>
        <v>0.43</v>
      </c>
      <c r="BY500">
        <f t="shared" si="165"/>
        <v>0</v>
      </c>
      <c r="BZ500" s="296">
        <f t="shared" si="154"/>
        <v>0</v>
      </c>
      <c r="CB500" s="291">
        <v>0.6</v>
      </c>
      <c r="CC500" s="291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45" hidden="1" customHeight="1" x14ac:dyDescent="0.25">
      <c r="A501" s="4">
        <v>2021</v>
      </c>
      <c r="B501" s="4"/>
      <c r="C501" s="4" t="s">
        <v>417</v>
      </c>
      <c r="D501" s="4" t="s">
        <v>65</v>
      </c>
      <c r="E501" s="4"/>
      <c r="F501" s="4" t="s">
        <v>90</v>
      </c>
      <c r="G501" s="5" t="s">
        <v>418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419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+VLOOKUP(G501,Liste!$A$7:$G$69,3,FALSE)</f>
        <v>Pin Maritime</v>
      </c>
      <c r="BI501" s="96" t="str">
        <f>+VLOOKUP(H501,Liste!$B$7:$G$69,5,FALSE)</f>
        <v>GS Pineraies des plaines du Centre et du Nord Ouest</v>
      </c>
      <c r="BJ501" s="131">
        <f t="shared" si="148"/>
        <v>33</v>
      </c>
      <c r="BK501" s="131" t="str">
        <f t="shared" si="150"/>
        <v>Pin Maritime_F2_Classique_GS Pineraies des plaines du Centre et du Nord Ouest_33_</v>
      </c>
      <c r="BL501" s="312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0" t="str">
        <f>+VLOOKUP(G501,Liste!$A$7:$H$69,8,FALSE)</f>
        <v>Résineux</v>
      </c>
      <c r="BU501" s="290">
        <f t="shared" si="151"/>
        <v>0</v>
      </c>
      <c r="BV501" s="292">
        <f t="shared" si="152"/>
        <v>1</v>
      </c>
      <c r="BW501" s="311">
        <v>0</v>
      </c>
      <c r="BX501" s="290">
        <f t="shared" si="153"/>
        <v>0.43</v>
      </c>
      <c r="BY501">
        <f t="shared" si="165"/>
        <v>0</v>
      </c>
      <c r="BZ501" s="296">
        <f t="shared" si="154"/>
        <v>0</v>
      </c>
      <c r="CB501" s="291">
        <v>0.6</v>
      </c>
      <c r="CC501" s="291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45" hidden="1" customHeight="1" x14ac:dyDescent="0.25">
      <c r="A502" s="4">
        <v>2021</v>
      </c>
      <c r="B502" s="4"/>
      <c r="C502" s="4" t="s">
        <v>417</v>
      </c>
      <c r="D502" s="4" t="s">
        <v>65</v>
      </c>
      <c r="E502" s="4"/>
      <c r="F502" s="4" t="s">
        <v>90</v>
      </c>
      <c r="G502" s="5" t="s">
        <v>418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419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+VLOOKUP(G502,Liste!$A$7:$G$69,3,FALSE)</f>
        <v>Pin Maritime</v>
      </c>
      <c r="BI502" s="96" t="str">
        <f>+VLOOKUP(H502,Liste!$B$7:$G$69,5,FALSE)</f>
        <v>GS Pineraies des plaines du Centre et du Nord Ouest</v>
      </c>
      <c r="BJ502" s="131">
        <f t="shared" si="148"/>
        <v>34</v>
      </c>
      <c r="BK502" s="131" t="str">
        <f t="shared" si="150"/>
        <v>Pin Maritime_F2_Classique_GS Pineraies des plaines du Centre et du Nord Ouest_34_</v>
      </c>
      <c r="BL502" s="312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0" t="str">
        <f>+VLOOKUP(G502,Liste!$A$7:$H$69,8,FALSE)</f>
        <v>Résineux</v>
      </c>
      <c r="BU502" s="290">
        <f t="shared" si="151"/>
        <v>0</v>
      </c>
      <c r="BV502" s="292">
        <f t="shared" si="152"/>
        <v>1</v>
      </c>
      <c r="BW502" s="311">
        <v>0</v>
      </c>
      <c r="BX502" s="290">
        <f t="shared" si="153"/>
        <v>0.43</v>
      </c>
      <c r="BY502">
        <f t="shared" si="165"/>
        <v>0</v>
      </c>
      <c r="BZ502" s="296">
        <f t="shared" si="154"/>
        <v>0</v>
      </c>
      <c r="CB502" s="291">
        <v>0.6</v>
      </c>
      <c r="CC502" s="291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45" hidden="1" customHeight="1" x14ac:dyDescent="0.25">
      <c r="A503" s="4">
        <v>2021</v>
      </c>
      <c r="B503" s="4"/>
      <c r="C503" s="4" t="s">
        <v>417</v>
      </c>
      <c r="D503" s="4" t="s">
        <v>65</v>
      </c>
      <c r="E503" s="4"/>
      <c r="F503" s="4" t="s">
        <v>90</v>
      </c>
      <c r="G503" s="5" t="s">
        <v>418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419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+VLOOKUP(G503,Liste!$A$7:$G$69,3,FALSE)</f>
        <v>Pin Maritime</v>
      </c>
      <c r="BI503" s="96" t="str">
        <f>+VLOOKUP(H503,Liste!$B$7:$G$69,5,FALSE)</f>
        <v>GS Pineraies des plaines du Centre et du Nord Ouest</v>
      </c>
      <c r="BJ503" s="131">
        <f t="shared" si="148"/>
        <v>35</v>
      </c>
      <c r="BK503" s="131" t="str">
        <f t="shared" si="150"/>
        <v>Pin Maritime_F2_Classique_GS Pineraies des plaines du Centre et du Nord Ouest_35_</v>
      </c>
      <c r="BL503" s="312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0" t="str">
        <f>+VLOOKUP(G503,Liste!$A$7:$H$69,8,FALSE)</f>
        <v>Résineux</v>
      </c>
      <c r="BU503" s="290">
        <f t="shared" si="151"/>
        <v>0</v>
      </c>
      <c r="BV503" s="292">
        <f t="shared" si="152"/>
        <v>1</v>
      </c>
      <c r="BW503" s="311">
        <v>0</v>
      </c>
      <c r="BX503" s="290">
        <f t="shared" si="153"/>
        <v>0.43</v>
      </c>
      <c r="BY503">
        <f t="shared" si="165"/>
        <v>0</v>
      </c>
      <c r="BZ503" s="296">
        <f t="shared" si="154"/>
        <v>0</v>
      </c>
      <c r="CB503" s="291">
        <v>0.6</v>
      </c>
      <c r="CC503" s="291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45" hidden="1" customHeight="1" x14ac:dyDescent="0.25">
      <c r="A504" s="4">
        <v>2021</v>
      </c>
      <c r="B504" s="4"/>
      <c r="C504" s="4" t="s">
        <v>417</v>
      </c>
      <c r="D504" s="4" t="s">
        <v>65</v>
      </c>
      <c r="E504" s="4"/>
      <c r="F504" s="4" t="s">
        <v>90</v>
      </c>
      <c r="G504" s="5" t="s">
        <v>418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419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+VLOOKUP(G504,Liste!$A$7:$G$69,3,FALSE)</f>
        <v>Pin Maritime</v>
      </c>
      <c r="BI504" s="96" t="str">
        <f>+VLOOKUP(H504,Liste!$B$7:$G$69,5,FALSE)</f>
        <v>GS Pineraies des plaines du Centre et du Nord Ouest</v>
      </c>
      <c r="BJ504" s="131">
        <f t="shared" si="148"/>
        <v>36</v>
      </c>
      <c r="BK504" s="131" t="str">
        <f t="shared" si="150"/>
        <v>Pin Maritime_F2_Classique_GS Pineraies des plaines du Centre et du Nord Ouest_36_</v>
      </c>
      <c r="BL504" s="312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0" t="str">
        <f>+VLOOKUP(G504,Liste!$A$7:$H$69,8,FALSE)</f>
        <v>Résineux</v>
      </c>
      <c r="BU504" s="290">
        <f t="shared" si="151"/>
        <v>0</v>
      </c>
      <c r="BV504" s="292">
        <f t="shared" si="152"/>
        <v>1</v>
      </c>
      <c r="BW504" s="311">
        <v>0</v>
      </c>
      <c r="BX504" s="290">
        <f t="shared" si="153"/>
        <v>0.43</v>
      </c>
      <c r="BY504">
        <f t="shared" si="165"/>
        <v>0</v>
      </c>
      <c r="BZ504" s="296">
        <f t="shared" si="154"/>
        <v>0</v>
      </c>
      <c r="CB504" s="291">
        <v>0.6</v>
      </c>
      <c r="CC504" s="291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45" hidden="1" customHeight="1" x14ac:dyDescent="0.25">
      <c r="A505" s="4">
        <v>2021</v>
      </c>
      <c r="B505" s="4"/>
      <c r="C505" s="4" t="s">
        <v>417</v>
      </c>
      <c r="D505" s="4" t="s">
        <v>65</v>
      </c>
      <c r="E505" s="4"/>
      <c r="F505" s="4" t="s">
        <v>90</v>
      </c>
      <c r="G505" s="5" t="s">
        <v>418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419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+VLOOKUP(G505,Liste!$A$7:$G$69,3,FALSE)</f>
        <v>Pin Maritime</v>
      </c>
      <c r="BI505" s="96" t="str">
        <f>+VLOOKUP(H505,Liste!$B$7:$G$69,5,FALSE)</f>
        <v>GS Pineraies des plaines du Centre et du Nord Ouest</v>
      </c>
      <c r="BJ505" s="131">
        <f t="shared" si="148"/>
        <v>36</v>
      </c>
      <c r="BK505" s="131" t="str">
        <f t="shared" si="150"/>
        <v>Pin Maritime_F2_Classique_GS Pineraies des plaines du Centre et du Nord Ouest_36_</v>
      </c>
      <c r="BL505" s="312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0" t="str">
        <f>+VLOOKUP(G505,Liste!$A$7:$H$69,8,FALSE)</f>
        <v>Résineux</v>
      </c>
      <c r="BU505" s="290">
        <f t="shared" si="151"/>
        <v>0</v>
      </c>
      <c r="BV505" s="292">
        <f t="shared" si="152"/>
        <v>1</v>
      </c>
      <c r="BW505" s="311">
        <v>0</v>
      </c>
      <c r="BX505" s="290">
        <f t="shared" si="153"/>
        <v>0.43</v>
      </c>
      <c r="BY505">
        <f t="shared" si="165"/>
        <v>0</v>
      </c>
      <c r="BZ505" s="296">
        <f t="shared" si="154"/>
        <v>0</v>
      </c>
      <c r="CB505" s="291">
        <v>0.6</v>
      </c>
      <c r="CC505" s="291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45" hidden="1" customHeight="1" x14ac:dyDescent="0.25">
      <c r="A506" s="4">
        <v>2021</v>
      </c>
      <c r="B506" s="4"/>
      <c r="C506" s="4" t="s">
        <v>417</v>
      </c>
      <c r="D506" s="4" t="s">
        <v>65</v>
      </c>
      <c r="E506" s="4"/>
      <c r="F506" s="4" t="s">
        <v>90</v>
      </c>
      <c r="G506" s="5" t="s">
        <v>418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419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+VLOOKUP(G506,Liste!$A$7:$G$69,3,FALSE)</f>
        <v>Pin Maritime</v>
      </c>
      <c r="BI506" s="96" t="str">
        <f>+VLOOKUP(H506,Liste!$B$7:$G$69,5,FALSE)</f>
        <v>GS Pineraies des plaines du Centre et du Nord Ouest</v>
      </c>
      <c r="BJ506" s="131">
        <f t="shared" si="148"/>
        <v>37</v>
      </c>
      <c r="BK506" s="131" t="str">
        <f t="shared" si="150"/>
        <v>Pin Maritime_F2_Classique_GS Pineraies des plaines du Centre et du Nord Ouest_37_</v>
      </c>
      <c r="BL506" s="312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0" t="str">
        <f>+VLOOKUP(G506,Liste!$A$7:$H$69,8,FALSE)</f>
        <v>Résineux</v>
      </c>
      <c r="BU506" s="290">
        <f t="shared" si="151"/>
        <v>0</v>
      </c>
      <c r="BV506" s="292">
        <f t="shared" si="152"/>
        <v>1</v>
      </c>
      <c r="BW506" s="311">
        <v>0</v>
      </c>
      <c r="BX506" s="290">
        <f t="shared" si="153"/>
        <v>0.43</v>
      </c>
      <c r="BY506">
        <f t="shared" si="165"/>
        <v>0</v>
      </c>
      <c r="BZ506" s="296">
        <f t="shared" si="154"/>
        <v>0</v>
      </c>
      <c r="CB506" s="291">
        <v>0.6</v>
      </c>
      <c r="CC506" s="291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45" hidden="1" customHeight="1" x14ac:dyDescent="0.25">
      <c r="A507" s="4">
        <v>2021</v>
      </c>
      <c r="B507" s="4"/>
      <c r="C507" s="4" t="s">
        <v>417</v>
      </c>
      <c r="D507" s="4" t="s">
        <v>65</v>
      </c>
      <c r="E507" s="4"/>
      <c r="F507" s="4" t="s">
        <v>90</v>
      </c>
      <c r="G507" s="5" t="s">
        <v>418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419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+VLOOKUP(G507,Liste!$A$7:$G$69,3,FALSE)</f>
        <v>Pin Maritime</v>
      </c>
      <c r="BI507" s="96" t="str">
        <f>+VLOOKUP(H507,Liste!$B$7:$G$69,5,FALSE)</f>
        <v>GS Pineraies des plaines du Centre et du Nord Ouest</v>
      </c>
      <c r="BJ507" s="131">
        <f t="shared" si="148"/>
        <v>38</v>
      </c>
      <c r="BK507" s="131" t="str">
        <f t="shared" si="150"/>
        <v>Pin Maritime_F2_Classique_GS Pineraies des plaines du Centre et du Nord Ouest_38_</v>
      </c>
      <c r="BL507" s="312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0" t="str">
        <f>+VLOOKUP(G507,Liste!$A$7:$H$69,8,FALSE)</f>
        <v>Résineux</v>
      </c>
      <c r="BU507" s="290">
        <f t="shared" si="151"/>
        <v>0</v>
      </c>
      <c r="BV507" s="292">
        <f t="shared" si="152"/>
        <v>1</v>
      </c>
      <c r="BW507" s="311">
        <v>0</v>
      </c>
      <c r="BX507" s="290">
        <f t="shared" si="153"/>
        <v>0.43</v>
      </c>
      <c r="BY507">
        <f t="shared" si="165"/>
        <v>0</v>
      </c>
      <c r="BZ507" s="296">
        <f t="shared" si="154"/>
        <v>0</v>
      </c>
      <c r="CB507" s="291">
        <v>0.6</v>
      </c>
      <c r="CC507" s="291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45" hidden="1" customHeight="1" x14ac:dyDescent="0.25">
      <c r="A508" s="4">
        <v>2021</v>
      </c>
      <c r="B508" s="4"/>
      <c r="C508" s="4" t="s">
        <v>417</v>
      </c>
      <c r="D508" s="4" t="s">
        <v>65</v>
      </c>
      <c r="E508" s="4"/>
      <c r="F508" s="4" t="s">
        <v>90</v>
      </c>
      <c r="G508" s="5" t="s">
        <v>418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419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+VLOOKUP(G508,Liste!$A$7:$G$69,3,FALSE)</f>
        <v>Pin Maritime</v>
      </c>
      <c r="BI508" s="96" t="str">
        <f>+VLOOKUP(H508,Liste!$B$7:$G$69,5,FALSE)</f>
        <v>GS Pineraies des plaines du Centre et du Nord Ouest</v>
      </c>
      <c r="BJ508" s="131">
        <f t="shared" si="148"/>
        <v>39</v>
      </c>
      <c r="BK508" s="131" t="str">
        <f t="shared" si="150"/>
        <v>Pin Maritime_F2_Classique_GS Pineraies des plaines du Centre et du Nord Ouest_39_</v>
      </c>
      <c r="BL508" s="312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0" t="str">
        <f>+VLOOKUP(G508,Liste!$A$7:$H$69,8,FALSE)</f>
        <v>Résineux</v>
      </c>
      <c r="BU508" s="290">
        <f t="shared" si="151"/>
        <v>0</v>
      </c>
      <c r="BV508" s="292">
        <f t="shared" si="152"/>
        <v>1</v>
      </c>
      <c r="BW508" s="311">
        <v>0</v>
      </c>
      <c r="BX508" s="290">
        <f t="shared" si="153"/>
        <v>0.43</v>
      </c>
      <c r="BY508">
        <f t="shared" si="165"/>
        <v>0</v>
      </c>
      <c r="BZ508" s="296">
        <f t="shared" si="154"/>
        <v>0</v>
      </c>
      <c r="CB508" s="291">
        <v>0.6</v>
      </c>
      <c r="CC508" s="291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45" hidden="1" customHeight="1" x14ac:dyDescent="0.25">
      <c r="A509" s="4">
        <v>2021</v>
      </c>
      <c r="B509" s="4"/>
      <c r="C509" s="4" t="s">
        <v>417</v>
      </c>
      <c r="D509" s="4" t="s">
        <v>65</v>
      </c>
      <c r="E509" s="4"/>
      <c r="F509" s="4" t="s">
        <v>90</v>
      </c>
      <c r="G509" s="5" t="s">
        <v>418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419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+VLOOKUP(G509,Liste!$A$7:$G$69,3,FALSE)</f>
        <v>Pin Maritime</v>
      </c>
      <c r="BI509" s="96" t="str">
        <f>+VLOOKUP(H509,Liste!$B$7:$G$69,5,FALSE)</f>
        <v>GS Pineraies des plaines du Centre et du Nord Ouest</v>
      </c>
      <c r="BJ509" s="131">
        <f t="shared" si="148"/>
        <v>40</v>
      </c>
      <c r="BK509" s="131" t="str">
        <f t="shared" si="150"/>
        <v>Pin Maritime_F2_Classique_GS Pineraies des plaines du Centre et du Nord Ouest_40_</v>
      </c>
      <c r="BL509" s="312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0" t="str">
        <f>+VLOOKUP(G509,Liste!$A$7:$H$69,8,FALSE)</f>
        <v>Résineux</v>
      </c>
      <c r="BU509" s="290">
        <f t="shared" si="151"/>
        <v>0</v>
      </c>
      <c r="BV509" s="292">
        <f t="shared" si="152"/>
        <v>1</v>
      </c>
      <c r="BW509" s="311">
        <v>0</v>
      </c>
      <c r="BX509" s="290">
        <f t="shared" si="153"/>
        <v>0.43</v>
      </c>
      <c r="BY509">
        <f t="shared" si="165"/>
        <v>0</v>
      </c>
      <c r="BZ509" s="296">
        <f t="shared" si="154"/>
        <v>0</v>
      </c>
      <c r="CB509" s="291">
        <v>0.6</v>
      </c>
      <c r="CC509" s="291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45" hidden="1" customHeight="1" x14ac:dyDescent="0.25">
      <c r="A510" s="4">
        <v>2021</v>
      </c>
      <c r="B510" s="4"/>
      <c r="C510" s="4" t="s">
        <v>417</v>
      </c>
      <c r="D510" s="4" t="s">
        <v>65</v>
      </c>
      <c r="E510" s="4"/>
      <c r="F510" s="4" t="s">
        <v>90</v>
      </c>
      <c r="G510" s="5" t="s">
        <v>418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419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+VLOOKUP(G510,Liste!$A$7:$G$69,3,FALSE)</f>
        <v>Pin Maritime</v>
      </c>
      <c r="BI510" s="96" t="str">
        <f>+VLOOKUP(H510,Liste!$B$7:$G$69,5,FALSE)</f>
        <v>GS Pineraies des plaines du Centre et du Nord Ouest</v>
      </c>
      <c r="BJ510" s="131">
        <f t="shared" si="148"/>
        <v>41</v>
      </c>
      <c r="BK510" s="131" t="str">
        <f t="shared" si="150"/>
        <v>Pin Maritime_F2_Classique_GS Pineraies des plaines du Centre et du Nord Ouest_41_</v>
      </c>
      <c r="BL510" s="312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0" t="str">
        <f>+VLOOKUP(G510,Liste!$A$7:$H$69,8,FALSE)</f>
        <v>Résineux</v>
      </c>
      <c r="BU510" s="290">
        <f t="shared" si="151"/>
        <v>0</v>
      </c>
      <c r="BV510" s="292">
        <f t="shared" si="152"/>
        <v>1</v>
      </c>
      <c r="BW510" s="311">
        <v>0</v>
      </c>
      <c r="BX510" s="290">
        <f t="shared" si="153"/>
        <v>0.43</v>
      </c>
      <c r="BY510">
        <f t="shared" si="165"/>
        <v>0</v>
      </c>
      <c r="BZ510" s="296">
        <f t="shared" si="154"/>
        <v>0</v>
      </c>
      <c r="CB510" s="291">
        <v>0.6</v>
      </c>
      <c r="CC510" s="291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45" hidden="1" customHeight="1" x14ac:dyDescent="0.25">
      <c r="A511" s="4">
        <v>2021</v>
      </c>
      <c r="B511" s="4"/>
      <c r="C511" s="4" t="s">
        <v>417</v>
      </c>
      <c r="D511" s="4" t="s">
        <v>65</v>
      </c>
      <c r="E511" s="4"/>
      <c r="F511" s="4" t="s">
        <v>90</v>
      </c>
      <c r="G511" s="5" t="s">
        <v>418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419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+VLOOKUP(G511,Liste!$A$7:$G$69,3,FALSE)</f>
        <v>Pin Maritime</v>
      </c>
      <c r="BI511" s="96" t="str">
        <f>+VLOOKUP(H511,Liste!$B$7:$G$69,5,FALSE)</f>
        <v>GS Pineraies des plaines du Centre et du Nord Ouest</v>
      </c>
      <c r="BJ511" s="131">
        <f t="shared" si="148"/>
        <v>42</v>
      </c>
      <c r="BK511" s="131" t="str">
        <f t="shared" si="150"/>
        <v>Pin Maritime_F2_Classique_GS Pineraies des plaines du Centre et du Nord Ouest_42_</v>
      </c>
      <c r="BL511" s="312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0" t="str">
        <f>+VLOOKUP(G511,Liste!$A$7:$H$69,8,FALSE)</f>
        <v>Résineux</v>
      </c>
      <c r="BU511" s="290">
        <f t="shared" si="151"/>
        <v>0</v>
      </c>
      <c r="BV511" s="292">
        <f t="shared" si="152"/>
        <v>1</v>
      </c>
      <c r="BW511" s="311">
        <v>0</v>
      </c>
      <c r="BX511" s="290">
        <f t="shared" si="153"/>
        <v>0.43</v>
      </c>
      <c r="BY511">
        <f t="shared" si="165"/>
        <v>0</v>
      </c>
      <c r="BZ511" s="296">
        <f t="shared" si="154"/>
        <v>0</v>
      </c>
      <c r="CB511" s="291">
        <v>0.6</v>
      </c>
      <c r="CC511" s="291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45" hidden="1" customHeight="1" x14ac:dyDescent="0.25">
      <c r="A512" s="4">
        <v>2021</v>
      </c>
      <c r="B512" s="4"/>
      <c r="C512" s="4" t="s">
        <v>417</v>
      </c>
      <c r="D512" s="4" t="s">
        <v>65</v>
      </c>
      <c r="E512" s="4"/>
      <c r="F512" s="4" t="s">
        <v>90</v>
      </c>
      <c r="G512" s="5" t="s">
        <v>418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419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+VLOOKUP(G512,Liste!$A$7:$G$69,3,FALSE)</f>
        <v>Pin Maritime</v>
      </c>
      <c r="BI512" s="96" t="str">
        <f>+VLOOKUP(H512,Liste!$B$7:$G$69,5,FALSE)</f>
        <v>GS Pineraies des plaines du Centre et du Nord Ouest</v>
      </c>
      <c r="BJ512" s="131">
        <f t="shared" si="148"/>
        <v>43</v>
      </c>
      <c r="BK512" s="131" t="str">
        <f t="shared" si="150"/>
        <v>Pin Maritime_F2_Classique_GS Pineraies des plaines du Centre et du Nord Ouest_43_</v>
      </c>
      <c r="BL512" s="312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0" t="str">
        <f>+VLOOKUP(G512,Liste!$A$7:$H$69,8,FALSE)</f>
        <v>Résineux</v>
      </c>
      <c r="BU512" s="290">
        <f t="shared" si="151"/>
        <v>0</v>
      </c>
      <c r="BV512" s="292">
        <f t="shared" si="152"/>
        <v>1</v>
      </c>
      <c r="BW512" s="311">
        <v>0</v>
      </c>
      <c r="BX512" s="290">
        <f t="shared" si="153"/>
        <v>0.43</v>
      </c>
      <c r="BY512">
        <f t="shared" si="165"/>
        <v>0</v>
      </c>
      <c r="BZ512" s="296">
        <f t="shared" si="154"/>
        <v>0</v>
      </c>
      <c r="CB512" s="291">
        <v>0.6</v>
      </c>
      <c r="CC512" s="291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45" hidden="1" customHeight="1" x14ac:dyDescent="0.25">
      <c r="A513" s="4">
        <v>2021</v>
      </c>
      <c r="B513" s="4"/>
      <c r="C513" s="4" t="s">
        <v>417</v>
      </c>
      <c r="D513" s="4" t="s">
        <v>65</v>
      </c>
      <c r="E513" s="4"/>
      <c r="F513" s="4" t="s">
        <v>90</v>
      </c>
      <c r="G513" s="5" t="s">
        <v>418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419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+VLOOKUP(G513,Liste!$A$7:$G$69,3,FALSE)</f>
        <v>Pin Maritime</v>
      </c>
      <c r="BI513" s="96" t="str">
        <f>+VLOOKUP(H513,Liste!$B$7:$G$69,5,FALSE)</f>
        <v>GS Pineraies des plaines du Centre et du Nord Ouest</v>
      </c>
      <c r="BJ513" s="131">
        <f t="shared" si="148"/>
        <v>44</v>
      </c>
      <c r="BK513" s="131" t="str">
        <f t="shared" si="150"/>
        <v>Pin Maritime_F2_Classique_GS Pineraies des plaines du Centre et du Nord Ouest_44_</v>
      </c>
      <c r="BL513" s="312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0" t="str">
        <f>+VLOOKUP(G513,Liste!$A$7:$H$69,8,FALSE)</f>
        <v>Résineux</v>
      </c>
      <c r="BU513" s="290">
        <f t="shared" si="151"/>
        <v>0</v>
      </c>
      <c r="BV513" s="292">
        <f t="shared" si="152"/>
        <v>1</v>
      </c>
      <c r="BW513" s="311">
        <v>0</v>
      </c>
      <c r="BX513" s="290">
        <f t="shared" si="153"/>
        <v>0.43</v>
      </c>
      <c r="BY513">
        <f t="shared" si="165"/>
        <v>0</v>
      </c>
      <c r="BZ513" s="296">
        <f t="shared" si="154"/>
        <v>0</v>
      </c>
      <c r="CB513" s="291">
        <v>0.6</v>
      </c>
      <c r="CC513" s="291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45" hidden="1" customHeight="1" x14ac:dyDescent="0.25">
      <c r="A514" s="4">
        <v>2021</v>
      </c>
      <c r="B514" s="4"/>
      <c r="C514" s="4" t="s">
        <v>417</v>
      </c>
      <c r="D514" s="4" t="s">
        <v>65</v>
      </c>
      <c r="E514" s="4"/>
      <c r="F514" s="4" t="s">
        <v>90</v>
      </c>
      <c r="G514" s="5" t="s">
        <v>418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419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+VLOOKUP(G514,Liste!$A$7:$G$69,3,FALSE)</f>
        <v>Pin Maritime</v>
      </c>
      <c r="BI514" s="96" t="str">
        <f>+VLOOKUP(H514,Liste!$B$7:$G$69,5,FALSE)</f>
        <v>GS Pineraies des plaines du Centre et du Nord Ouest</v>
      </c>
      <c r="BJ514" s="131">
        <f t="shared" si="148"/>
        <v>44</v>
      </c>
      <c r="BK514" s="131" t="str">
        <f t="shared" si="150"/>
        <v>Pin Maritime_F2_Classique_GS Pineraies des plaines du Centre et du Nord Ouest_44_</v>
      </c>
      <c r="BL514" s="312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0" t="str">
        <f>+VLOOKUP(G514,Liste!$A$7:$H$69,8,FALSE)</f>
        <v>Résineux</v>
      </c>
      <c r="BU514" s="290">
        <f t="shared" si="151"/>
        <v>0</v>
      </c>
      <c r="BV514" s="292">
        <f t="shared" si="152"/>
        <v>1</v>
      </c>
      <c r="BW514" s="311">
        <v>0</v>
      </c>
      <c r="BX514" s="290">
        <f t="shared" si="153"/>
        <v>0.43</v>
      </c>
      <c r="BY514">
        <f t="shared" si="165"/>
        <v>0</v>
      </c>
      <c r="BZ514" s="296">
        <f t="shared" si="154"/>
        <v>0</v>
      </c>
      <c r="CB514" s="291">
        <v>0.6</v>
      </c>
      <c r="CC514" s="291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45" hidden="1" customHeight="1" x14ac:dyDescent="0.25">
      <c r="A515" s="4">
        <v>2021</v>
      </c>
      <c r="B515" s="4"/>
      <c r="C515" s="4" t="s">
        <v>417</v>
      </c>
      <c r="D515" s="4" t="s">
        <v>65</v>
      </c>
      <c r="E515" s="4"/>
      <c r="F515" s="4" t="s">
        <v>90</v>
      </c>
      <c r="G515" s="5" t="s">
        <v>418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419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+VLOOKUP(G515,Liste!$A$7:$G$69,3,FALSE)</f>
        <v>Pin Maritime</v>
      </c>
      <c r="BI515" s="96" t="str">
        <f>+VLOOKUP(H515,Liste!$B$7:$G$69,5,FALSE)</f>
        <v>GS Pineraies des plaines du Centre et du Nord Ouest</v>
      </c>
      <c r="BJ515" s="131">
        <f t="shared" ref="BJ515:BJ578" si="167">+AC515</f>
        <v>45</v>
      </c>
      <c r="BK515" s="131" t="str">
        <f t="shared" si="150"/>
        <v>Pin Maritime_F2_Classique_GS Pineraies des plaines du Centre et du Nord Ouest_45_</v>
      </c>
      <c r="BL515" s="312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0" t="str">
        <f>+VLOOKUP(G515,Liste!$A$7:$H$69,8,FALSE)</f>
        <v>Résineux</v>
      </c>
      <c r="BU515" s="290">
        <f t="shared" si="151"/>
        <v>0</v>
      </c>
      <c r="BV515" s="292">
        <f t="shared" si="152"/>
        <v>1</v>
      </c>
      <c r="BW515" s="311">
        <v>0</v>
      </c>
      <c r="BX515" s="290">
        <f t="shared" si="153"/>
        <v>0.43</v>
      </c>
      <c r="BY515">
        <f t="shared" si="165"/>
        <v>0</v>
      </c>
      <c r="BZ515" s="296">
        <f t="shared" si="154"/>
        <v>0</v>
      </c>
      <c r="CB515" s="291">
        <v>0.6</v>
      </c>
      <c r="CC515" s="291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45" hidden="1" customHeight="1" x14ac:dyDescent="0.25">
      <c r="A516" s="4">
        <v>2021</v>
      </c>
      <c r="B516" s="4"/>
      <c r="C516" s="4" t="s">
        <v>417</v>
      </c>
      <c r="D516" s="4" t="s">
        <v>65</v>
      </c>
      <c r="E516" s="4"/>
      <c r="F516" s="4" t="s">
        <v>90</v>
      </c>
      <c r="G516" s="5" t="s">
        <v>418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419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+VLOOKUP(G516,Liste!$A$7:$G$69,3,FALSE)</f>
        <v>Pin Maritime</v>
      </c>
      <c r="BI516" s="96" t="str">
        <f>+VLOOKUP(H516,Liste!$B$7:$G$69,5,FALSE)</f>
        <v>GS Pineraies des plaines du Centre et du Nord Ouest</v>
      </c>
      <c r="BJ516" s="131">
        <f t="shared" si="167"/>
        <v>46</v>
      </c>
      <c r="BK516" s="131" t="str">
        <f t="shared" ref="BK516:BK579" si="169">+_xlfn.CONCAT(BH516,"_",J516,"_",I516,"_",BI516,"_",BJ516,"_")</f>
        <v>Pin Maritime_F2_Classique_GS Pineraies des plaines du Centre et du Nord Ouest_46_</v>
      </c>
      <c r="BL516" s="312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0" t="str">
        <f>+VLOOKUP(G516,Liste!$A$7:$H$69,8,FALSE)</f>
        <v>Résineux</v>
      </c>
      <c r="BU516" s="290">
        <f t="shared" ref="BU516:BU579" si="170">IF(BT516="Résineux",0%,100%)</f>
        <v>0</v>
      </c>
      <c r="BV516" s="292">
        <f t="shared" ref="BV516:BV579" si="171">+IF(BT516="Résineux",100%,0%)</f>
        <v>1</v>
      </c>
      <c r="BW516" s="311">
        <v>0</v>
      </c>
      <c r="BX516" s="290">
        <f t="shared" ref="BX516:BX579" si="172">+IF(BV516&lt;&gt;0,0.43,0.25)</f>
        <v>0.43</v>
      </c>
      <c r="BY516">
        <f t="shared" ref="BY516:BY579" si="173">+IF(BJ516&lt;=30,AV516*BX516,0)</f>
        <v>0</v>
      </c>
      <c r="BZ516" s="296">
        <f t="shared" ref="BZ516:BZ579" si="174">+IF(BJ516&gt;=31,0,BY516+BZ515)</f>
        <v>0</v>
      </c>
      <c r="CB516" s="291">
        <v>0.6</v>
      </c>
      <c r="CC516" s="291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45" hidden="1" customHeight="1" x14ac:dyDescent="0.25">
      <c r="A517" s="4">
        <v>2021</v>
      </c>
      <c r="B517" s="4"/>
      <c r="C517" s="4" t="s">
        <v>417</v>
      </c>
      <c r="D517" s="4" t="s">
        <v>65</v>
      </c>
      <c r="E517" s="4"/>
      <c r="F517" s="4" t="s">
        <v>90</v>
      </c>
      <c r="G517" s="5" t="s">
        <v>418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419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+VLOOKUP(G517,Liste!$A$7:$G$69,3,FALSE)</f>
        <v>Pin Maritime</v>
      </c>
      <c r="BI517" s="96" t="str">
        <f>+VLOOKUP(H517,Liste!$B$7:$G$69,5,FALSE)</f>
        <v>GS Pineraies des plaines du Centre et du Nord Ouest</v>
      </c>
      <c r="BJ517" s="131">
        <f t="shared" si="167"/>
        <v>47</v>
      </c>
      <c r="BK517" s="131" t="str">
        <f t="shared" si="169"/>
        <v>Pin Maritime_F2_Classique_GS Pineraies des plaines du Centre et du Nord Ouest_47_</v>
      </c>
      <c r="BL517" s="312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0" t="str">
        <f>+VLOOKUP(G517,Liste!$A$7:$H$69,8,FALSE)</f>
        <v>Résineux</v>
      </c>
      <c r="BU517" s="290">
        <f t="shared" si="170"/>
        <v>0</v>
      </c>
      <c r="BV517" s="292">
        <f t="shared" si="171"/>
        <v>1</v>
      </c>
      <c r="BW517" s="311">
        <v>0</v>
      </c>
      <c r="BX517" s="290">
        <f t="shared" si="172"/>
        <v>0.43</v>
      </c>
      <c r="BY517">
        <f t="shared" si="173"/>
        <v>0</v>
      </c>
      <c r="BZ517" s="296">
        <f t="shared" si="174"/>
        <v>0</v>
      </c>
      <c r="CB517" s="291">
        <v>0.6</v>
      </c>
      <c r="CC517" s="291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45" hidden="1" customHeight="1" x14ac:dyDescent="0.25">
      <c r="A518" s="4">
        <v>2021</v>
      </c>
      <c r="B518" s="4"/>
      <c r="C518" s="4" t="s">
        <v>417</v>
      </c>
      <c r="D518" s="4" t="s">
        <v>65</v>
      </c>
      <c r="E518" s="4"/>
      <c r="F518" s="4" t="s">
        <v>90</v>
      </c>
      <c r="G518" s="5" t="s">
        <v>418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419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+VLOOKUP(G518,Liste!$A$7:$G$69,3,FALSE)</f>
        <v>Pin Maritime</v>
      </c>
      <c r="BI518" s="96" t="str">
        <f>+VLOOKUP(H518,Liste!$B$7:$G$69,5,FALSE)</f>
        <v>GS Pineraies des plaines du Centre et du Nord Ouest</v>
      </c>
      <c r="BJ518" s="131">
        <f t="shared" si="167"/>
        <v>48</v>
      </c>
      <c r="BK518" s="131" t="str">
        <f t="shared" si="169"/>
        <v>Pin Maritime_F2_Classique_GS Pineraies des plaines du Centre et du Nord Ouest_48_</v>
      </c>
      <c r="BL518" s="312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0" t="str">
        <f>+VLOOKUP(G518,Liste!$A$7:$H$69,8,FALSE)</f>
        <v>Résineux</v>
      </c>
      <c r="BU518" s="290">
        <f t="shared" si="170"/>
        <v>0</v>
      </c>
      <c r="BV518" s="292">
        <f t="shared" si="171"/>
        <v>1</v>
      </c>
      <c r="BW518" s="311">
        <v>0</v>
      </c>
      <c r="BX518" s="290">
        <f t="shared" si="172"/>
        <v>0.43</v>
      </c>
      <c r="BY518">
        <f t="shared" si="173"/>
        <v>0</v>
      </c>
      <c r="BZ518" s="296">
        <f t="shared" si="174"/>
        <v>0</v>
      </c>
      <c r="CB518" s="291">
        <v>0.6</v>
      </c>
      <c r="CC518" s="291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45" hidden="1" customHeight="1" x14ac:dyDescent="0.25">
      <c r="A519" s="4">
        <v>2021</v>
      </c>
      <c r="B519" s="4"/>
      <c r="C519" s="4" t="s">
        <v>417</v>
      </c>
      <c r="D519" s="4" t="s">
        <v>65</v>
      </c>
      <c r="E519" s="4"/>
      <c r="F519" s="4" t="s">
        <v>90</v>
      </c>
      <c r="G519" s="5" t="s">
        <v>418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419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+VLOOKUP(G519,Liste!$A$7:$G$69,3,FALSE)</f>
        <v>Pin Maritime</v>
      </c>
      <c r="BI519" s="96" t="str">
        <f>+VLOOKUP(H519,Liste!$B$7:$G$69,5,FALSE)</f>
        <v>GS Pineraies des plaines du Centre et du Nord Ouest</v>
      </c>
      <c r="BJ519" s="131">
        <f t="shared" si="167"/>
        <v>49</v>
      </c>
      <c r="BK519" s="131" t="str">
        <f t="shared" si="169"/>
        <v>Pin Maritime_F2_Classique_GS Pineraies des plaines du Centre et du Nord Ouest_49_</v>
      </c>
      <c r="BL519" s="312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0" t="str">
        <f>+VLOOKUP(G519,Liste!$A$7:$H$69,8,FALSE)</f>
        <v>Résineux</v>
      </c>
      <c r="BU519" s="290">
        <f t="shared" si="170"/>
        <v>0</v>
      </c>
      <c r="BV519" s="292">
        <f t="shared" si="171"/>
        <v>1</v>
      </c>
      <c r="BW519" s="311">
        <v>0</v>
      </c>
      <c r="BX519" s="290">
        <f t="shared" si="172"/>
        <v>0.43</v>
      </c>
      <c r="BY519">
        <f t="shared" si="173"/>
        <v>0</v>
      </c>
      <c r="BZ519" s="296">
        <f t="shared" si="174"/>
        <v>0</v>
      </c>
      <c r="CB519" s="291">
        <v>0.6</v>
      </c>
      <c r="CC519" s="291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45" hidden="1" customHeight="1" x14ac:dyDescent="0.25">
      <c r="A520" s="4">
        <v>2021</v>
      </c>
      <c r="B520" s="4"/>
      <c r="C520" s="4" t="s">
        <v>417</v>
      </c>
      <c r="D520" s="4" t="s">
        <v>65</v>
      </c>
      <c r="E520" s="4"/>
      <c r="F520" s="4" t="s">
        <v>90</v>
      </c>
      <c r="G520" s="5" t="s">
        <v>418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419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+VLOOKUP(G520,Liste!$A$7:$G$69,3,FALSE)</f>
        <v>Pin Maritime</v>
      </c>
      <c r="BI520" s="96" t="str">
        <f>+VLOOKUP(H520,Liste!$B$7:$G$69,5,FALSE)</f>
        <v>GS Pineraies des plaines du Centre et du Nord Ouest</v>
      </c>
      <c r="BJ520" s="131">
        <f t="shared" si="167"/>
        <v>50</v>
      </c>
      <c r="BK520" s="131" t="str">
        <f t="shared" si="169"/>
        <v>Pin Maritime_F2_Classique_GS Pineraies des plaines du Centre et du Nord Ouest_50_</v>
      </c>
      <c r="BL520" s="312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0" t="str">
        <f>+VLOOKUP(G520,Liste!$A$7:$H$69,8,FALSE)</f>
        <v>Résineux</v>
      </c>
      <c r="BU520" s="290">
        <f t="shared" si="170"/>
        <v>0</v>
      </c>
      <c r="BV520" s="292">
        <f t="shared" si="171"/>
        <v>1</v>
      </c>
      <c r="BW520" s="311">
        <v>0</v>
      </c>
      <c r="BX520" s="290">
        <f t="shared" si="172"/>
        <v>0.43</v>
      </c>
      <c r="BY520">
        <f t="shared" si="173"/>
        <v>0</v>
      </c>
      <c r="BZ520" s="296">
        <f t="shared" si="174"/>
        <v>0</v>
      </c>
      <c r="CB520" s="291">
        <v>0.6</v>
      </c>
      <c r="CC520" s="291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45" hidden="1" customHeight="1" x14ac:dyDescent="0.25">
      <c r="A521" s="4">
        <v>2021</v>
      </c>
      <c r="B521" s="4"/>
      <c r="C521" s="4" t="s">
        <v>417</v>
      </c>
      <c r="D521" s="4" t="s">
        <v>65</v>
      </c>
      <c r="E521" s="4"/>
      <c r="F521" s="4" t="s">
        <v>90</v>
      </c>
      <c r="G521" s="5" t="s">
        <v>418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419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+VLOOKUP(G521,Liste!$A$7:$G$69,3,FALSE)</f>
        <v>Pin Maritime</v>
      </c>
      <c r="BI521" s="96" t="str">
        <f>+VLOOKUP(H521,Liste!$B$7:$G$69,5,FALSE)</f>
        <v>GS Pineraies des plaines du Centre et du Nord Ouest</v>
      </c>
      <c r="BJ521" s="131">
        <f t="shared" si="167"/>
        <v>51</v>
      </c>
      <c r="BK521" s="131" t="str">
        <f t="shared" si="169"/>
        <v>Pin Maritime_F2_Classique_GS Pineraies des plaines du Centre et du Nord Ouest_51_</v>
      </c>
      <c r="BL521" s="312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0" t="str">
        <f>+VLOOKUP(G521,Liste!$A$7:$H$69,8,FALSE)</f>
        <v>Résineux</v>
      </c>
      <c r="BU521" s="290">
        <f t="shared" si="170"/>
        <v>0</v>
      </c>
      <c r="BV521" s="292">
        <f t="shared" si="171"/>
        <v>1</v>
      </c>
      <c r="BW521" s="311">
        <v>0</v>
      </c>
      <c r="BX521" s="290">
        <f t="shared" si="172"/>
        <v>0.43</v>
      </c>
      <c r="BY521">
        <f t="shared" si="173"/>
        <v>0</v>
      </c>
      <c r="BZ521" s="296">
        <f t="shared" si="174"/>
        <v>0</v>
      </c>
      <c r="CB521" s="291">
        <v>0.6</v>
      </c>
      <c r="CC521" s="291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45" hidden="1" customHeight="1" x14ac:dyDescent="0.25">
      <c r="A522" s="4">
        <v>2021</v>
      </c>
      <c r="B522" s="4"/>
      <c r="C522" s="4" t="s">
        <v>417</v>
      </c>
      <c r="D522" s="4" t="s">
        <v>65</v>
      </c>
      <c r="E522" s="4"/>
      <c r="F522" s="4" t="s">
        <v>90</v>
      </c>
      <c r="G522" s="5" t="s">
        <v>418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419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+VLOOKUP(G522,Liste!$A$7:$G$69,3,FALSE)</f>
        <v>Pin Maritime</v>
      </c>
      <c r="BI522" s="96" t="str">
        <f>+VLOOKUP(H522,Liste!$B$7:$G$69,5,FALSE)</f>
        <v>GS Pineraies des plaines du Centre et du Nord Ouest</v>
      </c>
      <c r="BJ522" s="131">
        <f t="shared" si="167"/>
        <v>52</v>
      </c>
      <c r="BK522" s="131" t="str">
        <f t="shared" si="169"/>
        <v>Pin Maritime_F2_Classique_GS Pineraies des plaines du Centre et du Nord Ouest_52_</v>
      </c>
      <c r="BL522" s="312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0" t="str">
        <f>+VLOOKUP(G522,Liste!$A$7:$H$69,8,FALSE)</f>
        <v>Résineux</v>
      </c>
      <c r="BU522" s="290">
        <f t="shared" si="170"/>
        <v>0</v>
      </c>
      <c r="BV522" s="292">
        <f t="shared" si="171"/>
        <v>1</v>
      </c>
      <c r="BW522" s="311">
        <v>0</v>
      </c>
      <c r="BX522" s="290">
        <f t="shared" si="172"/>
        <v>0.43</v>
      </c>
      <c r="BY522">
        <f t="shared" si="173"/>
        <v>0</v>
      </c>
      <c r="BZ522" s="296">
        <f t="shared" si="174"/>
        <v>0</v>
      </c>
      <c r="CB522" s="291">
        <v>0.6</v>
      </c>
      <c r="CC522" s="291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45" hidden="1" customHeight="1" x14ac:dyDescent="0.25">
      <c r="A523" s="4">
        <v>2021</v>
      </c>
      <c r="B523" s="4"/>
      <c r="C523" s="4" t="s">
        <v>417</v>
      </c>
      <c r="D523" s="4" t="s">
        <v>65</v>
      </c>
      <c r="E523" s="4"/>
      <c r="F523" s="4" t="s">
        <v>90</v>
      </c>
      <c r="G523" s="5" t="s">
        <v>418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419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+VLOOKUP(G523,Liste!$A$7:$G$69,3,FALSE)</f>
        <v>Pin Maritime</v>
      </c>
      <c r="BI523" s="96" t="str">
        <f>+VLOOKUP(H523,Liste!$B$7:$G$69,5,FALSE)</f>
        <v>GS Pineraies des plaines du Centre et du Nord Ouest</v>
      </c>
      <c r="BJ523" s="131">
        <f t="shared" si="167"/>
        <v>52</v>
      </c>
      <c r="BK523" s="131" t="str">
        <f t="shared" si="169"/>
        <v>Pin Maritime_F2_Classique_GS Pineraies des plaines du Centre et du Nord Ouest_52_</v>
      </c>
      <c r="BL523" s="312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0" t="str">
        <f>+VLOOKUP(G523,Liste!$A$7:$H$69,8,FALSE)</f>
        <v>Résineux</v>
      </c>
      <c r="BU523" s="290">
        <f t="shared" si="170"/>
        <v>0</v>
      </c>
      <c r="BV523" s="292">
        <f t="shared" si="171"/>
        <v>1</v>
      </c>
      <c r="BW523" s="311">
        <v>0</v>
      </c>
      <c r="BX523" s="290">
        <f t="shared" si="172"/>
        <v>0.43</v>
      </c>
      <c r="BY523">
        <f t="shared" si="173"/>
        <v>0</v>
      </c>
      <c r="BZ523" s="296">
        <f t="shared" si="174"/>
        <v>0</v>
      </c>
      <c r="CB523" s="291">
        <v>0.6</v>
      </c>
      <c r="CC523" s="291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45" hidden="1" customHeight="1" x14ac:dyDescent="0.25">
      <c r="A524" s="4">
        <v>2021</v>
      </c>
      <c r="B524" s="4"/>
      <c r="C524" s="4" t="s">
        <v>417</v>
      </c>
      <c r="D524" s="4" t="s">
        <v>65</v>
      </c>
      <c r="E524" s="4"/>
      <c r="F524" s="4" t="s">
        <v>90</v>
      </c>
      <c r="G524" s="5" t="s">
        <v>418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419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+VLOOKUP(G524,Liste!$A$7:$G$69,3,FALSE)</f>
        <v>Pin Maritime</v>
      </c>
      <c r="BI524" s="96" t="str">
        <f>+VLOOKUP(H524,Liste!$B$7:$G$69,5,FALSE)</f>
        <v>GS Pineraies des plaines du Centre et du Nord Ouest</v>
      </c>
      <c r="BJ524" s="131">
        <f t="shared" si="167"/>
        <v>53</v>
      </c>
      <c r="BK524" s="131" t="str">
        <f t="shared" si="169"/>
        <v>Pin Maritime_F2_Classique_GS Pineraies des plaines du Centre et du Nord Ouest_53_</v>
      </c>
      <c r="BL524" s="312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0" t="str">
        <f>+VLOOKUP(G524,Liste!$A$7:$H$69,8,FALSE)</f>
        <v>Résineux</v>
      </c>
      <c r="BU524" s="290">
        <f t="shared" si="170"/>
        <v>0</v>
      </c>
      <c r="BV524" s="292">
        <f t="shared" si="171"/>
        <v>1</v>
      </c>
      <c r="BW524" s="311">
        <v>0</v>
      </c>
      <c r="BX524" s="290">
        <f t="shared" si="172"/>
        <v>0.43</v>
      </c>
      <c r="BY524">
        <f t="shared" si="173"/>
        <v>0</v>
      </c>
      <c r="BZ524" s="296">
        <f t="shared" si="174"/>
        <v>0</v>
      </c>
      <c r="CB524" s="291">
        <v>0.6</v>
      </c>
      <c r="CC524" s="291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45" hidden="1" customHeight="1" x14ac:dyDescent="0.25">
      <c r="A525" s="4">
        <v>2021</v>
      </c>
      <c r="B525" s="4"/>
      <c r="C525" s="4" t="s">
        <v>417</v>
      </c>
      <c r="D525" s="4" t="s">
        <v>65</v>
      </c>
      <c r="E525" s="4"/>
      <c r="F525" s="4" t="s">
        <v>90</v>
      </c>
      <c r="G525" s="5" t="s">
        <v>418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419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+VLOOKUP(G525,Liste!$A$7:$G$69,3,FALSE)</f>
        <v>Pin Maritime</v>
      </c>
      <c r="BI525" s="96" t="str">
        <f>+VLOOKUP(H525,Liste!$B$7:$G$69,5,FALSE)</f>
        <v>GS Pineraies des plaines du Centre et du Nord Ouest</v>
      </c>
      <c r="BJ525" s="131">
        <f t="shared" si="167"/>
        <v>54</v>
      </c>
      <c r="BK525" s="131" t="str">
        <f t="shared" si="169"/>
        <v>Pin Maritime_F2_Classique_GS Pineraies des plaines du Centre et du Nord Ouest_54_</v>
      </c>
      <c r="BL525" s="312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0" t="str">
        <f>+VLOOKUP(G525,Liste!$A$7:$H$69,8,FALSE)</f>
        <v>Résineux</v>
      </c>
      <c r="BU525" s="290">
        <f t="shared" si="170"/>
        <v>0</v>
      </c>
      <c r="BV525" s="292">
        <f t="shared" si="171"/>
        <v>1</v>
      </c>
      <c r="BW525" s="311">
        <v>0</v>
      </c>
      <c r="BX525" s="290">
        <f t="shared" si="172"/>
        <v>0.43</v>
      </c>
      <c r="BY525">
        <f t="shared" si="173"/>
        <v>0</v>
      </c>
      <c r="BZ525" s="296">
        <f t="shared" si="174"/>
        <v>0</v>
      </c>
      <c r="CB525" s="291">
        <v>0.6</v>
      </c>
      <c r="CC525" s="291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45" hidden="1" customHeight="1" x14ac:dyDescent="0.25">
      <c r="A526" s="4">
        <v>2021</v>
      </c>
      <c r="B526" s="4"/>
      <c r="C526" s="4" t="s">
        <v>417</v>
      </c>
      <c r="D526" s="4" t="s">
        <v>65</v>
      </c>
      <c r="E526" s="4"/>
      <c r="F526" s="4" t="s">
        <v>90</v>
      </c>
      <c r="G526" s="5" t="s">
        <v>418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419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+VLOOKUP(G526,Liste!$A$7:$G$69,3,FALSE)</f>
        <v>Pin Maritime</v>
      </c>
      <c r="BI526" s="96" t="str">
        <f>+VLOOKUP(H526,Liste!$B$7:$G$69,5,FALSE)</f>
        <v>GS Pineraies des plaines du Centre et du Nord Ouest</v>
      </c>
      <c r="BJ526" s="131">
        <f t="shared" si="167"/>
        <v>55</v>
      </c>
      <c r="BK526" s="131" t="str">
        <f t="shared" si="169"/>
        <v>Pin Maritime_F2_Classique_GS Pineraies des plaines du Centre et du Nord Ouest_55_</v>
      </c>
      <c r="BL526" s="312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0" t="str">
        <f>+VLOOKUP(G526,Liste!$A$7:$H$69,8,FALSE)</f>
        <v>Résineux</v>
      </c>
      <c r="BU526" s="290">
        <f t="shared" si="170"/>
        <v>0</v>
      </c>
      <c r="BV526" s="292">
        <f t="shared" si="171"/>
        <v>1</v>
      </c>
      <c r="BW526" s="311">
        <v>0</v>
      </c>
      <c r="BX526" s="290">
        <f t="shared" si="172"/>
        <v>0.43</v>
      </c>
      <c r="BY526">
        <f t="shared" si="173"/>
        <v>0</v>
      </c>
      <c r="BZ526" s="296">
        <f t="shared" si="174"/>
        <v>0</v>
      </c>
      <c r="CB526" s="291">
        <v>0.6</v>
      </c>
      <c r="CC526" s="291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45" hidden="1" customHeight="1" x14ac:dyDescent="0.25">
      <c r="A527" s="4">
        <v>2021</v>
      </c>
      <c r="B527" s="4"/>
      <c r="C527" s="4" t="s">
        <v>417</v>
      </c>
      <c r="D527" s="4" t="s">
        <v>65</v>
      </c>
      <c r="E527" s="4"/>
      <c r="F527" s="4" t="s">
        <v>90</v>
      </c>
      <c r="G527" s="5" t="s">
        <v>418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419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+VLOOKUP(G527,Liste!$A$7:$G$69,3,FALSE)</f>
        <v>Pin Maritime</v>
      </c>
      <c r="BI527" s="96" t="str">
        <f>+VLOOKUP(H527,Liste!$B$7:$G$69,5,FALSE)</f>
        <v>GS Pineraies des plaines du Centre et du Nord Ouest</v>
      </c>
      <c r="BJ527" s="131">
        <f t="shared" si="167"/>
        <v>56</v>
      </c>
      <c r="BK527" s="131" t="str">
        <f t="shared" si="169"/>
        <v>Pin Maritime_F2_Classique_GS Pineraies des plaines du Centre et du Nord Ouest_56_</v>
      </c>
      <c r="BL527" s="312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0" t="str">
        <f>+VLOOKUP(G527,Liste!$A$7:$H$69,8,FALSE)</f>
        <v>Résineux</v>
      </c>
      <c r="BU527" s="290">
        <f t="shared" si="170"/>
        <v>0</v>
      </c>
      <c r="BV527" s="292">
        <f t="shared" si="171"/>
        <v>1</v>
      </c>
      <c r="BW527" s="311">
        <v>0</v>
      </c>
      <c r="BX527" s="290">
        <f t="shared" si="172"/>
        <v>0.43</v>
      </c>
      <c r="BY527">
        <f t="shared" si="173"/>
        <v>0</v>
      </c>
      <c r="BZ527" s="296">
        <f t="shared" si="174"/>
        <v>0</v>
      </c>
      <c r="CB527" s="291">
        <v>0.6</v>
      </c>
      <c r="CC527" s="291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45" hidden="1" customHeight="1" x14ac:dyDescent="0.25">
      <c r="A528" s="4">
        <v>2021</v>
      </c>
      <c r="B528" s="4"/>
      <c r="C528" s="4" t="s">
        <v>417</v>
      </c>
      <c r="D528" s="4" t="s">
        <v>65</v>
      </c>
      <c r="E528" s="4"/>
      <c r="F528" s="4" t="s">
        <v>90</v>
      </c>
      <c r="G528" s="5" t="s">
        <v>418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419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+VLOOKUP(G528,Liste!$A$7:$G$69,3,FALSE)</f>
        <v>Pin Maritime</v>
      </c>
      <c r="BI528" s="96" t="str">
        <f>+VLOOKUP(H528,Liste!$B$7:$G$69,5,FALSE)</f>
        <v>GS Pineraies des plaines du Centre et du Nord Ouest</v>
      </c>
      <c r="BJ528" s="131">
        <f t="shared" si="167"/>
        <v>57</v>
      </c>
      <c r="BK528" s="131" t="str">
        <f t="shared" si="169"/>
        <v>Pin Maritime_F2_Classique_GS Pineraies des plaines du Centre et du Nord Ouest_57_</v>
      </c>
      <c r="BL528" s="312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0" t="str">
        <f>+VLOOKUP(G528,Liste!$A$7:$H$69,8,FALSE)</f>
        <v>Résineux</v>
      </c>
      <c r="BU528" s="290">
        <f t="shared" si="170"/>
        <v>0</v>
      </c>
      <c r="BV528" s="292">
        <f t="shared" si="171"/>
        <v>1</v>
      </c>
      <c r="BW528" s="311">
        <v>0</v>
      </c>
      <c r="BX528" s="290">
        <f t="shared" si="172"/>
        <v>0.43</v>
      </c>
      <c r="BY528">
        <f t="shared" si="173"/>
        <v>0</v>
      </c>
      <c r="BZ528" s="296">
        <f t="shared" si="174"/>
        <v>0</v>
      </c>
      <c r="CB528" s="291">
        <v>0.6</v>
      </c>
      <c r="CC528" s="291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45" hidden="1" customHeight="1" x14ac:dyDescent="0.25">
      <c r="A529" s="4">
        <v>2021</v>
      </c>
      <c r="B529" s="4"/>
      <c r="C529" s="4" t="s">
        <v>417</v>
      </c>
      <c r="D529" s="4" t="s">
        <v>65</v>
      </c>
      <c r="E529" s="4"/>
      <c r="F529" s="4" t="s">
        <v>90</v>
      </c>
      <c r="G529" s="5" t="s">
        <v>418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419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+VLOOKUP(G529,Liste!$A$7:$G$69,3,FALSE)</f>
        <v>Pin Maritime</v>
      </c>
      <c r="BI529" s="96" t="str">
        <f>+VLOOKUP(H529,Liste!$B$7:$G$69,5,FALSE)</f>
        <v>GS Pineraies des plaines du Centre et du Nord Ouest</v>
      </c>
      <c r="BJ529" s="131">
        <f t="shared" si="167"/>
        <v>58</v>
      </c>
      <c r="BK529" s="131" t="str">
        <f t="shared" si="169"/>
        <v>Pin Maritime_F2_Classique_GS Pineraies des plaines du Centre et du Nord Ouest_58_</v>
      </c>
      <c r="BL529" s="312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0" t="str">
        <f>+VLOOKUP(G529,Liste!$A$7:$H$69,8,FALSE)</f>
        <v>Résineux</v>
      </c>
      <c r="BU529" s="290">
        <f t="shared" si="170"/>
        <v>0</v>
      </c>
      <c r="BV529" s="292">
        <f t="shared" si="171"/>
        <v>1</v>
      </c>
      <c r="BW529" s="311">
        <v>0</v>
      </c>
      <c r="BX529" s="290">
        <f t="shared" si="172"/>
        <v>0.43</v>
      </c>
      <c r="BY529">
        <f t="shared" si="173"/>
        <v>0</v>
      </c>
      <c r="BZ529" s="296">
        <f t="shared" si="174"/>
        <v>0</v>
      </c>
      <c r="CB529" s="291">
        <v>0.6</v>
      </c>
      <c r="CC529" s="291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45" hidden="1" customHeight="1" x14ac:dyDescent="0.25">
      <c r="A530" s="4">
        <v>2021</v>
      </c>
      <c r="B530" s="4"/>
      <c r="C530" s="4" t="s">
        <v>417</v>
      </c>
      <c r="D530" s="4" t="s">
        <v>65</v>
      </c>
      <c r="E530" s="4"/>
      <c r="F530" s="4" t="s">
        <v>90</v>
      </c>
      <c r="G530" s="5" t="s">
        <v>418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419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+VLOOKUP(G530,Liste!$A$7:$G$69,3,FALSE)</f>
        <v>Pin Maritime</v>
      </c>
      <c r="BI530" s="96" t="str">
        <f>+VLOOKUP(H530,Liste!$B$7:$G$69,5,FALSE)</f>
        <v>GS Pineraies des plaines du Centre et du Nord Ouest</v>
      </c>
      <c r="BJ530" s="131">
        <f t="shared" si="167"/>
        <v>59</v>
      </c>
      <c r="BK530" s="131" t="str">
        <f t="shared" si="169"/>
        <v>Pin Maritime_F2_Classique_GS Pineraies des plaines du Centre et du Nord Ouest_59_</v>
      </c>
      <c r="BL530" s="312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0" t="str">
        <f>+VLOOKUP(G530,Liste!$A$7:$H$69,8,FALSE)</f>
        <v>Résineux</v>
      </c>
      <c r="BU530" s="290">
        <f t="shared" si="170"/>
        <v>0</v>
      </c>
      <c r="BV530" s="292">
        <f t="shared" si="171"/>
        <v>1</v>
      </c>
      <c r="BW530" s="311">
        <v>0</v>
      </c>
      <c r="BX530" s="290">
        <f t="shared" si="172"/>
        <v>0.43</v>
      </c>
      <c r="BY530">
        <f t="shared" si="173"/>
        <v>0</v>
      </c>
      <c r="BZ530" s="296">
        <f t="shared" si="174"/>
        <v>0</v>
      </c>
      <c r="CB530" s="291">
        <v>0.6</v>
      </c>
      <c r="CC530" s="291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45" hidden="1" customHeight="1" x14ac:dyDescent="0.25">
      <c r="A531" s="4">
        <v>2021</v>
      </c>
      <c r="B531" s="4"/>
      <c r="C531" s="4" t="s">
        <v>417</v>
      </c>
      <c r="D531" s="4" t="s">
        <v>65</v>
      </c>
      <c r="E531" s="4"/>
      <c r="F531" s="4" t="s">
        <v>90</v>
      </c>
      <c r="G531" s="5" t="s">
        <v>418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419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+VLOOKUP(G531,Liste!$A$7:$G$69,3,FALSE)</f>
        <v>Pin Maritime</v>
      </c>
      <c r="BI531" s="96" t="str">
        <f>+VLOOKUP(H531,Liste!$B$7:$G$69,5,FALSE)</f>
        <v>GS Pineraies des plaines du Centre et du Nord Ouest</v>
      </c>
      <c r="BJ531" s="131">
        <f t="shared" si="167"/>
        <v>60</v>
      </c>
      <c r="BK531" s="131" t="str">
        <f t="shared" si="169"/>
        <v>Pin Maritime_F2_Classique_GS Pineraies des plaines du Centre et du Nord Ouest_60_</v>
      </c>
      <c r="BL531" s="312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0" t="str">
        <f>+VLOOKUP(G531,Liste!$A$7:$H$69,8,FALSE)</f>
        <v>Résineux</v>
      </c>
      <c r="BU531" s="290">
        <f t="shared" si="170"/>
        <v>0</v>
      </c>
      <c r="BV531" s="292">
        <f t="shared" si="171"/>
        <v>1</v>
      </c>
      <c r="BW531" s="311">
        <v>0</v>
      </c>
      <c r="BX531" s="290">
        <f t="shared" si="172"/>
        <v>0.43</v>
      </c>
      <c r="BY531">
        <f t="shared" si="173"/>
        <v>0</v>
      </c>
      <c r="BZ531" s="296">
        <f t="shared" si="174"/>
        <v>0</v>
      </c>
      <c r="CB531" s="291">
        <v>0.6</v>
      </c>
      <c r="CC531" s="291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45" hidden="1" customHeight="1" x14ac:dyDescent="0.25">
      <c r="A532" s="4">
        <v>2021</v>
      </c>
      <c r="B532" s="4"/>
      <c r="C532" s="4" t="s">
        <v>417</v>
      </c>
      <c r="D532" s="4" t="s">
        <v>65</v>
      </c>
      <c r="E532" s="4"/>
      <c r="F532" s="4" t="s">
        <v>90</v>
      </c>
      <c r="G532" s="5" t="s">
        <v>418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419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+VLOOKUP(G532,Liste!$A$7:$G$69,3,FALSE)</f>
        <v>Pin Maritime</v>
      </c>
      <c r="BI532" s="96" t="str">
        <f>+VLOOKUP(H532,Liste!$B$7:$G$69,5,FALSE)</f>
        <v>GS Pineraies des plaines du Centre et du Nord Ouest</v>
      </c>
      <c r="BJ532" s="131">
        <f t="shared" si="167"/>
        <v>60</v>
      </c>
      <c r="BK532" s="131" t="str">
        <f t="shared" si="169"/>
        <v>Pin Maritime_F2_Classique_GS Pineraies des plaines du Centre et du Nord Ouest_60_</v>
      </c>
      <c r="BL532" s="312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0" t="str">
        <f>+VLOOKUP(G532,Liste!$A$7:$H$69,8,FALSE)</f>
        <v>Résineux</v>
      </c>
      <c r="BU532" s="290">
        <f t="shared" si="170"/>
        <v>0</v>
      </c>
      <c r="BV532" s="292">
        <f t="shared" si="171"/>
        <v>1</v>
      </c>
      <c r="BW532" s="311">
        <v>0</v>
      </c>
      <c r="BX532" s="290">
        <f t="shared" si="172"/>
        <v>0.43</v>
      </c>
      <c r="BY532">
        <f t="shared" si="173"/>
        <v>0</v>
      </c>
      <c r="BZ532" s="296">
        <f t="shared" si="174"/>
        <v>0</v>
      </c>
      <c r="CB532" s="291">
        <v>0.6</v>
      </c>
      <c r="CC532" s="291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45" hidden="1" customHeight="1" x14ac:dyDescent="0.25">
      <c r="A533" s="4">
        <v>2021</v>
      </c>
      <c r="B533" s="4"/>
      <c r="C533" s="4" t="s">
        <v>417</v>
      </c>
      <c r="D533" s="4" t="s">
        <v>65</v>
      </c>
      <c r="E533" s="4"/>
      <c r="F533" s="4" t="s">
        <v>90</v>
      </c>
      <c r="G533" s="5" t="s">
        <v>418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419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+VLOOKUP(G533,Liste!$A$7:$G$69,3,FALSE)</f>
        <v>Pin Maritime</v>
      </c>
      <c r="BI533" s="96" t="str">
        <f>+VLOOKUP(H533,Liste!$B$7:$G$69,5,FALSE)</f>
        <v>GS Pineraies des plaines du Centre et du Nord Ouest</v>
      </c>
      <c r="BJ533" s="131">
        <f t="shared" si="167"/>
        <v>14</v>
      </c>
      <c r="BK533" s="131" t="str">
        <f t="shared" si="169"/>
        <v>Pin Maritime_F1_Classique_GS Pineraies des plaines du Centre et du Nord Ouest_14_</v>
      </c>
      <c r="BL533" s="312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0" t="str">
        <f>+VLOOKUP(G533,Liste!$A$7:$H$69,8,FALSE)</f>
        <v>Résineux</v>
      </c>
      <c r="BU533" s="290">
        <f t="shared" si="170"/>
        <v>0</v>
      </c>
      <c r="BV533" s="292">
        <f t="shared" si="171"/>
        <v>1</v>
      </c>
      <c r="BW533" s="311">
        <v>0</v>
      </c>
      <c r="BX533" s="290">
        <f t="shared" si="172"/>
        <v>0.43</v>
      </c>
      <c r="BY533">
        <f t="shared" si="173"/>
        <v>0</v>
      </c>
      <c r="BZ533" s="296">
        <f t="shared" si="174"/>
        <v>0</v>
      </c>
      <c r="CB533" s="291">
        <v>0.6</v>
      </c>
      <c r="CC533" s="291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45" hidden="1" customHeight="1" x14ac:dyDescent="0.25">
      <c r="A534" s="4">
        <v>2021</v>
      </c>
      <c r="B534" s="4"/>
      <c r="C534" s="4" t="s">
        <v>417</v>
      </c>
      <c r="D534" s="4" t="s">
        <v>65</v>
      </c>
      <c r="E534" s="4"/>
      <c r="F534" s="4" t="s">
        <v>90</v>
      </c>
      <c r="G534" s="5" t="s">
        <v>418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419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+VLOOKUP(G534,Liste!$A$7:$G$69,3,FALSE)</f>
        <v>Pin Maritime</v>
      </c>
      <c r="BI534" s="96" t="str">
        <f>+VLOOKUP(H534,Liste!$B$7:$G$69,5,FALSE)</f>
        <v>GS Pineraies des plaines du Centre et du Nord Ouest</v>
      </c>
      <c r="BJ534" s="131">
        <f t="shared" si="167"/>
        <v>14</v>
      </c>
      <c r="BK534" s="131" t="str">
        <f t="shared" si="169"/>
        <v>Pin Maritime_F1_Classique_GS Pineraies des plaines du Centre et du Nord Ouest_14_</v>
      </c>
      <c r="BL534" s="312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0" t="str">
        <f>+VLOOKUP(G534,Liste!$A$7:$H$69,8,FALSE)</f>
        <v>Résineux</v>
      </c>
      <c r="BU534" s="290">
        <f t="shared" si="170"/>
        <v>0</v>
      </c>
      <c r="BV534" s="292">
        <f t="shared" si="171"/>
        <v>1</v>
      </c>
      <c r="BW534" s="311">
        <v>0</v>
      </c>
      <c r="BX534" s="290">
        <f t="shared" si="172"/>
        <v>0.43</v>
      </c>
      <c r="BY534">
        <f t="shared" si="173"/>
        <v>16.378701956515222</v>
      </c>
      <c r="BZ534" s="296">
        <f t="shared" si="174"/>
        <v>16.378701956515222</v>
      </c>
      <c r="CB534" s="291">
        <v>0.6</v>
      </c>
      <c r="CC534" s="291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45" hidden="1" customHeight="1" x14ac:dyDescent="0.25">
      <c r="A535" s="4">
        <v>2021</v>
      </c>
      <c r="B535" s="4"/>
      <c r="C535" s="4" t="s">
        <v>417</v>
      </c>
      <c r="D535" s="4" t="s">
        <v>65</v>
      </c>
      <c r="E535" s="4"/>
      <c r="F535" s="4" t="s">
        <v>90</v>
      </c>
      <c r="G535" s="5" t="s">
        <v>418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419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+VLOOKUP(G535,Liste!$A$7:$G$69,3,FALSE)</f>
        <v>Pin Maritime</v>
      </c>
      <c r="BI535" s="96" t="str">
        <f>+VLOOKUP(H535,Liste!$B$7:$G$69,5,FALSE)</f>
        <v>GS Pineraies des plaines du Centre et du Nord Ouest</v>
      </c>
      <c r="BJ535" s="131">
        <f t="shared" si="167"/>
        <v>15</v>
      </c>
      <c r="BK535" s="131" t="str">
        <f t="shared" si="169"/>
        <v>Pin Maritime_F1_Classique_GS Pineraies des plaines du Centre et du Nord Ouest_15_</v>
      </c>
      <c r="BL535" s="312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0" t="str">
        <f>+VLOOKUP(G535,Liste!$A$7:$H$69,8,FALSE)</f>
        <v>Résineux</v>
      </c>
      <c r="BU535" s="290">
        <f t="shared" si="170"/>
        <v>0</v>
      </c>
      <c r="BV535" s="292">
        <f t="shared" si="171"/>
        <v>1</v>
      </c>
      <c r="BW535" s="311">
        <v>0</v>
      </c>
      <c r="BX535" s="290">
        <f t="shared" si="172"/>
        <v>0.43</v>
      </c>
      <c r="BY535">
        <f t="shared" si="173"/>
        <v>0</v>
      </c>
      <c r="BZ535" s="296">
        <f t="shared" si="174"/>
        <v>16.378701956515222</v>
      </c>
      <c r="CB535" s="291">
        <v>0.6</v>
      </c>
      <c r="CC535" s="291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45" hidden="1" customHeight="1" x14ac:dyDescent="0.25">
      <c r="A536" s="4">
        <v>2021</v>
      </c>
      <c r="B536" s="4"/>
      <c r="C536" s="4" t="s">
        <v>417</v>
      </c>
      <c r="D536" s="4" t="s">
        <v>65</v>
      </c>
      <c r="E536" s="4"/>
      <c r="F536" s="4" t="s">
        <v>90</v>
      </c>
      <c r="G536" s="5" t="s">
        <v>418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419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+VLOOKUP(G536,Liste!$A$7:$G$69,3,FALSE)</f>
        <v>Pin Maritime</v>
      </c>
      <c r="BI536" s="96" t="str">
        <f>+VLOOKUP(H536,Liste!$B$7:$G$69,5,FALSE)</f>
        <v>GS Pineraies des plaines du Centre et du Nord Ouest</v>
      </c>
      <c r="BJ536" s="131">
        <f t="shared" si="167"/>
        <v>16</v>
      </c>
      <c r="BK536" s="131" t="str">
        <f t="shared" si="169"/>
        <v>Pin Maritime_F1_Classique_GS Pineraies des plaines du Centre et du Nord Ouest_16_</v>
      </c>
      <c r="BL536" s="312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0" t="str">
        <f>+VLOOKUP(G536,Liste!$A$7:$H$69,8,FALSE)</f>
        <v>Résineux</v>
      </c>
      <c r="BU536" s="290">
        <f t="shared" si="170"/>
        <v>0</v>
      </c>
      <c r="BV536" s="292">
        <f t="shared" si="171"/>
        <v>1</v>
      </c>
      <c r="BW536" s="311">
        <v>0</v>
      </c>
      <c r="BX536" s="290">
        <f t="shared" si="172"/>
        <v>0.43</v>
      </c>
      <c r="BY536">
        <f t="shared" si="173"/>
        <v>0</v>
      </c>
      <c r="BZ536" s="296">
        <f t="shared" si="174"/>
        <v>16.378701956515222</v>
      </c>
      <c r="CB536" s="291">
        <v>0.6</v>
      </c>
      <c r="CC536" s="291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45" hidden="1" customHeight="1" x14ac:dyDescent="0.25">
      <c r="A537" s="4">
        <v>2021</v>
      </c>
      <c r="B537" s="4"/>
      <c r="C537" s="4" t="s">
        <v>417</v>
      </c>
      <c r="D537" s="4" t="s">
        <v>65</v>
      </c>
      <c r="E537" s="4"/>
      <c r="F537" s="4" t="s">
        <v>90</v>
      </c>
      <c r="G537" s="5" t="s">
        <v>418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419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+VLOOKUP(G537,Liste!$A$7:$G$69,3,FALSE)</f>
        <v>Pin Maritime</v>
      </c>
      <c r="BI537" s="96" t="str">
        <f>+VLOOKUP(H537,Liste!$B$7:$G$69,5,FALSE)</f>
        <v>GS Pineraies des plaines du Centre et du Nord Ouest</v>
      </c>
      <c r="BJ537" s="131">
        <f t="shared" si="167"/>
        <v>17</v>
      </c>
      <c r="BK537" s="131" t="str">
        <f t="shared" si="169"/>
        <v>Pin Maritime_F1_Classique_GS Pineraies des plaines du Centre et du Nord Ouest_17_</v>
      </c>
      <c r="BL537" s="312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0" t="str">
        <f>+VLOOKUP(G537,Liste!$A$7:$H$69,8,FALSE)</f>
        <v>Résineux</v>
      </c>
      <c r="BU537" s="290">
        <f t="shared" si="170"/>
        <v>0</v>
      </c>
      <c r="BV537" s="292">
        <f t="shared" si="171"/>
        <v>1</v>
      </c>
      <c r="BW537" s="311">
        <v>0</v>
      </c>
      <c r="BX537" s="290">
        <f t="shared" si="172"/>
        <v>0.43</v>
      </c>
      <c r="BY537">
        <f t="shared" si="173"/>
        <v>0</v>
      </c>
      <c r="BZ537" s="296">
        <f t="shared" si="174"/>
        <v>16.378701956515222</v>
      </c>
      <c r="CB537" s="291">
        <v>0.6</v>
      </c>
      <c r="CC537" s="291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45" hidden="1" customHeight="1" x14ac:dyDescent="0.25">
      <c r="A538" s="4">
        <v>2021</v>
      </c>
      <c r="B538" s="4"/>
      <c r="C538" s="4" t="s">
        <v>417</v>
      </c>
      <c r="D538" s="4" t="s">
        <v>65</v>
      </c>
      <c r="E538" s="4"/>
      <c r="F538" s="4" t="s">
        <v>90</v>
      </c>
      <c r="G538" s="5" t="s">
        <v>418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419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+VLOOKUP(G538,Liste!$A$7:$G$69,3,FALSE)</f>
        <v>Pin Maritime</v>
      </c>
      <c r="BI538" s="96" t="str">
        <f>+VLOOKUP(H538,Liste!$B$7:$G$69,5,FALSE)</f>
        <v>GS Pineraies des plaines du Centre et du Nord Ouest</v>
      </c>
      <c r="BJ538" s="131">
        <f t="shared" si="167"/>
        <v>18</v>
      </c>
      <c r="BK538" s="131" t="str">
        <f t="shared" si="169"/>
        <v>Pin Maritime_F1_Classique_GS Pineraies des plaines du Centre et du Nord Ouest_18_</v>
      </c>
      <c r="BL538" s="312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0" t="str">
        <f>+VLOOKUP(G538,Liste!$A$7:$H$69,8,FALSE)</f>
        <v>Résineux</v>
      </c>
      <c r="BU538" s="290">
        <f t="shared" si="170"/>
        <v>0</v>
      </c>
      <c r="BV538" s="292">
        <f t="shared" si="171"/>
        <v>1</v>
      </c>
      <c r="BW538" s="311">
        <v>0</v>
      </c>
      <c r="BX538" s="290">
        <f t="shared" si="172"/>
        <v>0.43</v>
      </c>
      <c r="BY538">
        <f t="shared" si="173"/>
        <v>0</v>
      </c>
      <c r="BZ538" s="296">
        <f t="shared" si="174"/>
        <v>16.378701956515222</v>
      </c>
      <c r="CB538" s="291">
        <v>0.6</v>
      </c>
      <c r="CC538" s="291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45" hidden="1" customHeight="1" x14ac:dyDescent="0.25">
      <c r="A539" s="4">
        <v>2021</v>
      </c>
      <c r="B539" s="4"/>
      <c r="C539" s="4" t="s">
        <v>417</v>
      </c>
      <c r="D539" s="4" t="s">
        <v>65</v>
      </c>
      <c r="E539" s="4"/>
      <c r="F539" s="4" t="s">
        <v>90</v>
      </c>
      <c r="G539" s="5" t="s">
        <v>418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419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+VLOOKUP(G539,Liste!$A$7:$G$69,3,FALSE)</f>
        <v>Pin Maritime</v>
      </c>
      <c r="BI539" s="96" t="str">
        <f>+VLOOKUP(H539,Liste!$B$7:$G$69,5,FALSE)</f>
        <v>GS Pineraies des plaines du Centre et du Nord Ouest</v>
      </c>
      <c r="BJ539" s="131">
        <f t="shared" si="167"/>
        <v>19</v>
      </c>
      <c r="BK539" s="131" t="str">
        <f t="shared" si="169"/>
        <v>Pin Maritime_F1_Classique_GS Pineraies des plaines du Centre et du Nord Ouest_19_</v>
      </c>
      <c r="BL539" s="312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0" t="str">
        <f>+VLOOKUP(G539,Liste!$A$7:$H$69,8,FALSE)</f>
        <v>Résineux</v>
      </c>
      <c r="BU539" s="290">
        <f t="shared" si="170"/>
        <v>0</v>
      </c>
      <c r="BV539" s="292">
        <f t="shared" si="171"/>
        <v>1</v>
      </c>
      <c r="BW539" s="311">
        <v>0</v>
      </c>
      <c r="BX539" s="290">
        <f t="shared" si="172"/>
        <v>0.43</v>
      </c>
      <c r="BY539">
        <f t="shared" si="173"/>
        <v>0</v>
      </c>
      <c r="BZ539" s="296">
        <f t="shared" si="174"/>
        <v>16.378701956515222</v>
      </c>
      <c r="CB539" s="291">
        <v>0.6</v>
      </c>
      <c r="CC539" s="291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45" hidden="1" customHeight="1" x14ac:dyDescent="0.25">
      <c r="A540" s="4">
        <v>2021</v>
      </c>
      <c r="B540" s="4"/>
      <c r="C540" s="4" t="s">
        <v>417</v>
      </c>
      <c r="D540" s="4" t="s">
        <v>65</v>
      </c>
      <c r="E540" s="4"/>
      <c r="F540" s="4" t="s">
        <v>90</v>
      </c>
      <c r="G540" s="5" t="s">
        <v>418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419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+VLOOKUP(G540,Liste!$A$7:$G$69,3,FALSE)</f>
        <v>Pin Maritime</v>
      </c>
      <c r="BI540" s="96" t="str">
        <f>+VLOOKUP(H540,Liste!$B$7:$G$69,5,FALSE)</f>
        <v>GS Pineraies des plaines du Centre et du Nord Ouest</v>
      </c>
      <c r="BJ540" s="131">
        <f t="shared" si="167"/>
        <v>19</v>
      </c>
      <c r="BK540" s="131" t="str">
        <f t="shared" si="169"/>
        <v>Pin Maritime_F1_Classique_GS Pineraies des plaines du Centre et du Nord Ouest_19_</v>
      </c>
      <c r="BL540" s="312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0" t="str">
        <f>+VLOOKUP(G540,Liste!$A$7:$H$69,8,FALSE)</f>
        <v>Résineux</v>
      </c>
      <c r="BU540" s="290">
        <f t="shared" si="170"/>
        <v>0</v>
      </c>
      <c r="BV540" s="292">
        <f t="shared" si="171"/>
        <v>1</v>
      </c>
      <c r="BW540" s="311">
        <v>0</v>
      </c>
      <c r="BX540" s="290">
        <f t="shared" si="172"/>
        <v>0.43</v>
      </c>
      <c r="BY540">
        <f t="shared" si="173"/>
        <v>18.796431551182536</v>
      </c>
      <c r="BZ540" s="296">
        <f t="shared" si="174"/>
        <v>35.175133507697758</v>
      </c>
      <c r="CB540" s="291">
        <v>0.6</v>
      </c>
      <c r="CC540" s="291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45" hidden="1" customHeight="1" x14ac:dyDescent="0.25">
      <c r="A541" s="4">
        <v>2021</v>
      </c>
      <c r="B541" s="4"/>
      <c r="C541" s="4" t="s">
        <v>417</v>
      </c>
      <c r="D541" s="4" t="s">
        <v>65</v>
      </c>
      <c r="E541" s="4"/>
      <c r="F541" s="4" t="s">
        <v>90</v>
      </c>
      <c r="G541" s="5" t="s">
        <v>418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419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+VLOOKUP(G541,Liste!$A$7:$G$69,3,FALSE)</f>
        <v>Pin Maritime</v>
      </c>
      <c r="BI541" s="96" t="str">
        <f>+VLOOKUP(H541,Liste!$B$7:$G$69,5,FALSE)</f>
        <v>GS Pineraies des plaines du Centre et du Nord Ouest</v>
      </c>
      <c r="BJ541" s="131">
        <f t="shared" si="167"/>
        <v>20</v>
      </c>
      <c r="BK541" s="131" t="str">
        <f t="shared" si="169"/>
        <v>Pin Maritime_F1_Classique_GS Pineraies des plaines du Centre et du Nord Ouest_20_</v>
      </c>
      <c r="BL541" s="312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0" t="str">
        <f>+VLOOKUP(G541,Liste!$A$7:$H$69,8,FALSE)</f>
        <v>Résineux</v>
      </c>
      <c r="BU541" s="290">
        <f t="shared" si="170"/>
        <v>0</v>
      </c>
      <c r="BV541" s="292">
        <f t="shared" si="171"/>
        <v>1</v>
      </c>
      <c r="BW541" s="311">
        <v>0</v>
      </c>
      <c r="BX541" s="290">
        <f t="shared" si="172"/>
        <v>0.43</v>
      </c>
      <c r="BY541">
        <f t="shared" si="173"/>
        <v>0</v>
      </c>
      <c r="BZ541" s="296">
        <f t="shared" si="174"/>
        <v>35.175133507697758</v>
      </c>
      <c r="CB541" s="291">
        <v>0.6</v>
      </c>
      <c r="CC541" s="291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45" hidden="1" customHeight="1" x14ac:dyDescent="0.25">
      <c r="A542" s="4">
        <v>2021</v>
      </c>
      <c r="B542" s="4"/>
      <c r="C542" s="4" t="s">
        <v>417</v>
      </c>
      <c r="D542" s="4" t="s">
        <v>65</v>
      </c>
      <c r="E542" s="4"/>
      <c r="F542" s="4" t="s">
        <v>90</v>
      </c>
      <c r="G542" s="5" t="s">
        <v>418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419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+VLOOKUP(G542,Liste!$A$7:$G$69,3,FALSE)</f>
        <v>Pin Maritime</v>
      </c>
      <c r="BI542" s="96" t="str">
        <f>+VLOOKUP(H542,Liste!$B$7:$G$69,5,FALSE)</f>
        <v>GS Pineraies des plaines du Centre et du Nord Ouest</v>
      </c>
      <c r="BJ542" s="131">
        <f t="shared" si="167"/>
        <v>21</v>
      </c>
      <c r="BK542" s="131" t="str">
        <f t="shared" si="169"/>
        <v>Pin Maritime_F1_Classique_GS Pineraies des plaines du Centre et du Nord Ouest_21_</v>
      </c>
      <c r="BL542" s="312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0" t="str">
        <f>+VLOOKUP(G542,Liste!$A$7:$H$69,8,FALSE)</f>
        <v>Résineux</v>
      </c>
      <c r="BU542" s="290">
        <f t="shared" si="170"/>
        <v>0</v>
      </c>
      <c r="BV542" s="292">
        <f t="shared" si="171"/>
        <v>1</v>
      </c>
      <c r="BW542" s="311">
        <v>0</v>
      </c>
      <c r="BX542" s="290">
        <f t="shared" si="172"/>
        <v>0.43</v>
      </c>
      <c r="BY542">
        <f t="shared" si="173"/>
        <v>0</v>
      </c>
      <c r="BZ542" s="296">
        <f t="shared" si="174"/>
        <v>35.175133507697758</v>
      </c>
      <c r="CB542" s="291">
        <v>0.6</v>
      </c>
      <c r="CC542" s="291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45" hidden="1" customHeight="1" x14ac:dyDescent="0.25">
      <c r="A543" s="4">
        <v>2021</v>
      </c>
      <c r="B543" s="4"/>
      <c r="C543" s="4" t="s">
        <v>417</v>
      </c>
      <c r="D543" s="4" t="s">
        <v>65</v>
      </c>
      <c r="E543" s="4"/>
      <c r="F543" s="4" t="s">
        <v>90</v>
      </c>
      <c r="G543" s="5" t="s">
        <v>418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419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+VLOOKUP(G543,Liste!$A$7:$G$69,3,FALSE)</f>
        <v>Pin Maritime</v>
      </c>
      <c r="BI543" s="96" t="str">
        <f>+VLOOKUP(H543,Liste!$B$7:$G$69,5,FALSE)</f>
        <v>GS Pineraies des plaines du Centre et du Nord Ouest</v>
      </c>
      <c r="BJ543" s="131">
        <f t="shared" si="167"/>
        <v>22</v>
      </c>
      <c r="BK543" s="131" t="str">
        <f t="shared" si="169"/>
        <v>Pin Maritime_F1_Classique_GS Pineraies des plaines du Centre et du Nord Ouest_22_</v>
      </c>
      <c r="BL543" s="312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0" t="str">
        <f>+VLOOKUP(G543,Liste!$A$7:$H$69,8,FALSE)</f>
        <v>Résineux</v>
      </c>
      <c r="BU543" s="290">
        <f t="shared" si="170"/>
        <v>0</v>
      </c>
      <c r="BV543" s="292">
        <f t="shared" si="171"/>
        <v>1</v>
      </c>
      <c r="BW543" s="311">
        <v>0</v>
      </c>
      <c r="BX543" s="290">
        <f t="shared" si="172"/>
        <v>0.43</v>
      </c>
      <c r="BY543">
        <f t="shared" si="173"/>
        <v>0</v>
      </c>
      <c r="BZ543" s="296">
        <f t="shared" si="174"/>
        <v>35.175133507697758</v>
      </c>
      <c r="CB543" s="291">
        <v>0.6</v>
      </c>
      <c r="CC543" s="291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45" hidden="1" customHeight="1" x14ac:dyDescent="0.25">
      <c r="A544" s="4">
        <v>2021</v>
      </c>
      <c r="B544" s="4"/>
      <c r="C544" s="4" t="s">
        <v>417</v>
      </c>
      <c r="D544" s="4" t="s">
        <v>65</v>
      </c>
      <c r="E544" s="4"/>
      <c r="F544" s="4" t="s">
        <v>90</v>
      </c>
      <c r="G544" s="5" t="s">
        <v>418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419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+VLOOKUP(G544,Liste!$A$7:$G$69,3,FALSE)</f>
        <v>Pin Maritime</v>
      </c>
      <c r="BI544" s="96" t="str">
        <f>+VLOOKUP(H544,Liste!$B$7:$G$69,5,FALSE)</f>
        <v>GS Pineraies des plaines du Centre et du Nord Ouest</v>
      </c>
      <c r="BJ544" s="131">
        <f t="shared" si="167"/>
        <v>23</v>
      </c>
      <c r="BK544" s="131" t="str">
        <f t="shared" si="169"/>
        <v>Pin Maritime_F1_Classique_GS Pineraies des plaines du Centre et du Nord Ouest_23_</v>
      </c>
      <c r="BL544" s="312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0" t="str">
        <f>+VLOOKUP(G544,Liste!$A$7:$H$69,8,FALSE)</f>
        <v>Résineux</v>
      </c>
      <c r="BU544" s="290">
        <f t="shared" si="170"/>
        <v>0</v>
      </c>
      <c r="BV544" s="292">
        <f t="shared" si="171"/>
        <v>1</v>
      </c>
      <c r="BW544" s="311">
        <v>0</v>
      </c>
      <c r="BX544" s="290">
        <f t="shared" si="172"/>
        <v>0.43</v>
      </c>
      <c r="BY544">
        <f t="shared" si="173"/>
        <v>0</v>
      </c>
      <c r="BZ544" s="296">
        <f t="shared" si="174"/>
        <v>35.175133507697758</v>
      </c>
      <c r="CB544" s="291">
        <v>0.6</v>
      </c>
      <c r="CC544" s="291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45" hidden="1" customHeight="1" x14ac:dyDescent="0.25">
      <c r="A545" s="4">
        <v>2021</v>
      </c>
      <c r="B545" s="4"/>
      <c r="C545" s="4" t="s">
        <v>417</v>
      </c>
      <c r="D545" s="4" t="s">
        <v>65</v>
      </c>
      <c r="E545" s="4"/>
      <c r="F545" s="4" t="s">
        <v>90</v>
      </c>
      <c r="G545" s="5" t="s">
        <v>418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419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+VLOOKUP(G545,Liste!$A$7:$G$69,3,FALSE)</f>
        <v>Pin Maritime</v>
      </c>
      <c r="BI545" s="96" t="str">
        <f>+VLOOKUP(H545,Liste!$B$7:$G$69,5,FALSE)</f>
        <v>GS Pineraies des plaines du Centre et du Nord Ouest</v>
      </c>
      <c r="BJ545" s="131">
        <f t="shared" si="167"/>
        <v>24</v>
      </c>
      <c r="BK545" s="131" t="str">
        <f t="shared" si="169"/>
        <v>Pin Maritime_F1_Classique_GS Pineraies des plaines du Centre et du Nord Ouest_24_</v>
      </c>
      <c r="BL545" s="312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0" t="str">
        <f>+VLOOKUP(G545,Liste!$A$7:$H$69,8,FALSE)</f>
        <v>Résineux</v>
      </c>
      <c r="BU545" s="290">
        <f t="shared" si="170"/>
        <v>0</v>
      </c>
      <c r="BV545" s="292">
        <f t="shared" si="171"/>
        <v>1</v>
      </c>
      <c r="BW545" s="311">
        <v>0</v>
      </c>
      <c r="BX545" s="290">
        <f t="shared" si="172"/>
        <v>0.43</v>
      </c>
      <c r="BY545">
        <f t="shared" si="173"/>
        <v>0</v>
      </c>
      <c r="BZ545" s="296">
        <f t="shared" si="174"/>
        <v>35.175133507697758</v>
      </c>
      <c r="CB545" s="291">
        <v>0.6</v>
      </c>
      <c r="CC545" s="291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45" hidden="1" customHeight="1" x14ac:dyDescent="0.25">
      <c r="A546" s="4">
        <v>2021</v>
      </c>
      <c r="B546" s="4"/>
      <c r="C546" s="4" t="s">
        <v>417</v>
      </c>
      <c r="D546" s="4" t="s">
        <v>65</v>
      </c>
      <c r="E546" s="4"/>
      <c r="F546" s="4" t="s">
        <v>90</v>
      </c>
      <c r="G546" s="5" t="s">
        <v>418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419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+VLOOKUP(G546,Liste!$A$7:$G$69,3,FALSE)</f>
        <v>Pin Maritime</v>
      </c>
      <c r="BI546" s="96" t="str">
        <f>+VLOOKUP(H546,Liste!$B$7:$G$69,5,FALSE)</f>
        <v>GS Pineraies des plaines du Centre et du Nord Ouest</v>
      </c>
      <c r="BJ546" s="131">
        <f t="shared" si="167"/>
        <v>24</v>
      </c>
      <c r="BK546" s="131" t="str">
        <f t="shared" si="169"/>
        <v>Pin Maritime_F1_Classique_GS Pineraies des plaines du Centre et du Nord Ouest_24_</v>
      </c>
      <c r="BL546" s="312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0" t="str">
        <f>+VLOOKUP(G546,Liste!$A$7:$H$69,8,FALSE)</f>
        <v>Résineux</v>
      </c>
      <c r="BU546" s="290">
        <f t="shared" si="170"/>
        <v>0</v>
      </c>
      <c r="BV546" s="292">
        <f t="shared" si="171"/>
        <v>1</v>
      </c>
      <c r="BW546" s="311">
        <v>0</v>
      </c>
      <c r="BX546" s="290">
        <f t="shared" si="172"/>
        <v>0.43</v>
      </c>
      <c r="BY546">
        <f t="shared" si="173"/>
        <v>19.780489645810409</v>
      </c>
      <c r="BZ546" s="296">
        <f t="shared" si="174"/>
        <v>54.955623153508171</v>
      </c>
      <c r="CB546" s="291">
        <v>0.6</v>
      </c>
      <c r="CC546" s="291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45" hidden="1" customHeight="1" x14ac:dyDescent="0.25">
      <c r="A547" s="4">
        <v>2021</v>
      </c>
      <c r="B547" s="4"/>
      <c r="C547" s="4" t="s">
        <v>417</v>
      </c>
      <c r="D547" s="4" t="s">
        <v>65</v>
      </c>
      <c r="E547" s="4"/>
      <c r="F547" s="4" t="s">
        <v>90</v>
      </c>
      <c r="G547" s="5" t="s">
        <v>418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419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+VLOOKUP(G547,Liste!$A$7:$G$69,3,FALSE)</f>
        <v>Pin Maritime</v>
      </c>
      <c r="BI547" s="96" t="str">
        <f>+VLOOKUP(H547,Liste!$B$7:$G$69,5,FALSE)</f>
        <v>GS Pineraies des plaines du Centre et du Nord Ouest</v>
      </c>
      <c r="BJ547" s="131">
        <f t="shared" si="167"/>
        <v>25</v>
      </c>
      <c r="BK547" s="131" t="str">
        <f t="shared" si="169"/>
        <v>Pin Maritime_F1_Classique_GS Pineraies des plaines du Centre et du Nord Ouest_25_</v>
      </c>
      <c r="BL547" s="312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0" t="str">
        <f>+VLOOKUP(G547,Liste!$A$7:$H$69,8,FALSE)</f>
        <v>Résineux</v>
      </c>
      <c r="BU547" s="290">
        <f t="shared" si="170"/>
        <v>0</v>
      </c>
      <c r="BV547" s="292">
        <f t="shared" si="171"/>
        <v>1</v>
      </c>
      <c r="BW547" s="311">
        <v>0</v>
      </c>
      <c r="BX547" s="290">
        <f t="shared" si="172"/>
        <v>0.43</v>
      </c>
      <c r="BY547">
        <f t="shared" si="173"/>
        <v>0</v>
      </c>
      <c r="BZ547" s="296">
        <f t="shared" si="174"/>
        <v>54.955623153508171</v>
      </c>
      <c r="CB547" s="291">
        <v>0.6</v>
      </c>
      <c r="CC547" s="291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45" hidden="1" customHeight="1" x14ac:dyDescent="0.25">
      <c r="A548" s="4">
        <v>2021</v>
      </c>
      <c r="B548" s="4"/>
      <c r="C548" s="4" t="s">
        <v>417</v>
      </c>
      <c r="D548" s="4" t="s">
        <v>65</v>
      </c>
      <c r="E548" s="4"/>
      <c r="F548" s="4" t="s">
        <v>90</v>
      </c>
      <c r="G548" s="5" t="s">
        <v>418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419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+VLOOKUP(G548,Liste!$A$7:$G$69,3,FALSE)</f>
        <v>Pin Maritime</v>
      </c>
      <c r="BI548" s="96" t="str">
        <f>+VLOOKUP(H548,Liste!$B$7:$G$69,5,FALSE)</f>
        <v>GS Pineraies des plaines du Centre et du Nord Ouest</v>
      </c>
      <c r="BJ548" s="131">
        <f t="shared" si="167"/>
        <v>26</v>
      </c>
      <c r="BK548" s="131" t="str">
        <f t="shared" si="169"/>
        <v>Pin Maritime_F1_Classique_GS Pineraies des plaines du Centre et du Nord Ouest_26_</v>
      </c>
      <c r="BL548" s="312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0" t="str">
        <f>+VLOOKUP(G548,Liste!$A$7:$H$69,8,FALSE)</f>
        <v>Résineux</v>
      </c>
      <c r="BU548" s="290">
        <f t="shared" si="170"/>
        <v>0</v>
      </c>
      <c r="BV548" s="292">
        <f t="shared" si="171"/>
        <v>1</v>
      </c>
      <c r="BW548" s="311">
        <v>0</v>
      </c>
      <c r="BX548" s="290">
        <f t="shared" si="172"/>
        <v>0.43</v>
      </c>
      <c r="BY548">
        <f t="shared" si="173"/>
        <v>0</v>
      </c>
      <c r="BZ548" s="296">
        <f t="shared" si="174"/>
        <v>54.955623153508171</v>
      </c>
      <c r="CB548" s="291">
        <v>0.6</v>
      </c>
      <c r="CC548" s="291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45" hidden="1" customHeight="1" x14ac:dyDescent="0.25">
      <c r="A549" s="4">
        <v>2021</v>
      </c>
      <c r="B549" s="4"/>
      <c r="C549" s="4" t="s">
        <v>417</v>
      </c>
      <c r="D549" s="4" t="s">
        <v>65</v>
      </c>
      <c r="E549" s="4"/>
      <c r="F549" s="4" t="s">
        <v>90</v>
      </c>
      <c r="G549" s="5" t="s">
        <v>418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419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+VLOOKUP(G549,Liste!$A$7:$G$69,3,FALSE)</f>
        <v>Pin Maritime</v>
      </c>
      <c r="BI549" s="96" t="str">
        <f>+VLOOKUP(H549,Liste!$B$7:$G$69,5,FALSE)</f>
        <v>GS Pineraies des plaines du Centre et du Nord Ouest</v>
      </c>
      <c r="BJ549" s="131">
        <f t="shared" si="167"/>
        <v>27</v>
      </c>
      <c r="BK549" s="131" t="str">
        <f t="shared" si="169"/>
        <v>Pin Maritime_F1_Classique_GS Pineraies des plaines du Centre et du Nord Ouest_27_</v>
      </c>
      <c r="BL549" s="312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0" t="str">
        <f>+VLOOKUP(G549,Liste!$A$7:$H$69,8,FALSE)</f>
        <v>Résineux</v>
      </c>
      <c r="BU549" s="290">
        <f t="shared" si="170"/>
        <v>0</v>
      </c>
      <c r="BV549" s="292">
        <f t="shared" si="171"/>
        <v>1</v>
      </c>
      <c r="BW549" s="311">
        <v>0</v>
      </c>
      <c r="BX549" s="290">
        <f t="shared" si="172"/>
        <v>0.43</v>
      </c>
      <c r="BY549">
        <f t="shared" si="173"/>
        <v>0</v>
      </c>
      <c r="BZ549" s="296">
        <f t="shared" si="174"/>
        <v>54.955623153508171</v>
      </c>
      <c r="CB549" s="291">
        <v>0.6</v>
      </c>
      <c r="CC549" s="291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45" hidden="1" customHeight="1" x14ac:dyDescent="0.25">
      <c r="A550" s="4">
        <v>2021</v>
      </c>
      <c r="B550" s="4"/>
      <c r="C550" s="4" t="s">
        <v>417</v>
      </c>
      <c r="D550" s="4" t="s">
        <v>65</v>
      </c>
      <c r="E550" s="4"/>
      <c r="F550" s="4" t="s">
        <v>90</v>
      </c>
      <c r="G550" s="5" t="s">
        <v>418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419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+VLOOKUP(G550,Liste!$A$7:$G$69,3,FALSE)</f>
        <v>Pin Maritime</v>
      </c>
      <c r="BI550" s="96" t="str">
        <f>+VLOOKUP(H550,Liste!$B$7:$G$69,5,FALSE)</f>
        <v>GS Pineraies des plaines du Centre et du Nord Ouest</v>
      </c>
      <c r="BJ550" s="131">
        <f t="shared" si="167"/>
        <v>28</v>
      </c>
      <c r="BK550" s="131" t="str">
        <f t="shared" si="169"/>
        <v>Pin Maritime_F1_Classique_GS Pineraies des plaines du Centre et du Nord Ouest_28_</v>
      </c>
      <c r="BL550" s="312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0" t="str">
        <f>+VLOOKUP(G550,Liste!$A$7:$H$69,8,FALSE)</f>
        <v>Résineux</v>
      </c>
      <c r="BU550" s="290">
        <f t="shared" si="170"/>
        <v>0</v>
      </c>
      <c r="BV550" s="292">
        <f t="shared" si="171"/>
        <v>1</v>
      </c>
      <c r="BW550" s="311">
        <v>0</v>
      </c>
      <c r="BX550" s="290">
        <f t="shared" si="172"/>
        <v>0.43</v>
      </c>
      <c r="BY550">
        <f t="shared" si="173"/>
        <v>0</v>
      </c>
      <c r="BZ550" s="296">
        <f t="shared" si="174"/>
        <v>54.955623153508171</v>
      </c>
      <c r="CB550" s="291">
        <v>0.6</v>
      </c>
      <c r="CC550" s="291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45" hidden="1" customHeight="1" x14ac:dyDescent="0.25">
      <c r="A551" s="4">
        <v>2021</v>
      </c>
      <c r="B551" s="4"/>
      <c r="C551" s="4" t="s">
        <v>417</v>
      </c>
      <c r="D551" s="4" t="s">
        <v>65</v>
      </c>
      <c r="E551" s="4"/>
      <c r="F551" s="4" t="s">
        <v>90</v>
      </c>
      <c r="G551" s="5" t="s">
        <v>418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419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+VLOOKUP(G551,Liste!$A$7:$G$69,3,FALSE)</f>
        <v>Pin Maritime</v>
      </c>
      <c r="BI551" s="96" t="str">
        <f>+VLOOKUP(H551,Liste!$B$7:$G$69,5,FALSE)</f>
        <v>GS Pineraies des plaines du Centre et du Nord Ouest</v>
      </c>
      <c r="BJ551" s="131">
        <f t="shared" si="167"/>
        <v>29</v>
      </c>
      <c r="BK551" s="131" t="str">
        <f t="shared" si="169"/>
        <v>Pin Maritime_F1_Classique_GS Pineraies des plaines du Centre et du Nord Ouest_29_</v>
      </c>
      <c r="BL551" s="312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0" t="str">
        <f>+VLOOKUP(G551,Liste!$A$7:$H$69,8,FALSE)</f>
        <v>Résineux</v>
      </c>
      <c r="BU551" s="290">
        <f t="shared" si="170"/>
        <v>0</v>
      </c>
      <c r="BV551" s="292">
        <f t="shared" si="171"/>
        <v>1</v>
      </c>
      <c r="BW551" s="311">
        <v>0</v>
      </c>
      <c r="BX551" s="290">
        <f t="shared" si="172"/>
        <v>0.43</v>
      </c>
      <c r="BY551">
        <f t="shared" si="173"/>
        <v>0</v>
      </c>
      <c r="BZ551" s="296">
        <f t="shared" si="174"/>
        <v>54.955623153508171</v>
      </c>
      <c r="CB551" s="291">
        <v>0.6</v>
      </c>
      <c r="CC551" s="291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45" hidden="1" customHeight="1" x14ac:dyDescent="0.25">
      <c r="A552" s="4">
        <v>2021</v>
      </c>
      <c r="B552" s="4"/>
      <c r="C552" s="4" t="s">
        <v>417</v>
      </c>
      <c r="D552" s="4" t="s">
        <v>65</v>
      </c>
      <c r="E552" s="4"/>
      <c r="F552" s="4" t="s">
        <v>90</v>
      </c>
      <c r="G552" s="5" t="s">
        <v>418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419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+VLOOKUP(G552,Liste!$A$7:$G$69,3,FALSE)</f>
        <v>Pin Maritime</v>
      </c>
      <c r="BI552" s="96" t="str">
        <f>+VLOOKUP(H552,Liste!$B$7:$G$69,5,FALSE)</f>
        <v>GS Pineraies des plaines du Centre et du Nord Ouest</v>
      </c>
      <c r="BJ552" s="131">
        <f t="shared" si="167"/>
        <v>30</v>
      </c>
      <c r="BK552" s="131" t="str">
        <f t="shared" si="169"/>
        <v>Pin Maritime_F1_Classique_GS Pineraies des plaines du Centre et du Nord Ouest_30_</v>
      </c>
      <c r="BL552" s="312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0" t="str">
        <f>+VLOOKUP(G552,Liste!$A$7:$H$69,8,FALSE)</f>
        <v>Résineux</v>
      </c>
      <c r="BU552" s="290">
        <f t="shared" si="170"/>
        <v>0</v>
      </c>
      <c r="BV552" s="292">
        <f t="shared" si="171"/>
        <v>1</v>
      </c>
      <c r="BW552" s="311">
        <v>0</v>
      </c>
      <c r="BX552" s="290">
        <f t="shared" si="172"/>
        <v>0.43</v>
      </c>
      <c r="BY552">
        <f t="shared" si="173"/>
        <v>0</v>
      </c>
      <c r="BZ552" s="296">
        <f t="shared" si="174"/>
        <v>54.955623153508171</v>
      </c>
      <c r="CB552" s="291">
        <v>0.6</v>
      </c>
      <c r="CC552" s="291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45" hidden="1" customHeight="1" x14ac:dyDescent="0.25">
      <c r="A553" s="4">
        <v>2021</v>
      </c>
      <c r="B553" s="4"/>
      <c r="C553" s="4" t="s">
        <v>417</v>
      </c>
      <c r="D553" s="4" t="s">
        <v>65</v>
      </c>
      <c r="E553" s="4"/>
      <c r="F553" s="4" t="s">
        <v>90</v>
      </c>
      <c r="G553" s="5" t="s">
        <v>418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419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+VLOOKUP(G553,Liste!$A$7:$G$69,3,FALSE)</f>
        <v>Pin Maritime</v>
      </c>
      <c r="BI553" s="96" t="str">
        <f>+VLOOKUP(H553,Liste!$B$7:$G$69,5,FALSE)</f>
        <v>GS Pineraies des plaines du Centre et du Nord Ouest</v>
      </c>
      <c r="BJ553" s="131">
        <f t="shared" si="167"/>
        <v>30</v>
      </c>
      <c r="BK553" s="131" t="str">
        <f t="shared" si="169"/>
        <v>Pin Maritime_F1_Classique_GS Pineraies des plaines du Centre et du Nord Ouest_30_</v>
      </c>
      <c r="BL553" s="312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0" t="str">
        <f>+VLOOKUP(G553,Liste!$A$7:$H$69,8,FALSE)</f>
        <v>Résineux</v>
      </c>
      <c r="BU553" s="290">
        <f t="shared" si="170"/>
        <v>0</v>
      </c>
      <c r="BV553" s="292">
        <f t="shared" si="171"/>
        <v>1</v>
      </c>
      <c r="BW553" s="311">
        <v>0</v>
      </c>
      <c r="BX553" s="290">
        <f t="shared" si="172"/>
        <v>0.43</v>
      </c>
      <c r="BY553">
        <f t="shared" si="173"/>
        <v>28.995542217959766</v>
      </c>
      <c r="BZ553" s="296">
        <f t="shared" si="174"/>
        <v>83.951165371467937</v>
      </c>
      <c r="CB553" s="291">
        <v>0.6</v>
      </c>
      <c r="CC553" s="291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45" hidden="1" customHeight="1" x14ac:dyDescent="0.25">
      <c r="A554" s="4">
        <v>2021</v>
      </c>
      <c r="B554" s="4"/>
      <c r="C554" s="4" t="s">
        <v>417</v>
      </c>
      <c r="D554" s="4" t="s">
        <v>65</v>
      </c>
      <c r="E554" s="4"/>
      <c r="F554" s="4" t="s">
        <v>90</v>
      </c>
      <c r="G554" s="5" t="s">
        <v>418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419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+VLOOKUP(G554,Liste!$A$7:$G$69,3,FALSE)</f>
        <v>Pin Maritime</v>
      </c>
      <c r="BI554" s="96" t="str">
        <f>+VLOOKUP(H554,Liste!$B$7:$G$69,5,FALSE)</f>
        <v>GS Pineraies des plaines du Centre et du Nord Ouest</v>
      </c>
      <c r="BJ554" s="131">
        <f t="shared" si="167"/>
        <v>31</v>
      </c>
      <c r="BK554" s="131" t="str">
        <f t="shared" si="169"/>
        <v>Pin Maritime_F1_Classique_GS Pineraies des plaines du Centre et du Nord Ouest_31_</v>
      </c>
      <c r="BL554" s="312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0" t="str">
        <f>+VLOOKUP(G554,Liste!$A$7:$H$69,8,FALSE)</f>
        <v>Résineux</v>
      </c>
      <c r="BU554" s="290">
        <f t="shared" si="170"/>
        <v>0</v>
      </c>
      <c r="BV554" s="292">
        <f t="shared" si="171"/>
        <v>1</v>
      </c>
      <c r="BW554" s="311">
        <v>0</v>
      </c>
      <c r="BX554" s="290">
        <f t="shared" si="172"/>
        <v>0.43</v>
      </c>
      <c r="BY554">
        <f t="shared" si="173"/>
        <v>0</v>
      </c>
      <c r="BZ554" s="296">
        <f t="shared" si="174"/>
        <v>0</v>
      </c>
      <c r="CB554" s="291">
        <v>0.6</v>
      </c>
      <c r="CC554" s="291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45" hidden="1" customHeight="1" x14ac:dyDescent="0.25">
      <c r="A555" s="4">
        <v>2021</v>
      </c>
      <c r="B555" s="4"/>
      <c r="C555" s="4" t="s">
        <v>417</v>
      </c>
      <c r="D555" s="4" t="s">
        <v>65</v>
      </c>
      <c r="E555" s="4"/>
      <c r="F555" s="4" t="s">
        <v>90</v>
      </c>
      <c r="G555" s="5" t="s">
        <v>418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419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+VLOOKUP(G555,Liste!$A$7:$G$69,3,FALSE)</f>
        <v>Pin Maritime</v>
      </c>
      <c r="BI555" s="96" t="str">
        <f>+VLOOKUP(H555,Liste!$B$7:$G$69,5,FALSE)</f>
        <v>GS Pineraies des plaines du Centre et du Nord Ouest</v>
      </c>
      <c r="BJ555" s="131">
        <f t="shared" si="167"/>
        <v>32</v>
      </c>
      <c r="BK555" s="131" t="str">
        <f t="shared" si="169"/>
        <v>Pin Maritime_F1_Classique_GS Pineraies des plaines du Centre et du Nord Ouest_32_</v>
      </c>
      <c r="BL555" s="312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0" t="str">
        <f>+VLOOKUP(G555,Liste!$A$7:$H$69,8,FALSE)</f>
        <v>Résineux</v>
      </c>
      <c r="BU555" s="290">
        <f t="shared" si="170"/>
        <v>0</v>
      </c>
      <c r="BV555" s="292">
        <f t="shared" si="171"/>
        <v>1</v>
      </c>
      <c r="BW555" s="311">
        <v>0</v>
      </c>
      <c r="BX555" s="290">
        <f t="shared" si="172"/>
        <v>0.43</v>
      </c>
      <c r="BY555">
        <f t="shared" si="173"/>
        <v>0</v>
      </c>
      <c r="BZ555" s="296">
        <f t="shared" si="174"/>
        <v>0</v>
      </c>
      <c r="CB555" s="291">
        <v>0.6</v>
      </c>
      <c r="CC555" s="291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45" hidden="1" customHeight="1" x14ac:dyDescent="0.25">
      <c r="A556" s="4">
        <v>2021</v>
      </c>
      <c r="B556" s="4"/>
      <c r="C556" s="4" t="s">
        <v>417</v>
      </c>
      <c r="D556" s="4" t="s">
        <v>65</v>
      </c>
      <c r="E556" s="4"/>
      <c r="F556" s="4" t="s">
        <v>90</v>
      </c>
      <c r="G556" s="5" t="s">
        <v>418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419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+VLOOKUP(G556,Liste!$A$7:$G$69,3,FALSE)</f>
        <v>Pin Maritime</v>
      </c>
      <c r="BI556" s="96" t="str">
        <f>+VLOOKUP(H556,Liste!$B$7:$G$69,5,FALSE)</f>
        <v>GS Pineraies des plaines du Centre et du Nord Ouest</v>
      </c>
      <c r="BJ556" s="131">
        <f t="shared" si="167"/>
        <v>33</v>
      </c>
      <c r="BK556" s="131" t="str">
        <f t="shared" si="169"/>
        <v>Pin Maritime_F1_Classique_GS Pineraies des plaines du Centre et du Nord Ouest_33_</v>
      </c>
      <c r="BL556" s="312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0" t="str">
        <f>+VLOOKUP(G556,Liste!$A$7:$H$69,8,FALSE)</f>
        <v>Résineux</v>
      </c>
      <c r="BU556" s="290">
        <f t="shared" si="170"/>
        <v>0</v>
      </c>
      <c r="BV556" s="292">
        <f t="shared" si="171"/>
        <v>1</v>
      </c>
      <c r="BW556" s="311">
        <v>0</v>
      </c>
      <c r="BX556" s="290">
        <f t="shared" si="172"/>
        <v>0.43</v>
      </c>
      <c r="BY556">
        <f t="shared" si="173"/>
        <v>0</v>
      </c>
      <c r="BZ556" s="296">
        <f t="shared" si="174"/>
        <v>0</v>
      </c>
      <c r="CB556" s="291">
        <v>0.6</v>
      </c>
      <c r="CC556" s="291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45" hidden="1" customHeight="1" x14ac:dyDescent="0.25">
      <c r="A557" s="4">
        <v>2021</v>
      </c>
      <c r="B557" s="4"/>
      <c r="C557" s="4" t="s">
        <v>417</v>
      </c>
      <c r="D557" s="4" t="s">
        <v>65</v>
      </c>
      <c r="E557" s="4"/>
      <c r="F557" s="4" t="s">
        <v>90</v>
      </c>
      <c r="G557" s="5" t="s">
        <v>418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419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+VLOOKUP(G557,Liste!$A$7:$G$69,3,FALSE)</f>
        <v>Pin Maritime</v>
      </c>
      <c r="BI557" s="96" t="str">
        <f>+VLOOKUP(H557,Liste!$B$7:$G$69,5,FALSE)</f>
        <v>GS Pineraies des plaines du Centre et du Nord Ouest</v>
      </c>
      <c r="BJ557" s="131">
        <f t="shared" si="167"/>
        <v>34</v>
      </c>
      <c r="BK557" s="131" t="str">
        <f t="shared" si="169"/>
        <v>Pin Maritime_F1_Classique_GS Pineraies des plaines du Centre et du Nord Ouest_34_</v>
      </c>
      <c r="BL557" s="312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0" t="str">
        <f>+VLOOKUP(G557,Liste!$A$7:$H$69,8,FALSE)</f>
        <v>Résineux</v>
      </c>
      <c r="BU557" s="290">
        <f t="shared" si="170"/>
        <v>0</v>
      </c>
      <c r="BV557" s="292">
        <f t="shared" si="171"/>
        <v>1</v>
      </c>
      <c r="BW557" s="311">
        <v>0</v>
      </c>
      <c r="BX557" s="290">
        <f t="shared" si="172"/>
        <v>0.43</v>
      </c>
      <c r="BY557">
        <f t="shared" si="173"/>
        <v>0</v>
      </c>
      <c r="BZ557" s="296">
        <f t="shared" si="174"/>
        <v>0</v>
      </c>
      <c r="CB557" s="291">
        <v>0.6</v>
      </c>
      <c r="CC557" s="291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45" hidden="1" customHeight="1" x14ac:dyDescent="0.25">
      <c r="A558" s="4">
        <v>2021</v>
      </c>
      <c r="B558" s="4"/>
      <c r="C558" s="4" t="s">
        <v>417</v>
      </c>
      <c r="D558" s="4" t="s">
        <v>65</v>
      </c>
      <c r="E558" s="4"/>
      <c r="F558" s="4" t="s">
        <v>90</v>
      </c>
      <c r="G558" s="5" t="s">
        <v>418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419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+VLOOKUP(G558,Liste!$A$7:$G$69,3,FALSE)</f>
        <v>Pin Maritime</v>
      </c>
      <c r="BI558" s="96" t="str">
        <f>+VLOOKUP(H558,Liste!$B$7:$G$69,5,FALSE)</f>
        <v>GS Pineraies des plaines du Centre et du Nord Ouest</v>
      </c>
      <c r="BJ558" s="131">
        <f t="shared" si="167"/>
        <v>35</v>
      </c>
      <c r="BK558" s="131" t="str">
        <f t="shared" si="169"/>
        <v>Pin Maritime_F1_Classique_GS Pineraies des plaines du Centre et du Nord Ouest_35_</v>
      </c>
      <c r="BL558" s="312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0" t="str">
        <f>+VLOOKUP(G558,Liste!$A$7:$H$69,8,FALSE)</f>
        <v>Résineux</v>
      </c>
      <c r="BU558" s="290">
        <f t="shared" si="170"/>
        <v>0</v>
      </c>
      <c r="BV558" s="292">
        <f t="shared" si="171"/>
        <v>1</v>
      </c>
      <c r="BW558" s="311">
        <v>0</v>
      </c>
      <c r="BX558" s="290">
        <f t="shared" si="172"/>
        <v>0.43</v>
      </c>
      <c r="BY558">
        <f t="shared" si="173"/>
        <v>0</v>
      </c>
      <c r="BZ558" s="296">
        <f t="shared" si="174"/>
        <v>0</v>
      </c>
      <c r="CB558" s="291">
        <v>0.6</v>
      </c>
      <c r="CC558" s="291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45" hidden="1" customHeight="1" x14ac:dyDescent="0.25">
      <c r="A559" s="4">
        <v>2021</v>
      </c>
      <c r="B559" s="4"/>
      <c r="C559" s="4" t="s">
        <v>417</v>
      </c>
      <c r="D559" s="4" t="s">
        <v>65</v>
      </c>
      <c r="E559" s="4"/>
      <c r="F559" s="4" t="s">
        <v>90</v>
      </c>
      <c r="G559" s="5" t="s">
        <v>418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419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+VLOOKUP(G559,Liste!$A$7:$G$69,3,FALSE)</f>
        <v>Pin Maritime</v>
      </c>
      <c r="BI559" s="96" t="str">
        <f>+VLOOKUP(H559,Liste!$B$7:$G$69,5,FALSE)</f>
        <v>GS Pineraies des plaines du Centre et du Nord Ouest</v>
      </c>
      <c r="BJ559" s="131">
        <f t="shared" si="167"/>
        <v>36</v>
      </c>
      <c r="BK559" s="131" t="str">
        <f t="shared" si="169"/>
        <v>Pin Maritime_F1_Classique_GS Pineraies des plaines du Centre et du Nord Ouest_36_</v>
      </c>
      <c r="BL559" s="312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0" t="str">
        <f>+VLOOKUP(G559,Liste!$A$7:$H$69,8,FALSE)</f>
        <v>Résineux</v>
      </c>
      <c r="BU559" s="290">
        <f t="shared" si="170"/>
        <v>0</v>
      </c>
      <c r="BV559" s="292">
        <f t="shared" si="171"/>
        <v>1</v>
      </c>
      <c r="BW559" s="311">
        <v>0</v>
      </c>
      <c r="BX559" s="290">
        <f t="shared" si="172"/>
        <v>0.43</v>
      </c>
      <c r="BY559">
        <f t="shared" si="173"/>
        <v>0</v>
      </c>
      <c r="BZ559" s="296">
        <f t="shared" si="174"/>
        <v>0</v>
      </c>
      <c r="CB559" s="291">
        <v>0.6</v>
      </c>
      <c r="CC559" s="291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45" hidden="1" customHeight="1" x14ac:dyDescent="0.25">
      <c r="A560" s="4">
        <v>2021</v>
      </c>
      <c r="B560" s="4"/>
      <c r="C560" s="4" t="s">
        <v>417</v>
      </c>
      <c r="D560" s="4" t="s">
        <v>65</v>
      </c>
      <c r="E560" s="4"/>
      <c r="F560" s="4" t="s">
        <v>90</v>
      </c>
      <c r="G560" s="5" t="s">
        <v>418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419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+VLOOKUP(G560,Liste!$A$7:$G$69,3,FALSE)</f>
        <v>Pin Maritime</v>
      </c>
      <c r="BI560" s="96" t="str">
        <f>+VLOOKUP(H560,Liste!$B$7:$G$69,5,FALSE)</f>
        <v>GS Pineraies des plaines du Centre et du Nord Ouest</v>
      </c>
      <c r="BJ560" s="131">
        <f t="shared" si="167"/>
        <v>37</v>
      </c>
      <c r="BK560" s="131" t="str">
        <f t="shared" si="169"/>
        <v>Pin Maritime_F1_Classique_GS Pineraies des plaines du Centre et du Nord Ouest_37_</v>
      </c>
      <c r="BL560" s="312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0" t="str">
        <f>+VLOOKUP(G560,Liste!$A$7:$H$69,8,FALSE)</f>
        <v>Résineux</v>
      </c>
      <c r="BU560" s="290">
        <f t="shared" si="170"/>
        <v>0</v>
      </c>
      <c r="BV560" s="292">
        <f t="shared" si="171"/>
        <v>1</v>
      </c>
      <c r="BW560" s="311">
        <v>0</v>
      </c>
      <c r="BX560" s="290">
        <f t="shared" si="172"/>
        <v>0.43</v>
      </c>
      <c r="BY560">
        <f t="shared" si="173"/>
        <v>0</v>
      </c>
      <c r="BZ560" s="296">
        <f t="shared" si="174"/>
        <v>0</v>
      </c>
      <c r="CB560" s="291">
        <v>0.6</v>
      </c>
      <c r="CC560" s="291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45" hidden="1" customHeight="1" x14ac:dyDescent="0.25">
      <c r="A561" s="4">
        <v>2021</v>
      </c>
      <c r="B561" s="4"/>
      <c r="C561" s="4" t="s">
        <v>417</v>
      </c>
      <c r="D561" s="4" t="s">
        <v>65</v>
      </c>
      <c r="E561" s="4"/>
      <c r="F561" s="4" t="s">
        <v>90</v>
      </c>
      <c r="G561" s="5" t="s">
        <v>418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419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+VLOOKUP(G561,Liste!$A$7:$G$69,3,FALSE)</f>
        <v>Pin Maritime</v>
      </c>
      <c r="BI561" s="96" t="str">
        <f>+VLOOKUP(H561,Liste!$B$7:$G$69,5,FALSE)</f>
        <v>GS Pineraies des plaines du Centre et du Nord Ouest</v>
      </c>
      <c r="BJ561" s="131">
        <f t="shared" si="167"/>
        <v>38</v>
      </c>
      <c r="BK561" s="131" t="str">
        <f t="shared" si="169"/>
        <v>Pin Maritime_F1_Classique_GS Pineraies des plaines du Centre et du Nord Ouest_38_</v>
      </c>
      <c r="BL561" s="312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0" t="str">
        <f>+VLOOKUP(G561,Liste!$A$7:$H$69,8,FALSE)</f>
        <v>Résineux</v>
      </c>
      <c r="BU561" s="290">
        <f t="shared" si="170"/>
        <v>0</v>
      </c>
      <c r="BV561" s="292">
        <f t="shared" si="171"/>
        <v>1</v>
      </c>
      <c r="BW561" s="311">
        <v>0</v>
      </c>
      <c r="BX561" s="290">
        <f t="shared" si="172"/>
        <v>0.43</v>
      </c>
      <c r="BY561">
        <f t="shared" si="173"/>
        <v>0</v>
      </c>
      <c r="BZ561" s="296">
        <f t="shared" si="174"/>
        <v>0</v>
      </c>
      <c r="CB561" s="291">
        <v>0.6</v>
      </c>
      <c r="CC561" s="291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45" hidden="1" customHeight="1" x14ac:dyDescent="0.25">
      <c r="A562" s="4">
        <v>2021</v>
      </c>
      <c r="B562" s="4"/>
      <c r="C562" s="4" t="s">
        <v>417</v>
      </c>
      <c r="D562" s="4" t="s">
        <v>65</v>
      </c>
      <c r="E562" s="4"/>
      <c r="F562" s="4" t="s">
        <v>90</v>
      </c>
      <c r="G562" s="5" t="s">
        <v>418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419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+VLOOKUP(G562,Liste!$A$7:$G$69,3,FALSE)</f>
        <v>Pin Maritime</v>
      </c>
      <c r="BI562" s="96" t="str">
        <f>+VLOOKUP(H562,Liste!$B$7:$G$69,5,FALSE)</f>
        <v>GS Pineraies des plaines du Centre et du Nord Ouest</v>
      </c>
      <c r="BJ562" s="131">
        <f t="shared" si="167"/>
        <v>38</v>
      </c>
      <c r="BK562" s="131" t="str">
        <f t="shared" si="169"/>
        <v>Pin Maritime_F1_Classique_GS Pineraies des plaines du Centre et du Nord Ouest_38_</v>
      </c>
      <c r="BL562" s="312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0" t="str">
        <f>+VLOOKUP(G562,Liste!$A$7:$H$69,8,FALSE)</f>
        <v>Résineux</v>
      </c>
      <c r="BU562" s="290">
        <f t="shared" si="170"/>
        <v>0</v>
      </c>
      <c r="BV562" s="292">
        <f t="shared" si="171"/>
        <v>1</v>
      </c>
      <c r="BW562" s="311">
        <v>0</v>
      </c>
      <c r="BX562" s="290">
        <f t="shared" si="172"/>
        <v>0.43</v>
      </c>
      <c r="BY562">
        <f t="shared" si="173"/>
        <v>0</v>
      </c>
      <c r="BZ562" s="296">
        <f t="shared" si="174"/>
        <v>0</v>
      </c>
      <c r="CB562" s="291">
        <v>0.6</v>
      </c>
      <c r="CC562" s="291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45" hidden="1" customHeight="1" x14ac:dyDescent="0.25">
      <c r="A563" s="4">
        <v>2021</v>
      </c>
      <c r="B563" s="4"/>
      <c r="C563" s="4" t="s">
        <v>417</v>
      </c>
      <c r="D563" s="4" t="s">
        <v>65</v>
      </c>
      <c r="E563" s="4"/>
      <c r="F563" s="4" t="s">
        <v>90</v>
      </c>
      <c r="G563" s="5" t="s">
        <v>418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419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+VLOOKUP(G563,Liste!$A$7:$G$69,3,FALSE)</f>
        <v>Pin Maritime</v>
      </c>
      <c r="BI563" s="96" t="str">
        <f>+VLOOKUP(H563,Liste!$B$7:$G$69,5,FALSE)</f>
        <v>GS Pineraies des plaines du Centre et du Nord Ouest</v>
      </c>
      <c r="BJ563" s="131">
        <f t="shared" si="167"/>
        <v>39</v>
      </c>
      <c r="BK563" s="131" t="str">
        <f t="shared" si="169"/>
        <v>Pin Maritime_F1_Classique_GS Pineraies des plaines du Centre et du Nord Ouest_39_</v>
      </c>
      <c r="BL563" s="312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0" t="str">
        <f>+VLOOKUP(G563,Liste!$A$7:$H$69,8,FALSE)</f>
        <v>Résineux</v>
      </c>
      <c r="BU563" s="290">
        <f t="shared" si="170"/>
        <v>0</v>
      </c>
      <c r="BV563" s="292">
        <f t="shared" si="171"/>
        <v>1</v>
      </c>
      <c r="BW563" s="311">
        <v>0</v>
      </c>
      <c r="BX563" s="290">
        <f t="shared" si="172"/>
        <v>0.43</v>
      </c>
      <c r="BY563">
        <f t="shared" si="173"/>
        <v>0</v>
      </c>
      <c r="BZ563" s="296">
        <f t="shared" si="174"/>
        <v>0</v>
      </c>
      <c r="CB563" s="291">
        <v>0.6</v>
      </c>
      <c r="CC563" s="291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45" hidden="1" customHeight="1" x14ac:dyDescent="0.25">
      <c r="A564" s="4">
        <v>2021</v>
      </c>
      <c r="B564" s="4"/>
      <c r="C564" s="4" t="s">
        <v>417</v>
      </c>
      <c r="D564" s="4" t="s">
        <v>65</v>
      </c>
      <c r="E564" s="4"/>
      <c r="F564" s="4" t="s">
        <v>90</v>
      </c>
      <c r="G564" s="5" t="s">
        <v>418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419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+VLOOKUP(G564,Liste!$A$7:$G$69,3,FALSE)</f>
        <v>Pin Maritime</v>
      </c>
      <c r="BI564" s="96" t="str">
        <f>+VLOOKUP(H564,Liste!$B$7:$G$69,5,FALSE)</f>
        <v>GS Pineraies des plaines du Centre et du Nord Ouest</v>
      </c>
      <c r="BJ564" s="131">
        <f t="shared" si="167"/>
        <v>40</v>
      </c>
      <c r="BK564" s="131" t="str">
        <f t="shared" si="169"/>
        <v>Pin Maritime_F1_Classique_GS Pineraies des plaines du Centre et du Nord Ouest_40_</v>
      </c>
      <c r="BL564" s="312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0" t="str">
        <f>+VLOOKUP(G564,Liste!$A$7:$H$69,8,FALSE)</f>
        <v>Résineux</v>
      </c>
      <c r="BU564" s="290">
        <f t="shared" si="170"/>
        <v>0</v>
      </c>
      <c r="BV564" s="292">
        <f t="shared" si="171"/>
        <v>1</v>
      </c>
      <c r="BW564" s="311">
        <v>0</v>
      </c>
      <c r="BX564" s="290">
        <f t="shared" si="172"/>
        <v>0.43</v>
      </c>
      <c r="BY564">
        <f t="shared" si="173"/>
        <v>0</v>
      </c>
      <c r="BZ564" s="296">
        <f t="shared" si="174"/>
        <v>0</v>
      </c>
      <c r="CB564" s="291">
        <v>0.6</v>
      </c>
      <c r="CC564" s="291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45" hidden="1" customHeight="1" x14ac:dyDescent="0.25">
      <c r="A565" s="4">
        <v>2021</v>
      </c>
      <c r="B565" s="4"/>
      <c r="C565" s="4" t="s">
        <v>417</v>
      </c>
      <c r="D565" s="4" t="s">
        <v>65</v>
      </c>
      <c r="E565" s="4"/>
      <c r="F565" s="4" t="s">
        <v>90</v>
      </c>
      <c r="G565" s="5" t="s">
        <v>418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419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+VLOOKUP(G565,Liste!$A$7:$G$69,3,FALSE)</f>
        <v>Pin Maritime</v>
      </c>
      <c r="BI565" s="96" t="str">
        <f>+VLOOKUP(H565,Liste!$B$7:$G$69,5,FALSE)</f>
        <v>GS Pineraies des plaines du Centre et du Nord Ouest</v>
      </c>
      <c r="BJ565" s="131">
        <f t="shared" si="167"/>
        <v>41</v>
      </c>
      <c r="BK565" s="131" t="str">
        <f t="shared" si="169"/>
        <v>Pin Maritime_F1_Classique_GS Pineraies des plaines du Centre et du Nord Ouest_41_</v>
      </c>
      <c r="BL565" s="312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0" t="str">
        <f>+VLOOKUP(G565,Liste!$A$7:$H$69,8,FALSE)</f>
        <v>Résineux</v>
      </c>
      <c r="BU565" s="290">
        <f t="shared" si="170"/>
        <v>0</v>
      </c>
      <c r="BV565" s="292">
        <f t="shared" si="171"/>
        <v>1</v>
      </c>
      <c r="BW565" s="311">
        <v>0</v>
      </c>
      <c r="BX565" s="290">
        <f t="shared" si="172"/>
        <v>0.43</v>
      </c>
      <c r="BY565">
        <f t="shared" si="173"/>
        <v>0</v>
      </c>
      <c r="BZ565" s="296">
        <f t="shared" si="174"/>
        <v>0</v>
      </c>
      <c r="CB565" s="291">
        <v>0.6</v>
      </c>
      <c r="CC565" s="291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45" hidden="1" customHeight="1" x14ac:dyDescent="0.25">
      <c r="A566" s="4">
        <v>2021</v>
      </c>
      <c r="B566" s="4"/>
      <c r="C566" s="4" t="s">
        <v>417</v>
      </c>
      <c r="D566" s="4" t="s">
        <v>65</v>
      </c>
      <c r="E566" s="4"/>
      <c r="F566" s="4" t="s">
        <v>90</v>
      </c>
      <c r="G566" s="5" t="s">
        <v>418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419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+VLOOKUP(G566,Liste!$A$7:$G$69,3,FALSE)</f>
        <v>Pin Maritime</v>
      </c>
      <c r="BI566" s="96" t="str">
        <f>+VLOOKUP(H566,Liste!$B$7:$G$69,5,FALSE)</f>
        <v>GS Pineraies des plaines du Centre et du Nord Ouest</v>
      </c>
      <c r="BJ566" s="131">
        <f t="shared" si="167"/>
        <v>42</v>
      </c>
      <c r="BK566" s="131" t="str">
        <f t="shared" si="169"/>
        <v>Pin Maritime_F1_Classique_GS Pineraies des plaines du Centre et du Nord Ouest_42_</v>
      </c>
      <c r="BL566" s="312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0" t="str">
        <f>+VLOOKUP(G566,Liste!$A$7:$H$69,8,FALSE)</f>
        <v>Résineux</v>
      </c>
      <c r="BU566" s="290">
        <f t="shared" si="170"/>
        <v>0</v>
      </c>
      <c r="BV566" s="292">
        <f t="shared" si="171"/>
        <v>1</v>
      </c>
      <c r="BW566" s="311">
        <v>0</v>
      </c>
      <c r="BX566" s="290">
        <f t="shared" si="172"/>
        <v>0.43</v>
      </c>
      <c r="BY566">
        <f t="shared" si="173"/>
        <v>0</v>
      </c>
      <c r="BZ566" s="296">
        <f t="shared" si="174"/>
        <v>0</v>
      </c>
      <c r="CB566" s="291">
        <v>0.6</v>
      </c>
      <c r="CC566" s="291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45" hidden="1" customHeight="1" x14ac:dyDescent="0.25">
      <c r="A567" s="4">
        <v>2021</v>
      </c>
      <c r="B567" s="4"/>
      <c r="C567" s="4" t="s">
        <v>417</v>
      </c>
      <c r="D567" s="4" t="s">
        <v>65</v>
      </c>
      <c r="E567" s="4"/>
      <c r="F567" s="4" t="s">
        <v>90</v>
      </c>
      <c r="G567" s="5" t="s">
        <v>418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419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+VLOOKUP(G567,Liste!$A$7:$G$69,3,FALSE)</f>
        <v>Pin Maritime</v>
      </c>
      <c r="BI567" s="96" t="str">
        <f>+VLOOKUP(H567,Liste!$B$7:$G$69,5,FALSE)</f>
        <v>GS Pineraies des plaines du Centre et du Nord Ouest</v>
      </c>
      <c r="BJ567" s="131">
        <f t="shared" si="167"/>
        <v>43</v>
      </c>
      <c r="BK567" s="131" t="str">
        <f t="shared" si="169"/>
        <v>Pin Maritime_F1_Classique_GS Pineraies des plaines du Centre et du Nord Ouest_43_</v>
      </c>
      <c r="BL567" s="312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0" t="str">
        <f>+VLOOKUP(G567,Liste!$A$7:$H$69,8,FALSE)</f>
        <v>Résineux</v>
      </c>
      <c r="BU567" s="290">
        <f t="shared" si="170"/>
        <v>0</v>
      </c>
      <c r="BV567" s="292">
        <f t="shared" si="171"/>
        <v>1</v>
      </c>
      <c r="BW567" s="311">
        <v>0</v>
      </c>
      <c r="BX567" s="290">
        <f t="shared" si="172"/>
        <v>0.43</v>
      </c>
      <c r="BY567">
        <f t="shared" si="173"/>
        <v>0</v>
      </c>
      <c r="BZ567" s="296">
        <f t="shared" si="174"/>
        <v>0</v>
      </c>
      <c r="CB567" s="291">
        <v>0.6</v>
      </c>
      <c r="CC567" s="291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45" hidden="1" customHeight="1" x14ac:dyDescent="0.25">
      <c r="A568" s="4">
        <v>2021</v>
      </c>
      <c r="B568" s="4"/>
      <c r="C568" s="4" t="s">
        <v>417</v>
      </c>
      <c r="D568" s="4" t="s">
        <v>65</v>
      </c>
      <c r="E568" s="4"/>
      <c r="F568" s="4" t="s">
        <v>90</v>
      </c>
      <c r="G568" s="5" t="s">
        <v>418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419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+VLOOKUP(G568,Liste!$A$7:$G$69,3,FALSE)</f>
        <v>Pin Maritime</v>
      </c>
      <c r="BI568" s="96" t="str">
        <f>+VLOOKUP(H568,Liste!$B$7:$G$69,5,FALSE)</f>
        <v>GS Pineraies des plaines du Centre et du Nord Ouest</v>
      </c>
      <c r="BJ568" s="131">
        <f t="shared" si="167"/>
        <v>44</v>
      </c>
      <c r="BK568" s="131" t="str">
        <f t="shared" si="169"/>
        <v>Pin Maritime_F1_Classique_GS Pineraies des plaines du Centre et du Nord Ouest_44_</v>
      </c>
      <c r="BL568" s="312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0" t="str">
        <f>+VLOOKUP(G568,Liste!$A$7:$H$69,8,FALSE)</f>
        <v>Résineux</v>
      </c>
      <c r="BU568" s="290">
        <f t="shared" si="170"/>
        <v>0</v>
      </c>
      <c r="BV568" s="292">
        <f t="shared" si="171"/>
        <v>1</v>
      </c>
      <c r="BW568" s="311">
        <v>0</v>
      </c>
      <c r="BX568" s="290">
        <f t="shared" si="172"/>
        <v>0.43</v>
      </c>
      <c r="BY568">
        <f t="shared" si="173"/>
        <v>0</v>
      </c>
      <c r="BZ568" s="296">
        <f t="shared" si="174"/>
        <v>0</v>
      </c>
      <c r="CB568" s="291">
        <v>0.6</v>
      </c>
      <c r="CC568" s="291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45" hidden="1" customHeight="1" x14ac:dyDescent="0.25">
      <c r="A569" s="4">
        <v>2021</v>
      </c>
      <c r="B569" s="4"/>
      <c r="C569" s="4" t="s">
        <v>417</v>
      </c>
      <c r="D569" s="4" t="s">
        <v>65</v>
      </c>
      <c r="E569" s="4"/>
      <c r="F569" s="4" t="s">
        <v>90</v>
      </c>
      <c r="G569" s="5" t="s">
        <v>418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419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+VLOOKUP(G569,Liste!$A$7:$G$69,3,FALSE)</f>
        <v>Pin Maritime</v>
      </c>
      <c r="BI569" s="96" t="str">
        <f>+VLOOKUP(H569,Liste!$B$7:$G$69,5,FALSE)</f>
        <v>GS Pineraies des plaines du Centre et du Nord Ouest</v>
      </c>
      <c r="BJ569" s="131">
        <f t="shared" si="167"/>
        <v>45</v>
      </c>
      <c r="BK569" s="131" t="str">
        <f t="shared" si="169"/>
        <v>Pin Maritime_F1_Classique_GS Pineraies des plaines du Centre et du Nord Ouest_45_</v>
      </c>
      <c r="BL569" s="312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0" t="str">
        <f>+VLOOKUP(G569,Liste!$A$7:$H$69,8,FALSE)</f>
        <v>Résineux</v>
      </c>
      <c r="BU569" s="290">
        <f t="shared" si="170"/>
        <v>0</v>
      </c>
      <c r="BV569" s="292">
        <f t="shared" si="171"/>
        <v>1</v>
      </c>
      <c r="BW569" s="311">
        <v>0</v>
      </c>
      <c r="BX569" s="290">
        <f t="shared" si="172"/>
        <v>0.43</v>
      </c>
      <c r="BY569">
        <f t="shared" si="173"/>
        <v>0</v>
      </c>
      <c r="BZ569" s="296">
        <f t="shared" si="174"/>
        <v>0</v>
      </c>
      <c r="CB569" s="291">
        <v>0.6</v>
      </c>
      <c r="CC569" s="291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45" hidden="1" customHeight="1" x14ac:dyDescent="0.25">
      <c r="A570" s="4">
        <v>2021</v>
      </c>
      <c r="B570" s="4"/>
      <c r="C570" s="4" t="s">
        <v>417</v>
      </c>
      <c r="D570" s="4" t="s">
        <v>65</v>
      </c>
      <c r="E570" s="4"/>
      <c r="F570" s="4" t="s">
        <v>90</v>
      </c>
      <c r="G570" s="5" t="s">
        <v>418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419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+VLOOKUP(G570,Liste!$A$7:$G$69,3,FALSE)</f>
        <v>Pin Maritime</v>
      </c>
      <c r="BI570" s="96" t="str">
        <f>+VLOOKUP(H570,Liste!$B$7:$G$69,5,FALSE)</f>
        <v>GS Pineraies des plaines du Centre et du Nord Ouest</v>
      </c>
      <c r="BJ570" s="131">
        <f t="shared" si="167"/>
        <v>46</v>
      </c>
      <c r="BK570" s="131" t="str">
        <f t="shared" si="169"/>
        <v>Pin Maritime_F1_Classique_GS Pineraies des plaines du Centre et du Nord Ouest_46_</v>
      </c>
      <c r="BL570" s="312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0" t="str">
        <f>+VLOOKUP(G570,Liste!$A$7:$H$69,8,FALSE)</f>
        <v>Résineux</v>
      </c>
      <c r="BU570" s="290">
        <f t="shared" si="170"/>
        <v>0</v>
      </c>
      <c r="BV570" s="292">
        <f t="shared" si="171"/>
        <v>1</v>
      </c>
      <c r="BW570" s="311">
        <v>0</v>
      </c>
      <c r="BX570" s="290">
        <f t="shared" si="172"/>
        <v>0.43</v>
      </c>
      <c r="BY570">
        <f t="shared" si="173"/>
        <v>0</v>
      </c>
      <c r="BZ570" s="296">
        <f t="shared" si="174"/>
        <v>0</v>
      </c>
      <c r="CB570" s="291">
        <v>0.6</v>
      </c>
      <c r="CC570" s="291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45" hidden="1" customHeight="1" x14ac:dyDescent="0.25">
      <c r="A571" s="4">
        <v>2021</v>
      </c>
      <c r="B571" s="4"/>
      <c r="C571" s="4" t="s">
        <v>417</v>
      </c>
      <c r="D571" s="4" t="s">
        <v>65</v>
      </c>
      <c r="E571" s="4"/>
      <c r="F571" s="4" t="s">
        <v>90</v>
      </c>
      <c r="G571" s="5" t="s">
        <v>418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419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+VLOOKUP(G571,Liste!$A$7:$G$69,3,FALSE)</f>
        <v>Pin Maritime</v>
      </c>
      <c r="BI571" s="96" t="str">
        <f>+VLOOKUP(H571,Liste!$B$7:$G$69,5,FALSE)</f>
        <v>GS Pineraies des plaines du Centre et du Nord Ouest</v>
      </c>
      <c r="BJ571" s="131">
        <f t="shared" si="167"/>
        <v>46</v>
      </c>
      <c r="BK571" s="131" t="str">
        <f t="shared" si="169"/>
        <v>Pin Maritime_F1_Classique_GS Pineraies des plaines du Centre et du Nord Ouest_46_</v>
      </c>
      <c r="BL571" s="312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0" t="str">
        <f>+VLOOKUP(G571,Liste!$A$7:$H$69,8,FALSE)</f>
        <v>Résineux</v>
      </c>
      <c r="BU571" s="290">
        <f t="shared" si="170"/>
        <v>0</v>
      </c>
      <c r="BV571" s="292">
        <f t="shared" si="171"/>
        <v>1</v>
      </c>
      <c r="BW571" s="311">
        <v>0</v>
      </c>
      <c r="BX571" s="290">
        <f t="shared" si="172"/>
        <v>0.43</v>
      </c>
      <c r="BY571">
        <f t="shared" si="173"/>
        <v>0</v>
      </c>
      <c r="BZ571" s="296">
        <f t="shared" si="174"/>
        <v>0</v>
      </c>
      <c r="CB571" s="291">
        <v>0.6</v>
      </c>
      <c r="CC571" s="291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45" hidden="1" customHeight="1" x14ac:dyDescent="0.25">
      <c r="A572" s="4">
        <v>2021</v>
      </c>
      <c r="B572" s="4"/>
      <c r="C572" s="4" t="s">
        <v>417</v>
      </c>
      <c r="D572" s="4" t="s">
        <v>65</v>
      </c>
      <c r="E572" s="4"/>
      <c r="F572" s="4" t="s">
        <v>90</v>
      </c>
      <c r="G572" s="5" t="s">
        <v>418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419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+VLOOKUP(G572,Liste!$A$7:$G$69,3,FALSE)</f>
        <v>Pin Maritime</v>
      </c>
      <c r="BI572" s="96" t="str">
        <f>+VLOOKUP(H572,Liste!$B$7:$G$69,5,FALSE)</f>
        <v>GS Pineraies des plaines du Centre et du Nord Ouest</v>
      </c>
      <c r="BJ572" s="131">
        <f t="shared" si="167"/>
        <v>47</v>
      </c>
      <c r="BK572" s="131" t="str">
        <f t="shared" si="169"/>
        <v>Pin Maritime_F1_Classique_GS Pineraies des plaines du Centre et du Nord Ouest_47_</v>
      </c>
      <c r="BL572" s="312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0" t="str">
        <f>+VLOOKUP(G572,Liste!$A$7:$H$69,8,FALSE)</f>
        <v>Résineux</v>
      </c>
      <c r="BU572" s="290">
        <f t="shared" si="170"/>
        <v>0</v>
      </c>
      <c r="BV572" s="292">
        <f t="shared" si="171"/>
        <v>1</v>
      </c>
      <c r="BW572" s="311">
        <v>0</v>
      </c>
      <c r="BX572" s="290">
        <f t="shared" si="172"/>
        <v>0.43</v>
      </c>
      <c r="BY572">
        <f t="shared" si="173"/>
        <v>0</v>
      </c>
      <c r="BZ572" s="296">
        <f t="shared" si="174"/>
        <v>0</v>
      </c>
      <c r="CB572" s="291">
        <v>0.6</v>
      </c>
      <c r="CC572" s="291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45" hidden="1" customHeight="1" x14ac:dyDescent="0.25">
      <c r="A573" s="4">
        <v>2021</v>
      </c>
      <c r="B573" s="4"/>
      <c r="C573" s="4" t="s">
        <v>417</v>
      </c>
      <c r="D573" s="4" t="s">
        <v>65</v>
      </c>
      <c r="E573" s="4"/>
      <c r="F573" s="4" t="s">
        <v>90</v>
      </c>
      <c r="G573" s="5" t="s">
        <v>418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419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+VLOOKUP(G573,Liste!$A$7:$G$69,3,FALSE)</f>
        <v>Pin Maritime</v>
      </c>
      <c r="BI573" s="96" t="str">
        <f>+VLOOKUP(H573,Liste!$B$7:$G$69,5,FALSE)</f>
        <v>GS Pineraies des plaines du Centre et du Nord Ouest</v>
      </c>
      <c r="BJ573" s="131">
        <f t="shared" si="167"/>
        <v>48</v>
      </c>
      <c r="BK573" s="131" t="str">
        <f t="shared" si="169"/>
        <v>Pin Maritime_F1_Classique_GS Pineraies des plaines du Centre et du Nord Ouest_48_</v>
      </c>
      <c r="BL573" s="312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0" t="str">
        <f>+VLOOKUP(G573,Liste!$A$7:$H$69,8,FALSE)</f>
        <v>Résineux</v>
      </c>
      <c r="BU573" s="290">
        <f t="shared" si="170"/>
        <v>0</v>
      </c>
      <c r="BV573" s="292">
        <f t="shared" si="171"/>
        <v>1</v>
      </c>
      <c r="BW573" s="311">
        <v>0</v>
      </c>
      <c r="BX573" s="290">
        <f t="shared" si="172"/>
        <v>0.43</v>
      </c>
      <c r="BY573">
        <f t="shared" si="173"/>
        <v>0</v>
      </c>
      <c r="BZ573" s="296">
        <f t="shared" si="174"/>
        <v>0</v>
      </c>
      <c r="CB573" s="291">
        <v>0.6</v>
      </c>
      <c r="CC573" s="291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45" hidden="1" customHeight="1" x14ac:dyDescent="0.25">
      <c r="A574" s="4">
        <v>2021</v>
      </c>
      <c r="B574" s="4"/>
      <c r="C574" s="4" t="s">
        <v>417</v>
      </c>
      <c r="D574" s="4" t="s">
        <v>65</v>
      </c>
      <c r="E574" s="4"/>
      <c r="F574" s="4" t="s">
        <v>90</v>
      </c>
      <c r="G574" s="5" t="s">
        <v>418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419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+VLOOKUP(G574,Liste!$A$7:$G$69,3,FALSE)</f>
        <v>Pin Maritime</v>
      </c>
      <c r="BI574" s="96" t="str">
        <f>+VLOOKUP(H574,Liste!$B$7:$G$69,5,FALSE)</f>
        <v>GS Pineraies des plaines du Centre et du Nord Ouest</v>
      </c>
      <c r="BJ574" s="131">
        <f t="shared" si="167"/>
        <v>49</v>
      </c>
      <c r="BK574" s="131" t="str">
        <f t="shared" si="169"/>
        <v>Pin Maritime_F1_Classique_GS Pineraies des plaines du Centre et du Nord Ouest_49_</v>
      </c>
      <c r="BL574" s="312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0" t="str">
        <f>+VLOOKUP(G574,Liste!$A$7:$H$69,8,FALSE)</f>
        <v>Résineux</v>
      </c>
      <c r="BU574" s="290">
        <f t="shared" si="170"/>
        <v>0</v>
      </c>
      <c r="BV574" s="292">
        <f t="shared" si="171"/>
        <v>1</v>
      </c>
      <c r="BW574" s="311">
        <v>0</v>
      </c>
      <c r="BX574" s="290">
        <f t="shared" si="172"/>
        <v>0.43</v>
      </c>
      <c r="BY574">
        <f t="shared" si="173"/>
        <v>0</v>
      </c>
      <c r="BZ574" s="296">
        <f t="shared" si="174"/>
        <v>0</v>
      </c>
      <c r="CB574" s="291">
        <v>0.6</v>
      </c>
      <c r="CC574" s="291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45" hidden="1" customHeight="1" x14ac:dyDescent="0.25">
      <c r="A575" s="4">
        <v>2021</v>
      </c>
      <c r="B575" s="4"/>
      <c r="C575" s="4" t="s">
        <v>417</v>
      </c>
      <c r="D575" s="4" t="s">
        <v>65</v>
      </c>
      <c r="E575" s="4"/>
      <c r="F575" s="4" t="s">
        <v>90</v>
      </c>
      <c r="G575" s="5" t="s">
        <v>418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419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+VLOOKUP(G575,Liste!$A$7:$G$69,3,FALSE)</f>
        <v>Pin Maritime</v>
      </c>
      <c r="BI575" s="96" t="str">
        <f>+VLOOKUP(H575,Liste!$B$7:$G$69,5,FALSE)</f>
        <v>GS Pineraies des plaines du Centre et du Nord Ouest</v>
      </c>
      <c r="BJ575" s="131">
        <f t="shared" si="167"/>
        <v>50</v>
      </c>
      <c r="BK575" s="131" t="str">
        <f t="shared" si="169"/>
        <v>Pin Maritime_F1_Classique_GS Pineraies des plaines du Centre et du Nord Ouest_50_</v>
      </c>
      <c r="BL575" s="312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0" t="str">
        <f>+VLOOKUP(G575,Liste!$A$7:$H$69,8,FALSE)</f>
        <v>Résineux</v>
      </c>
      <c r="BU575" s="290">
        <f t="shared" si="170"/>
        <v>0</v>
      </c>
      <c r="BV575" s="292">
        <f t="shared" si="171"/>
        <v>1</v>
      </c>
      <c r="BW575" s="311">
        <v>0</v>
      </c>
      <c r="BX575" s="290">
        <f t="shared" si="172"/>
        <v>0.43</v>
      </c>
      <c r="BY575">
        <f t="shared" si="173"/>
        <v>0</v>
      </c>
      <c r="BZ575" s="296">
        <f t="shared" si="174"/>
        <v>0</v>
      </c>
      <c r="CB575" s="291">
        <v>0.6</v>
      </c>
      <c r="CC575" s="291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45" hidden="1" customHeight="1" x14ac:dyDescent="0.25">
      <c r="A576" s="4">
        <v>2021</v>
      </c>
      <c r="B576" s="4"/>
      <c r="C576" s="4" t="s">
        <v>417</v>
      </c>
      <c r="D576" s="4" t="s">
        <v>65</v>
      </c>
      <c r="E576" s="4"/>
      <c r="F576" s="4" t="s">
        <v>90</v>
      </c>
      <c r="G576" s="5" t="s">
        <v>418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419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+VLOOKUP(G576,Liste!$A$7:$G$69,3,FALSE)</f>
        <v>Pin Maritime</v>
      </c>
      <c r="BI576" s="96" t="str">
        <f>+VLOOKUP(H576,Liste!$B$7:$G$69,5,FALSE)</f>
        <v>GS Pineraies des plaines du Centre et du Nord Ouest</v>
      </c>
      <c r="BJ576" s="131">
        <f t="shared" si="167"/>
        <v>51</v>
      </c>
      <c r="BK576" s="131" t="str">
        <f t="shared" si="169"/>
        <v>Pin Maritime_F1_Classique_GS Pineraies des plaines du Centre et du Nord Ouest_51_</v>
      </c>
      <c r="BL576" s="312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0" t="str">
        <f>+VLOOKUP(G576,Liste!$A$7:$H$69,8,FALSE)</f>
        <v>Résineux</v>
      </c>
      <c r="BU576" s="290">
        <f t="shared" si="170"/>
        <v>0</v>
      </c>
      <c r="BV576" s="292">
        <f t="shared" si="171"/>
        <v>1</v>
      </c>
      <c r="BW576" s="311">
        <v>0</v>
      </c>
      <c r="BX576" s="290">
        <f t="shared" si="172"/>
        <v>0.43</v>
      </c>
      <c r="BY576">
        <f t="shared" si="173"/>
        <v>0</v>
      </c>
      <c r="BZ576" s="296">
        <f t="shared" si="174"/>
        <v>0</v>
      </c>
      <c r="CB576" s="291">
        <v>0.6</v>
      </c>
      <c r="CC576" s="291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45" hidden="1" customHeight="1" x14ac:dyDescent="0.25">
      <c r="A577" s="4">
        <v>2021</v>
      </c>
      <c r="B577" s="4"/>
      <c r="C577" s="4" t="s">
        <v>417</v>
      </c>
      <c r="D577" s="4" t="s">
        <v>65</v>
      </c>
      <c r="E577" s="4"/>
      <c r="F577" s="4" t="s">
        <v>90</v>
      </c>
      <c r="G577" s="5" t="s">
        <v>418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419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+VLOOKUP(G577,Liste!$A$7:$G$69,3,FALSE)</f>
        <v>Pin Maritime</v>
      </c>
      <c r="BI577" s="96" t="str">
        <f>+VLOOKUP(H577,Liste!$B$7:$G$69,5,FALSE)</f>
        <v>GS Pineraies des plaines du Centre et du Nord Ouest</v>
      </c>
      <c r="BJ577" s="131">
        <f t="shared" si="167"/>
        <v>52</v>
      </c>
      <c r="BK577" s="131" t="str">
        <f t="shared" si="169"/>
        <v>Pin Maritime_F1_Classique_GS Pineraies des plaines du Centre et du Nord Ouest_52_</v>
      </c>
      <c r="BL577" s="312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0" t="str">
        <f>+VLOOKUP(G577,Liste!$A$7:$H$69,8,FALSE)</f>
        <v>Résineux</v>
      </c>
      <c r="BU577" s="290">
        <f t="shared" si="170"/>
        <v>0</v>
      </c>
      <c r="BV577" s="292">
        <f t="shared" si="171"/>
        <v>1</v>
      </c>
      <c r="BW577" s="311">
        <v>0</v>
      </c>
      <c r="BX577" s="290">
        <f t="shared" si="172"/>
        <v>0.43</v>
      </c>
      <c r="BY577">
        <f t="shared" si="173"/>
        <v>0</v>
      </c>
      <c r="BZ577" s="296">
        <f t="shared" si="174"/>
        <v>0</v>
      </c>
      <c r="CB577" s="291">
        <v>0.6</v>
      </c>
      <c r="CC577" s="291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45" hidden="1" customHeight="1" x14ac:dyDescent="0.25">
      <c r="A578" s="4">
        <v>2021</v>
      </c>
      <c r="B578" s="4"/>
      <c r="C578" s="4" t="s">
        <v>417</v>
      </c>
      <c r="D578" s="4" t="s">
        <v>65</v>
      </c>
      <c r="E578" s="4"/>
      <c r="F578" s="4" t="s">
        <v>90</v>
      </c>
      <c r="G578" s="5" t="s">
        <v>418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419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+VLOOKUP(G578,Liste!$A$7:$G$69,3,FALSE)</f>
        <v>Pin Maritime</v>
      </c>
      <c r="BI578" s="96" t="str">
        <f>+VLOOKUP(H578,Liste!$B$7:$G$69,5,FALSE)</f>
        <v>GS Pineraies des plaines du Centre et du Nord Ouest</v>
      </c>
      <c r="BJ578" s="131">
        <f t="shared" si="167"/>
        <v>53</v>
      </c>
      <c r="BK578" s="131" t="str">
        <f t="shared" si="169"/>
        <v>Pin Maritime_F1_Classique_GS Pineraies des plaines du Centre et du Nord Ouest_53_</v>
      </c>
      <c r="BL578" s="312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0" t="str">
        <f>+VLOOKUP(G578,Liste!$A$7:$H$69,8,FALSE)</f>
        <v>Résineux</v>
      </c>
      <c r="BU578" s="290">
        <f t="shared" si="170"/>
        <v>0</v>
      </c>
      <c r="BV578" s="292">
        <f t="shared" si="171"/>
        <v>1</v>
      </c>
      <c r="BW578" s="311">
        <v>0</v>
      </c>
      <c r="BX578" s="290">
        <f t="shared" si="172"/>
        <v>0.43</v>
      </c>
      <c r="BY578">
        <f t="shared" si="173"/>
        <v>0</v>
      </c>
      <c r="BZ578" s="296">
        <f t="shared" si="174"/>
        <v>0</v>
      </c>
      <c r="CB578" s="291">
        <v>0.6</v>
      </c>
      <c r="CC578" s="291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45" hidden="1" customHeight="1" x14ac:dyDescent="0.25">
      <c r="A579" s="4">
        <v>2021</v>
      </c>
      <c r="B579" s="4"/>
      <c r="C579" s="4" t="s">
        <v>417</v>
      </c>
      <c r="D579" s="4" t="s">
        <v>65</v>
      </c>
      <c r="E579" s="4"/>
      <c r="F579" s="4" t="s">
        <v>90</v>
      </c>
      <c r="G579" s="5" t="s">
        <v>418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419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+VLOOKUP(G579,Liste!$A$7:$G$69,3,FALSE)</f>
        <v>Pin Maritime</v>
      </c>
      <c r="BI579" s="96" t="str">
        <f>+VLOOKUP(H579,Liste!$B$7:$G$69,5,FALSE)</f>
        <v>GS Pineraies des plaines du Centre et du Nord Ouest</v>
      </c>
      <c r="BJ579" s="131">
        <f t="shared" ref="BJ579:BJ642" si="186">+AC579</f>
        <v>54</v>
      </c>
      <c r="BK579" s="131" t="str">
        <f t="shared" si="169"/>
        <v>Pin Maritime_F1_Classique_GS Pineraies des plaines du Centre et du Nord Ouest_54_</v>
      </c>
      <c r="BL579" s="312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0" t="str">
        <f>+VLOOKUP(G579,Liste!$A$7:$H$69,8,FALSE)</f>
        <v>Résineux</v>
      </c>
      <c r="BU579" s="290">
        <f t="shared" si="170"/>
        <v>0</v>
      </c>
      <c r="BV579" s="292">
        <f t="shared" si="171"/>
        <v>1</v>
      </c>
      <c r="BW579" s="311">
        <v>0</v>
      </c>
      <c r="BX579" s="290">
        <f t="shared" si="172"/>
        <v>0.43</v>
      </c>
      <c r="BY579">
        <f t="shared" si="173"/>
        <v>0</v>
      </c>
      <c r="BZ579" s="296">
        <f t="shared" si="174"/>
        <v>0</v>
      </c>
      <c r="CB579" s="291">
        <v>0.6</v>
      </c>
      <c r="CC579" s="291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45" hidden="1" customHeight="1" x14ac:dyDescent="0.25">
      <c r="A580" s="4">
        <v>2021</v>
      </c>
      <c r="B580" s="4"/>
      <c r="C580" s="4" t="s">
        <v>417</v>
      </c>
      <c r="D580" s="4" t="s">
        <v>65</v>
      </c>
      <c r="E580" s="4"/>
      <c r="F580" s="4" t="s">
        <v>90</v>
      </c>
      <c r="G580" s="5" t="s">
        <v>418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419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+VLOOKUP(G580,Liste!$A$7:$G$69,3,FALSE)</f>
        <v>Pin Maritime</v>
      </c>
      <c r="BI580" s="96" t="str">
        <f>+VLOOKUP(H580,Liste!$B$7:$G$69,5,FALSE)</f>
        <v>GS Pineraies des plaines du Centre et du Nord Ouest</v>
      </c>
      <c r="BJ580" s="131">
        <f t="shared" si="186"/>
        <v>54</v>
      </c>
      <c r="BK580" s="131" t="str">
        <f t="shared" ref="BK580:BK643" si="188">+_xlfn.CONCAT(BH580,"_",J580,"_",I580,"_",BI580,"_",BJ580,"_")</f>
        <v>Pin Maritime_F1_Classique_GS Pineraies des plaines du Centre et du Nord Ouest_54_</v>
      </c>
      <c r="BL580" s="312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0" t="str">
        <f>+VLOOKUP(G580,Liste!$A$7:$H$69,8,FALSE)</f>
        <v>Résineux</v>
      </c>
      <c r="BU580" s="290">
        <f t="shared" ref="BU580:BU643" si="189">IF(BT580="Résineux",0%,100%)</f>
        <v>0</v>
      </c>
      <c r="BV580" s="292">
        <f t="shared" ref="BV580:BV643" si="190">+IF(BT580="Résineux",100%,0%)</f>
        <v>1</v>
      </c>
      <c r="BW580" s="311">
        <v>0</v>
      </c>
      <c r="BX580" s="290">
        <f t="shared" ref="BX580:BX643" si="191">+IF(BV580&lt;&gt;0,0.43,0.25)</f>
        <v>0.43</v>
      </c>
      <c r="BY580">
        <f t="shared" ref="BY580:BY643" si="192">+IF(BJ580&lt;=30,AV580*BX580,0)</f>
        <v>0</v>
      </c>
      <c r="BZ580" s="296">
        <f t="shared" ref="BZ580:BZ643" si="193">+IF(BJ580&gt;=31,0,BY580+BZ579)</f>
        <v>0</v>
      </c>
      <c r="CB580" s="291">
        <v>0.6</v>
      </c>
      <c r="CC580" s="291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4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+VLOOKUP(G581,Liste!$A$7:$G$69,3,FALSE)</f>
        <v>Pin Laricio</v>
      </c>
      <c r="BI581" s="96" t="str">
        <f>+VLOOKUP(H581,Liste!$B$7:$G$69,5,FALSE)</f>
        <v>GS Pineraies des plaines du Centre et du Nord Ouest</v>
      </c>
      <c r="BJ581" s="131">
        <f t="shared" si="186"/>
        <v>15</v>
      </c>
      <c r="BK581" s="131" t="str">
        <f t="shared" si="188"/>
        <v>Pin Laricio_F1_Classique_GS Pineraies des plaines du Centre et du Nord Ouest_15_</v>
      </c>
      <c r="BL581" s="312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0" t="str">
        <f>+VLOOKUP(G581,Liste!$A$7:$H$69,8,FALSE)</f>
        <v>Résineux</v>
      </c>
      <c r="BU581" s="290">
        <f t="shared" si="189"/>
        <v>0</v>
      </c>
      <c r="BV581" s="292">
        <f t="shared" si="190"/>
        <v>1</v>
      </c>
      <c r="BW581" s="311">
        <v>0</v>
      </c>
      <c r="BX581" s="290">
        <f t="shared" si="191"/>
        <v>0.43</v>
      </c>
      <c r="BY581">
        <f t="shared" si="192"/>
        <v>0</v>
      </c>
      <c r="BZ581" s="296">
        <f t="shared" si="193"/>
        <v>0</v>
      </c>
      <c r="CB581" s="291">
        <v>0.6</v>
      </c>
      <c r="CC581" s="291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4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+VLOOKUP(G582,Liste!$A$7:$G$69,3,FALSE)</f>
        <v>Pin Laricio</v>
      </c>
      <c r="BI582" s="96" t="str">
        <f>+VLOOKUP(H582,Liste!$B$7:$G$69,5,FALSE)</f>
        <v>GS Pineraies des plaines du Centre et du Nord Ouest</v>
      </c>
      <c r="BJ582" s="131">
        <f t="shared" si="186"/>
        <v>16</v>
      </c>
      <c r="BK582" s="131" t="str">
        <f t="shared" si="188"/>
        <v>Pin Laricio_F1_Classique_GS Pineraies des plaines du Centre et du Nord Ouest_16_</v>
      </c>
      <c r="BL582" s="312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0" t="str">
        <f>+VLOOKUP(G582,Liste!$A$7:$H$69,8,FALSE)</f>
        <v>Résineux</v>
      </c>
      <c r="BU582" s="290">
        <f t="shared" si="189"/>
        <v>0</v>
      </c>
      <c r="BV582" s="292">
        <f t="shared" si="190"/>
        <v>1</v>
      </c>
      <c r="BW582" s="311">
        <v>0</v>
      </c>
      <c r="BX582" s="290">
        <f t="shared" si="191"/>
        <v>0.43</v>
      </c>
      <c r="BY582">
        <f t="shared" si="192"/>
        <v>0</v>
      </c>
      <c r="BZ582" s="296">
        <f t="shared" si="193"/>
        <v>0</v>
      </c>
      <c r="CB582" s="291">
        <v>0.6</v>
      </c>
      <c r="CC582" s="291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4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+VLOOKUP(G583,Liste!$A$7:$G$69,3,FALSE)</f>
        <v>Pin Laricio</v>
      </c>
      <c r="BI583" s="96" t="str">
        <f>+VLOOKUP(H583,Liste!$B$7:$G$69,5,FALSE)</f>
        <v>GS Pineraies des plaines du Centre et du Nord Ouest</v>
      </c>
      <c r="BJ583" s="131">
        <f t="shared" si="186"/>
        <v>17</v>
      </c>
      <c r="BK583" s="131" t="str">
        <f t="shared" si="188"/>
        <v>Pin Laricio_F1_Classique_GS Pineraies des plaines du Centre et du Nord Ouest_17_</v>
      </c>
      <c r="BL583" s="312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0" t="str">
        <f>+VLOOKUP(G583,Liste!$A$7:$H$69,8,FALSE)</f>
        <v>Résineux</v>
      </c>
      <c r="BU583" s="290">
        <f t="shared" si="189"/>
        <v>0</v>
      </c>
      <c r="BV583" s="292">
        <f t="shared" si="190"/>
        <v>1</v>
      </c>
      <c r="BW583" s="311">
        <v>0</v>
      </c>
      <c r="BX583" s="290">
        <f t="shared" si="191"/>
        <v>0.43</v>
      </c>
      <c r="BY583">
        <f t="shared" si="192"/>
        <v>0</v>
      </c>
      <c r="BZ583" s="296">
        <f t="shared" si="193"/>
        <v>0</v>
      </c>
      <c r="CB583" s="291">
        <v>0.6</v>
      </c>
      <c r="CC583" s="291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4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+VLOOKUP(G584,Liste!$A$7:$G$69,3,FALSE)</f>
        <v>Pin Laricio</v>
      </c>
      <c r="BI584" s="96" t="str">
        <f>+VLOOKUP(H584,Liste!$B$7:$G$69,5,FALSE)</f>
        <v>GS Pineraies des plaines du Centre et du Nord Ouest</v>
      </c>
      <c r="BJ584" s="131">
        <f t="shared" si="186"/>
        <v>18</v>
      </c>
      <c r="BK584" s="131" t="str">
        <f t="shared" si="188"/>
        <v>Pin Laricio_F1_Classique_GS Pineraies des plaines du Centre et du Nord Ouest_18_</v>
      </c>
      <c r="BL584" s="312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0" t="str">
        <f>+VLOOKUP(G584,Liste!$A$7:$H$69,8,FALSE)</f>
        <v>Résineux</v>
      </c>
      <c r="BU584" s="290">
        <f t="shared" si="189"/>
        <v>0</v>
      </c>
      <c r="BV584" s="292">
        <f t="shared" si="190"/>
        <v>1</v>
      </c>
      <c r="BW584" s="311">
        <v>0</v>
      </c>
      <c r="BX584" s="290">
        <f t="shared" si="191"/>
        <v>0.43</v>
      </c>
      <c r="BY584">
        <f t="shared" si="192"/>
        <v>0</v>
      </c>
      <c r="BZ584" s="296">
        <f t="shared" si="193"/>
        <v>0</v>
      </c>
      <c r="CB584" s="291">
        <v>0.6</v>
      </c>
      <c r="CC584" s="291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4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+VLOOKUP(G585,Liste!$A$7:$G$69,3,FALSE)</f>
        <v>Pin Laricio</v>
      </c>
      <c r="BI585" s="96" t="str">
        <f>+VLOOKUP(H585,Liste!$B$7:$G$69,5,FALSE)</f>
        <v>GS Pineraies des plaines du Centre et du Nord Ouest</v>
      </c>
      <c r="BJ585" s="131">
        <f t="shared" si="186"/>
        <v>19</v>
      </c>
      <c r="BK585" s="131" t="str">
        <f t="shared" si="188"/>
        <v>Pin Laricio_F1_Classique_GS Pineraies des plaines du Centre et du Nord Ouest_19_</v>
      </c>
      <c r="BL585" s="312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0" t="str">
        <f>+VLOOKUP(G585,Liste!$A$7:$H$69,8,FALSE)</f>
        <v>Résineux</v>
      </c>
      <c r="BU585" s="290">
        <f t="shared" si="189"/>
        <v>0</v>
      </c>
      <c r="BV585" s="292">
        <f t="shared" si="190"/>
        <v>1</v>
      </c>
      <c r="BW585" s="311">
        <v>0</v>
      </c>
      <c r="BX585" s="290">
        <f t="shared" si="191"/>
        <v>0.43</v>
      </c>
      <c r="BY585">
        <f t="shared" si="192"/>
        <v>0</v>
      </c>
      <c r="BZ585" s="296">
        <f t="shared" si="193"/>
        <v>0</v>
      </c>
      <c r="CB585" s="291">
        <v>0.6</v>
      </c>
      <c r="CC585" s="291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4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+VLOOKUP(G586,Liste!$A$7:$G$69,3,FALSE)</f>
        <v>Pin Laricio</v>
      </c>
      <c r="BI586" s="96" t="str">
        <f>+VLOOKUP(H586,Liste!$B$7:$G$69,5,FALSE)</f>
        <v>GS Pineraies des plaines du Centre et du Nord Ouest</v>
      </c>
      <c r="BJ586" s="131">
        <f t="shared" si="186"/>
        <v>19</v>
      </c>
      <c r="BK586" s="131" t="str">
        <f t="shared" si="188"/>
        <v>Pin Laricio_F1_Classique_GS Pineraies des plaines du Centre et du Nord Ouest_19_</v>
      </c>
      <c r="BL586" s="312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0" t="str">
        <f>+VLOOKUP(G586,Liste!$A$7:$H$69,8,FALSE)</f>
        <v>Résineux</v>
      </c>
      <c r="BU586" s="290">
        <f t="shared" si="189"/>
        <v>0</v>
      </c>
      <c r="BV586" s="292">
        <f t="shared" si="190"/>
        <v>1</v>
      </c>
      <c r="BW586" s="311">
        <v>0</v>
      </c>
      <c r="BX586" s="290">
        <f t="shared" si="191"/>
        <v>0.43</v>
      </c>
      <c r="BY586">
        <f t="shared" si="192"/>
        <v>19.908633513020959</v>
      </c>
      <c r="BZ586" s="296">
        <f t="shared" si="193"/>
        <v>19.908633513020959</v>
      </c>
      <c r="CB586" s="291">
        <v>0.6</v>
      </c>
      <c r="CC586" s="291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4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+VLOOKUP(G587,Liste!$A$7:$G$69,3,FALSE)</f>
        <v>Pin Laricio</v>
      </c>
      <c r="BI587" s="96" t="str">
        <f>+VLOOKUP(H587,Liste!$B$7:$G$69,5,FALSE)</f>
        <v>GS Pineraies des plaines du Centre et du Nord Ouest</v>
      </c>
      <c r="BJ587" s="131">
        <f t="shared" si="186"/>
        <v>20</v>
      </c>
      <c r="BK587" s="131" t="str">
        <f t="shared" si="188"/>
        <v>Pin Laricio_F1_Classique_GS Pineraies des plaines du Centre et du Nord Ouest_20_</v>
      </c>
      <c r="BL587" s="312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0" t="str">
        <f>+VLOOKUP(G587,Liste!$A$7:$H$69,8,FALSE)</f>
        <v>Résineux</v>
      </c>
      <c r="BU587" s="290">
        <f t="shared" si="189"/>
        <v>0</v>
      </c>
      <c r="BV587" s="292">
        <f t="shared" si="190"/>
        <v>1</v>
      </c>
      <c r="BW587" s="311">
        <v>0</v>
      </c>
      <c r="BX587" s="290">
        <f t="shared" si="191"/>
        <v>0.43</v>
      </c>
      <c r="BY587">
        <f t="shared" si="192"/>
        <v>0</v>
      </c>
      <c r="BZ587" s="296">
        <f t="shared" si="193"/>
        <v>19.908633513020959</v>
      </c>
      <c r="CB587" s="291">
        <v>0.6</v>
      </c>
      <c r="CC587" s="291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4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+VLOOKUP(G588,Liste!$A$7:$G$69,3,FALSE)</f>
        <v>Pin Laricio</v>
      </c>
      <c r="BI588" s="96" t="str">
        <f>+VLOOKUP(H588,Liste!$B$7:$G$69,5,FALSE)</f>
        <v>GS Pineraies des plaines du Centre et du Nord Ouest</v>
      </c>
      <c r="BJ588" s="131">
        <f t="shared" si="186"/>
        <v>21</v>
      </c>
      <c r="BK588" s="131" t="str">
        <f t="shared" si="188"/>
        <v>Pin Laricio_F1_Classique_GS Pineraies des plaines du Centre et du Nord Ouest_21_</v>
      </c>
      <c r="BL588" s="312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0" t="str">
        <f>+VLOOKUP(G588,Liste!$A$7:$H$69,8,FALSE)</f>
        <v>Résineux</v>
      </c>
      <c r="BU588" s="290">
        <f t="shared" si="189"/>
        <v>0</v>
      </c>
      <c r="BV588" s="292">
        <f t="shared" si="190"/>
        <v>1</v>
      </c>
      <c r="BW588" s="311">
        <v>0</v>
      </c>
      <c r="BX588" s="290">
        <f t="shared" si="191"/>
        <v>0.43</v>
      </c>
      <c r="BY588">
        <f t="shared" si="192"/>
        <v>0</v>
      </c>
      <c r="BZ588" s="296">
        <f t="shared" si="193"/>
        <v>19.908633513020959</v>
      </c>
      <c r="CB588" s="291">
        <v>0.6</v>
      </c>
      <c r="CC588" s="291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4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+VLOOKUP(G589,Liste!$A$7:$G$69,3,FALSE)</f>
        <v>Pin Laricio</v>
      </c>
      <c r="BI589" s="96" t="str">
        <f>+VLOOKUP(H589,Liste!$B$7:$G$69,5,FALSE)</f>
        <v>GS Pineraies des plaines du Centre et du Nord Ouest</v>
      </c>
      <c r="BJ589" s="131">
        <f t="shared" si="186"/>
        <v>22</v>
      </c>
      <c r="BK589" s="131" t="str">
        <f t="shared" si="188"/>
        <v>Pin Laricio_F1_Classique_GS Pineraies des plaines du Centre et du Nord Ouest_22_</v>
      </c>
      <c r="BL589" s="312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0" t="str">
        <f>+VLOOKUP(G589,Liste!$A$7:$H$69,8,FALSE)</f>
        <v>Résineux</v>
      </c>
      <c r="BU589" s="290">
        <f t="shared" si="189"/>
        <v>0</v>
      </c>
      <c r="BV589" s="292">
        <f t="shared" si="190"/>
        <v>1</v>
      </c>
      <c r="BW589" s="311">
        <v>0</v>
      </c>
      <c r="BX589" s="290">
        <f t="shared" si="191"/>
        <v>0.43</v>
      </c>
      <c r="BY589">
        <f t="shared" si="192"/>
        <v>0</v>
      </c>
      <c r="BZ589" s="296">
        <f t="shared" si="193"/>
        <v>19.908633513020959</v>
      </c>
      <c r="CB589" s="291">
        <v>0.6</v>
      </c>
      <c r="CC589" s="291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4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+VLOOKUP(G590,Liste!$A$7:$G$69,3,FALSE)</f>
        <v>Pin Laricio</v>
      </c>
      <c r="BI590" s="96" t="str">
        <f>+VLOOKUP(H590,Liste!$B$7:$G$69,5,FALSE)</f>
        <v>GS Pineraies des plaines du Centre et du Nord Ouest</v>
      </c>
      <c r="BJ590" s="131">
        <f t="shared" si="186"/>
        <v>23</v>
      </c>
      <c r="BK590" s="131" t="str">
        <f t="shared" si="188"/>
        <v>Pin Laricio_F1_Classique_GS Pineraies des plaines du Centre et du Nord Ouest_23_</v>
      </c>
      <c r="BL590" s="312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0" t="str">
        <f>+VLOOKUP(G590,Liste!$A$7:$H$69,8,FALSE)</f>
        <v>Résineux</v>
      </c>
      <c r="BU590" s="290">
        <f t="shared" si="189"/>
        <v>0</v>
      </c>
      <c r="BV590" s="292">
        <f t="shared" si="190"/>
        <v>1</v>
      </c>
      <c r="BW590" s="311">
        <v>0</v>
      </c>
      <c r="BX590" s="290">
        <f t="shared" si="191"/>
        <v>0.43</v>
      </c>
      <c r="BY590">
        <f t="shared" si="192"/>
        <v>0</v>
      </c>
      <c r="BZ590" s="296">
        <f t="shared" si="193"/>
        <v>19.908633513020959</v>
      </c>
      <c r="CB590" s="291">
        <v>0.6</v>
      </c>
      <c r="CC590" s="291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4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+VLOOKUP(G591,Liste!$A$7:$G$69,3,FALSE)</f>
        <v>Pin Laricio</v>
      </c>
      <c r="BI591" s="96" t="str">
        <f>+VLOOKUP(H591,Liste!$B$7:$G$69,5,FALSE)</f>
        <v>GS Pineraies des plaines du Centre et du Nord Ouest</v>
      </c>
      <c r="BJ591" s="131">
        <f t="shared" si="186"/>
        <v>24</v>
      </c>
      <c r="BK591" s="131" t="str">
        <f t="shared" si="188"/>
        <v>Pin Laricio_F1_Classique_GS Pineraies des plaines du Centre et du Nord Ouest_24_</v>
      </c>
      <c r="BL591" s="312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0" t="str">
        <f>+VLOOKUP(G591,Liste!$A$7:$H$69,8,FALSE)</f>
        <v>Résineux</v>
      </c>
      <c r="BU591" s="290">
        <f t="shared" si="189"/>
        <v>0</v>
      </c>
      <c r="BV591" s="292">
        <f t="shared" si="190"/>
        <v>1</v>
      </c>
      <c r="BW591" s="311">
        <v>0</v>
      </c>
      <c r="BX591" s="290">
        <f t="shared" si="191"/>
        <v>0.43</v>
      </c>
      <c r="BY591">
        <f t="shared" si="192"/>
        <v>0</v>
      </c>
      <c r="BZ591" s="296">
        <f t="shared" si="193"/>
        <v>19.908633513020959</v>
      </c>
      <c r="CB591" s="291">
        <v>0.6</v>
      </c>
      <c r="CC591" s="291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4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+VLOOKUP(G592,Liste!$A$7:$G$69,3,FALSE)</f>
        <v>Pin Laricio</v>
      </c>
      <c r="BI592" s="96" t="str">
        <f>+VLOOKUP(H592,Liste!$B$7:$G$69,5,FALSE)</f>
        <v>GS Pineraies des plaines du Centre et du Nord Ouest</v>
      </c>
      <c r="BJ592" s="131">
        <f t="shared" si="186"/>
        <v>24</v>
      </c>
      <c r="BK592" s="131" t="str">
        <f t="shared" si="188"/>
        <v>Pin Laricio_F1_Classique_GS Pineraies des plaines du Centre et du Nord Ouest_24_</v>
      </c>
      <c r="BL592" s="312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0" t="str">
        <f>+VLOOKUP(G592,Liste!$A$7:$H$69,8,FALSE)</f>
        <v>Résineux</v>
      </c>
      <c r="BU592" s="290">
        <f t="shared" si="189"/>
        <v>0</v>
      </c>
      <c r="BV592" s="292">
        <f t="shared" si="190"/>
        <v>1</v>
      </c>
      <c r="BW592" s="311">
        <v>0</v>
      </c>
      <c r="BX592" s="290">
        <f t="shared" si="191"/>
        <v>0.43</v>
      </c>
      <c r="BY592">
        <f t="shared" si="192"/>
        <v>19.279649082082351</v>
      </c>
      <c r="BZ592" s="296">
        <f t="shared" si="193"/>
        <v>39.18828259510331</v>
      </c>
      <c r="CB592" s="291">
        <v>0.6</v>
      </c>
      <c r="CC592" s="291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4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+VLOOKUP(G593,Liste!$A$7:$G$69,3,FALSE)</f>
        <v>Pin Laricio</v>
      </c>
      <c r="BI593" s="96" t="str">
        <f>+VLOOKUP(H593,Liste!$B$7:$G$69,5,FALSE)</f>
        <v>GS Pineraies des plaines du Centre et du Nord Ouest</v>
      </c>
      <c r="BJ593" s="131">
        <f t="shared" si="186"/>
        <v>25</v>
      </c>
      <c r="BK593" s="131" t="str">
        <f t="shared" si="188"/>
        <v>Pin Laricio_F1_Classique_GS Pineraies des plaines du Centre et du Nord Ouest_25_</v>
      </c>
      <c r="BL593" s="312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0" t="str">
        <f>+VLOOKUP(G593,Liste!$A$7:$H$69,8,FALSE)</f>
        <v>Résineux</v>
      </c>
      <c r="BU593" s="290">
        <f t="shared" si="189"/>
        <v>0</v>
      </c>
      <c r="BV593" s="292">
        <f t="shared" si="190"/>
        <v>1</v>
      </c>
      <c r="BW593" s="311">
        <v>0</v>
      </c>
      <c r="BX593" s="290">
        <f t="shared" si="191"/>
        <v>0.43</v>
      </c>
      <c r="BY593">
        <f t="shared" si="192"/>
        <v>0</v>
      </c>
      <c r="BZ593" s="296">
        <f t="shared" si="193"/>
        <v>39.18828259510331</v>
      </c>
      <c r="CB593" s="291">
        <v>0.6</v>
      </c>
      <c r="CC593" s="291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4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+VLOOKUP(G594,Liste!$A$7:$G$69,3,FALSE)</f>
        <v>Pin Laricio</v>
      </c>
      <c r="BI594" s="96" t="str">
        <f>+VLOOKUP(H594,Liste!$B$7:$G$69,5,FALSE)</f>
        <v>GS Pineraies des plaines du Centre et du Nord Ouest</v>
      </c>
      <c r="BJ594" s="131">
        <f t="shared" si="186"/>
        <v>26</v>
      </c>
      <c r="BK594" s="131" t="str">
        <f t="shared" si="188"/>
        <v>Pin Laricio_F1_Classique_GS Pineraies des plaines du Centre et du Nord Ouest_26_</v>
      </c>
      <c r="BL594" s="312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0" t="str">
        <f>+VLOOKUP(G594,Liste!$A$7:$H$69,8,FALSE)</f>
        <v>Résineux</v>
      </c>
      <c r="BU594" s="290">
        <f t="shared" si="189"/>
        <v>0</v>
      </c>
      <c r="BV594" s="292">
        <f t="shared" si="190"/>
        <v>1</v>
      </c>
      <c r="BW594" s="311">
        <v>0</v>
      </c>
      <c r="BX594" s="290">
        <f t="shared" si="191"/>
        <v>0.43</v>
      </c>
      <c r="BY594">
        <f t="shared" si="192"/>
        <v>0</v>
      </c>
      <c r="BZ594" s="296">
        <f t="shared" si="193"/>
        <v>39.18828259510331</v>
      </c>
      <c r="CB594" s="291">
        <v>0.6</v>
      </c>
      <c r="CC594" s="291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4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+VLOOKUP(G595,Liste!$A$7:$G$69,3,FALSE)</f>
        <v>Pin Laricio</v>
      </c>
      <c r="BI595" s="96" t="str">
        <f>+VLOOKUP(H595,Liste!$B$7:$G$69,5,FALSE)</f>
        <v>GS Pineraies des plaines du Centre et du Nord Ouest</v>
      </c>
      <c r="BJ595" s="131">
        <f t="shared" si="186"/>
        <v>27</v>
      </c>
      <c r="BK595" s="131" t="str">
        <f t="shared" si="188"/>
        <v>Pin Laricio_F1_Classique_GS Pineraies des plaines du Centre et du Nord Ouest_27_</v>
      </c>
      <c r="BL595" s="312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0" t="str">
        <f>+VLOOKUP(G595,Liste!$A$7:$H$69,8,FALSE)</f>
        <v>Résineux</v>
      </c>
      <c r="BU595" s="290">
        <f t="shared" si="189"/>
        <v>0</v>
      </c>
      <c r="BV595" s="292">
        <f t="shared" si="190"/>
        <v>1</v>
      </c>
      <c r="BW595" s="311">
        <v>0</v>
      </c>
      <c r="BX595" s="290">
        <f t="shared" si="191"/>
        <v>0.43</v>
      </c>
      <c r="BY595">
        <f t="shared" si="192"/>
        <v>0</v>
      </c>
      <c r="BZ595" s="296">
        <f t="shared" si="193"/>
        <v>39.18828259510331</v>
      </c>
      <c r="CB595" s="291">
        <v>0.6</v>
      </c>
      <c r="CC595" s="291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4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+VLOOKUP(G596,Liste!$A$7:$G$69,3,FALSE)</f>
        <v>Pin Laricio</v>
      </c>
      <c r="BI596" s="96" t="str">
        <f>+VLOOKUP(H596,Liste!$B$7:$G$69,5,FALSE)</f>
        <v>GS Pineraies des plaines du Centre et du Nord Ouest</v>
      </c>
      <c r="BJ596" s="131">
        <f t="shared" si="186"/>
        <v>28</v>
      </c>
      <c r="BK596" s="131" t="str">
        <f t="shared" si="188"/>
        <v>Pin Laricio_F1_Classique_GS Pineraies des plaines du Centre et du Nord Ouest_28_</v>
      </c>
      <c r="BL596" s="312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0" t="str">
        <f>+VLOOKUP(G596,Liste!$A$7:$H$69,8,FALSE)</f>
        <v>Résineux</v>
      </c>
      <c r="BU596" s="290">
        <f t="shared" si="189"/>
        <v>0</v>
      </c>
      <c r="BV596" s="292">
        <f t="shared" si="190"/>
        <v>1</v>
      </c>
      <c r="BW596" s="311">
        <v>0</v>
      </c>
      <c r="BX596" s="290">
        <f t="shared" si="191"/>
        <v>0.43</v>
      </c>
      <c r="BY596">
        <f t="shared" si="192"/>
        <v>0</v>
      </c>
      <c r="BZ596" s="296">
        <f t="shared" si="193"/>
        <v>39.18828259510331</v>
      </c>
      <c r="CB596" s="291">
        <v>0.6</v>
      </c>
      <c r="CC596" s="291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4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+VLOOKUP(G597,Liste!$A$7:$G$69,3,FALSE)</f>
        <v>Pin Laricio</v>
      </c>
      <c r="BI597" s="96" t="str">
        <f>+VLOOKUP(H597,Liste!$B$7:$G$69,5,FALSE)</f>
        <v>GS Pineraies des plaines du Centre et du Nord Ouest</v>
      </c>
      <c r="BJ597" s="131">
        <f t="shared" si="186"/>
        <v>29</v>
      </c>
      <c r="BK597" s="131" t="str">
        <f t="shared" si="188"/>
        <v>Pin Laricio_F1_Classique_GS Pineraies des plaines du Centre et du Nord Ouest_29_</v>
      </c>
      <c r="BL597" s="312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0" t="str">
        <f>+VLOOKUP(G597,Liste!$A$7:$H$69,8,FALSE)</f>
        <v>Résineux</v>
      </c>
      <c r="BU597" s="290">
        <f t="shared" si="189"/>
        <v>0</v>
      </c>
      <c r="BV597" s="292">
        <f t="shared" si="190"/>
        <v>1</v>
      </c>
      <c r="BW597" s="311">
        <v>0</v>
      </c>
      <c r="BX597" s="290">
        <f t="shared" si="191"/>
        <v>0.43</v>
      </c>
      <c r="BY597">
        <f t="shared" si="192"/>
        <v>0</v>
      </c>
      <c r="BZ597" s="296">
        <f t="shared" si="193"/>
        <v>39.18828259510331</v>
      </c>
      <c r="CB597" s="291">
        <v>0.6</v>
      </c>
      <c r="CC597" s="291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4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+VLOOKUP(G598,Liste!$A$7:$G$69,3,FALSE)</f>
        <v>Pin Laricio</v>
      </c>
      <c r="BI598" s="96" t="str">
        <f>+VLOOKUP(H598,Liste!$B$7:$G$69,5,FALSE)</f>
        <v>GS Pineraies des plaines du Centre et du Nord Ouest</v>
      </c>
      <c r="BJ598" s="131">
        <f t="shared" si="186"/>
        <v>30</v>
      </c>
      <c r="BK598" s="131" t="str">
        <f t="shared" si="188"/>
        <v>Pin Laricio_F1_Classique_GS Pineraies des plaines du Centre et du Nord Ouest_30_</v>
      </c>
      <c r="BL598" s="312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0" t="str">
        <f>+VLOOKUP(G598,Liste!$A$7:$H$69,8,FALSE)</f>
        <v>Résineux</v>
      </c>
      <c r="BU598" s="290">
        <f t="shared" si="189"/>
        <v>0</v>
      </c>
      <c r="BV598" s="292">
        <f t="shared" si="190"/>
        <v>1</v>
      </c>
      <c r="BW598" s="311">
        <v>0</v>
      </c>
      <c r="BX598" s="290">
        <f t="shared" si="191"/>
        <v>0.43</v>
      </c>
      <c r="BY598">
        <f t="shared" si="192"/>
        <v>0</v>
      </c>
      <c r="BZ598" s="296">
        <f t="shared" si="193"/>
        <v>39.18828259510331</v>
      </c>
      <c r="CB598" s="291">
        <v>0.6</v>
      </c>
      <c r="CC598" s="291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4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+VLOOKUP(G599,Liste!$A$7:$G$69,3,FALSE)</f>
        <v>Pin Laricio</v>
      </c>
      <c r="BI599" s="96" t="str">
        <f>+VLOOKUP(H599,Liste!$B$7:$G$69,5,FALSE)</f>
        <v>GS Pineraies des plaines du Centre et du Nord Ouest</v>
      </c>
      <c r="BJ599" s="131">
        <f t="shared" si="186"/>
        <v>30</v>
      </c>
      <c r="BK599" s="131" t="str">
        <f t="shared" si="188"/>
        <v>Pin Laricio_F1_Classique_GS Pineraies des plaines du Centre et du Nord Ouest_30_</v>
      </c>
      <c r="BL599" s="312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0" t="str">
        <f>+VLOOKUP(G599,Liste!$A$7:$H$69,8,FALSE)</f>
        <v>Résineux</v>
      </c>
      <c r="BU599" s="290">
        <f t="shared" si="189"/>
        <v>0</v>
      </c>
      <c r="BV599" s="292">
        <f t="shared" si="190"/>
        <v>1</v>
      </c>
      <c r="BW599" s="311">
        <v>0</v>
      </c>
      <c r="BX599" s="290">
        <f t="shared" si="191"/>
        <v>0.43</v>
      </c>
      <c r="BY599">
        <f t="shared" si="192"/>
        <v>28.376249322441939</v>
      </c>
      <c r="BZ599" s="296">
        <f t="shared" si="193"/>
        <v>67.564531917545253</v>
      </c>
      <c r="CB599" s="291">
        <v>0.6</v>
      </c>
      <c r="CC599" s="291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4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+VLOOKUP(G600,Liste!$A$7:$G$69,3,FALSE)</f>
        <v>Pin Laricio</v>
      </c>
      <c r="BI600" s="96" t="str">
        <f>+VLOOKUP(H600,Liste!$B$7:$G$69,5,FALSE)</f>
        <v>GS Pineraies des plaines du Centre et du Nord Ouest</v>
      </c>
      <c r="BJ600" s="131">
        <f t="shared" si="186"/>
        <v>31</v>
      </c>
      <c r="BK600" s="131" t="str">
        <f t="shared" si="188"/>
        <v>Pin Laricio_F1_Classique_GS Pineraies des plaines du Centre et du Nord Ouest_31_</v>
      </c>
      <c r="BL600" s="312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0" t="str">
        <f>+VLOOKUP(G600,Liste!$A$7:$H$69,8,FALSE)</f>
        <v>Résineux</v>
      </c>
      <c r="BU600" s="290">
        <f t="shared" si="189"/>
        <v>0</v>
      </c>
      <c r="BV600" s="292">
        <f t="shared" si="190"/>
        <v>1</v>
      </c>
      <c r="BW600" s="311">
        <v>0</v>
      </c>
      <c r="BX600" s="290">
        <f t="shared" si="191"/>
        <v>0.43</v>
      </c>
      <c r="BY600">
        <f t="shared" si="192"/>
        <v>0</v>
      </c>
      <c r="BZ600" s="296">
        <f t="shared" si="193"/>
        <v>0</v>
      </c>
      <c r="CB600" s="291">
        <v>0.6</v>
      </c>
      <c r="CC600" s="291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4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+VLOOKUP(G601,Liste!$A$7:$G$69,3,FALSE)</f>
        <v>Pin Laricio</v>
      </c>
      <c r="BI601" s="96" t="str">
        <f>+VLOOKUP(H601,Liste!$B$7:$G$69,5,FALSE)</f>
        <v>GS Pineraies des plaines du Centre et du Nord Ouest</v>
      </c>
      <c r="BJ601" s="131">
        <f t="shared" si="186"/>
        <v>32</v>
      </c>
      <c r="BK601" s="131" t="str">
        <f t="shared" si="188"/>
        <v>Pin Laricio_F1_Classique_GS Pineraies des plaines du Centre et du Nord Ouest_32_</v>
      </c>
      <c r="BL601" s="312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0" t="str">
        <f>+VLOOKUP(G601,Liste!$A$7:$H$69,8,FALSE)</f>
        <v>Résineux</v>
      </c>
      <c r="BU601" s="290">
        <f t="shared" si="189"/>
        <v>0</v>
      </c>
      <c r="BV601" s="292">
        <f t="shared" si="190"/>
        <v>1</v>
      </c>
      <c r="BW601" s="311">
        <v>0</v>
      </c>
      <c r="BX601" s="290">
        <f t="shared" si="191"/>
        <v>0.43</v>
      </c>
      <c r="BY601">
        <f t="shared" si="192"/>
        <v>0</v>
      </c>
      <c r="BZ601" s="296">
        <f t="shared" si="193"/>
        <v>0</v>
      </c>
      <c r="CB601" s="291">
        <v>0.6</v>
      </c>
      <c r="CC601" s="291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4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+VLOOKUP(G602,Liste!$A$7:$G$69,3,FALSE)</f>
        <v>Pin Laricio</v>
      </c>
      <c r="BI602" s="96" t="str">
        <f>+VLOOKUP(H602,Liste!$B$7:$G$69,5,FALSE)</f>
        <v>GS Pineraies des plaines du Centre et du Nord Ouest</v>
      </c>
      <c r="BJ602" s="131">
        <f t="shared" si="186"/>
        <v>33</v>
      </c>
      <c r="BK602" s="131" t="str">
        <f t="shared" si="188"/>
        <v>Pin Laricio_F1_Classique_GS Pineraies des plaines du Centre et du Nord Ouest_33_</v>
      </c>
      <c r="BL602" s="312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0" t="str">
        <f>+VLOOKUP(G602,Liste!$A$7:$H$69,8,FALSE)</f>
        <v>Résineux</v>
      </c>
      <c r="BU602" s="290">
        <f t="shared" si="189"/>
        <v>0</v>
      </c>
      <c r="BV602" s="292">
        <f t="shared" si="190"/>
        <v>1</v>
      </c>
      <c r="BW602" s="311">
        <v>0</v>
      </c>
      <c r="BX602" s="290">
        <f t="shared" si="191"/>
        <v>0.43</v>
      </c>
      <c r="BY602">
        <f t="shared" si="192"/>
        <v>0</v>
      </c>
      <c r="BZ602" s="296">
        <f t="shared" si="193"/>
        <v>0</v>
      </c>
      <c r="CB602" s="291">
        <v>0.6</v>
      </c>
      <c r="CC602" s="291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4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+VLOOKUP(G603,Liste!$A$7:$G$69,3,FALSE)</f>
        <v>Pin Laricio</v>
      </c>
      <c r="BI603" s="96" t="str">
        <f>+VLOOKUP(H603,Liste!$B$7:$G$69,5,FALSE)</f>
        <v>GS Pineraies des plaines du Centre et du Nord Ouest</v>
      </c>
      <c r="BJ603" s="131">
        <f t="shared" si="186"/>
        <v>34</v>
      </c>
      <c r="BK603" s="131" t="str">
        <f t="shared" si="188"/>
        <v>Pin Laricio_F1_Classique_GS Pineraies des plaines du Centre et du Nord Ouest_34_</v>
      </c>
      <c r="BL603" s="312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0" t="str">
        <f>+VLOOKUP(G603,Liste!$A$7:$H$69,8,FALSE)</f>
        <v>Résineux</v>
      </c>
      <c r="BU603" s="290">
        <f t="shared" si="189"/>
        <v>0</v>
      </c>
      <c r="BV603" s="292">
        <f t="shared" si="190"/>
        <v>1</v>
      </c>
      <c r="BW603" s="311">
        <v>0</v>
      </c>
      <c r="BX603" s="290">
        <f t="shared" si="191"/>
        <v>0.43</v>
      </c>
      <c r="BY603">
        <f t="shared" si="192"/>
        <v>0</v>
      </c>
      <c r="BZ603" s="296">
        <f t="shared" si="193"/>
        <v>0</v>
      </c>
      <c r="CB603" s="291">
        <v>0.6</v>
      </c>
      <c r="CC603" s="291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4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+VLOOKUP(G604,Liste!$A$7:$G$69,3,FALSE)</f>
        <v>Pin Laricio</v>
      </c>
      <c r="BI604" s="96" t="str">
        <f>+VLOOKUP(H604,Liste!$B$7:$G$69,5,FALSE)</f>
        <v>GS Pineraies des plaines du Centre et du Nord Ouest</v>
      </c>
      <c r="BJ604" s="131">
        <f t="shared" si="186"/>
        <v>35</v>
      </c>
      <c r="BK604" s="131" t="str">
        <f t="shared" si="188"/>
        <v>Pin Laricio_F1_Classique_GS Pineraies des plaines du Centre et du Nord Ouest_35_</v>
      </c>
      <c r="BL604" s="312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0" t="str">
        <f>+VLOOKUP(G604,Liste!$A$7:$H$69,8,FALSE)</f>
        <v>Résineux</v>
      </c>
      <c r="BU604" s="290">
        <f t="shared" si="189"/>
        <v>0</v>
      </c>
      <c r="BV604" s="292">
        <f t="shared" si="190"/>
        <v>1</v>
      </c>
      <c r="BW604" s="311">
        <v>0</v>
      </c>
      <c r="BX604" s="290">
        <f t="shared" si="191"/>
        <v>0.43</v>
      </c>
      <c r="BY604">
        <f t="shared" si="192"/>
        <v>0</v>
      </c>
      <c r="BZ604" s="296">
        <f t="shared" si="193"/>
        <v>0</v>
      </c>
      <c r="CB604" s="291">
        <v>0.6</v>
      </c>
      <c r="CC604" s="291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4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+VLOOKUP(G605,Liste!$A$7:$G$69,3,FALSE)</f>
        <v>Pin Laricio</v>
      </c>
      <c r="BI605" s="96" t="str">
        <f>+VLOOKUP(H605,Liste!$B$7:$G$69,5,FALSE)</f>
        <v>GS Pineraies des plaines du Centre et du Nord Ouest</v>
      </c>
      <c r="BJ605" s="131">
        <f t="shared" si="186"/>
        <v>36</v>
      </c>
      <c r="BK605" s="131" t="str">
        <f t="shared" si="188"/>
        <v>Pin Laricio_F1_Classique_GS Pineraies des plaines du Centre et du Nord Ouest_36_</v>
      </c>
      <c r="BL605" s="312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0" t="str">
        <f>+VLOOKUP(G605,Liste!$A$7:$H$69,8,FALSE)</f>
        <v>Résineux</v>
      </c>
      <c r="BU605" s="290">
        <f t="shared" si="189"/>
        <v>0</v>
      </c>
      <c r="BV605" s="292">
        <f t="shared" si="190"/>
        <v>1</v>
      </c>
      <c r="BW605" s="311">
        <v>0</v>
      </c>
      <c r="BX605" s="290">
        <f t="shared" si="191"/>
        <v>0.43</v>
      </c>
      <c r="BY605">
        <f t="shared" si="192"/>
        <v>0</v>
      </c>
      <c r="BZ605" s="296">
        <f t="shared" si="193"/>
        <v>0</v>
      </c>
      <c r="CB605" s="291">
        <v>0.6</v>
      </c>
      <c r="CC605" s="291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4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+VLOOKUP(G606,Liste!$A$7:$G$69,3,FALSE)</f>
        <v>Pin Laricio</v>
      </c>
      <c r="BI606" s="96" t="str">
        <f>+VLOOKUP(H606,Liste!$B$7:$G$69,5,FALSE)</f>
        <v>GS Pineraies des plaines du Centre et du Nord Ouest</v>
      </c>
      <c r="BJ606" s="131">
        <f t="shared" si="186"/>
        <v>37</v>
      </c>
      <c r="BK606" s="131" t="str">
        <f t="shared" si="188"/>
        <v>Pin Laricio_F1_Classique_GS Pineraies des plaines du Centre et du Nord Ouest_37_</v>
      </c>
      <c r="BL606" s="312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0" t="str">
        <f>+VLOOKUP(G606,Liste!$A$7:$H$69,8,FALSE)</f>
        <v>Résineux</v>
      </c>
      <c r="BU606" s="290">
        <f t="shared" si="189"/>
        <v>0</v>
      </c>
      <c r="BV606" s="292">
        <f t="shared" si="190"/>
        <v>1</v>
      </c>
      <c r="BW606" s="311">
        <v>0</v>
      </c>
      <c r="BX606" s="290">
        <f t="shared" si="191"/>
        <v>0.43</v>
      </c>
      <c r="BY606">
        <f t="shared" si="192"/>
        <v>0</v>
      </c>
      <c r="BZ606" s="296">
        <f t="shared" si="193"/>
        <v>0</v>
      </c>
      <c r="CB606" s="291">
        <v>0.6</v>
      </c>
      <c r="CC606" s="291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4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+VLOOKUP(G607,Liste!$A$7:$G$69,3,FALSE)</f>
        <v>Pin Laricio</v>
      </c>
      <c r="BI607" s="96" t="str">
        <f>+VLOOKUP(H607,Liste!$B$7:$G$69,5,FALSE)</f>
        <v>GS Pineraies des plaines du Centre et du Nord Ouest</v>
      </c>
      <c r="BJ607" s="131">
        <f t="shared" si="186"/>
        <v>37</v>
      </c>
      <c r="BK607" s="131" t="str">
        <f t="shared" si="188"/>
        <v>Pin Laricio_F1_Classique_GS Pineraies des plaines du Centre et du Nord Ouest_37_</v>
      </c>
      <c r="BL607" s="312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0" t="str">
        <f>+VLOOKUP(G607,Liste!$A$7:$H$69,8,FALSE)</f>
        <v>Résineux</v>
      </c>
      <c r="BU607" s="290">
        <f t="shared" si="189"/>
        <v>0</v>
      </c>
      <c r="BV607" s="292">
        <f t="shared" si="190"/>
        <v>1</v>
      </c>
      <c r="BW607" s="311">
        <v>0</v>
      </c>
      <c r="BX607" s="290">
        <f t="shared" si="191"/>
        <v>0.43</v>
      </c>
      <c r="BY607">
        <f t="shared" si="192"/>
        <v>0</v>
      </c>
      <c r="BZ607" s="296">
        <f t="shared" si="193"/>
        <v>0</v>
      </c>
      <c r="CB607" s="291">
        <v>0.6</v>
      </c>
      <c r="CC607" s="291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4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+VLOOKUP(G608,Liste!$A$7:$G$69,3,FALSE)</f>
        <v>Pin Laricio</v>
      </c>
      <c r="BI608" s="96" t="str">
        <f>+VLOOKUP(H608,Liste!$B$7:$G$69,5,FALSE)</f>
        <v>GS Pineraies des plaines du Centre et du Nord Ouest</v>
      </c>
      <c r="BJ608" s="131">
        <f t="shared" si="186"/>
        <v>38</v>
      </c>
      <c r="BK608" s="131" t="str">
        <f t="shared" si="188"/>
        <v>Pin Laricio_F1_Classique_GS Pineraies des plaines du Centre et du Nord Ouest_38_</v>
      </c>
      <c r="BL608" s="312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0" t="str">
        <f>+VLOOKUP(G608,Liste!$A$7:$H$69,8,FALSE)</f>
        <v>Résineux</v>
      </c>
      <c r="BU608" s="290">
        <f t="shared" si="189"/>
        <v>0</v>
      </c>
      <c r="BV608" s="292">
        <f t="shared" si="190"/>
        <v>1</v>
      </c>
      <c r="BW608" s="311">
        <v>0</v>
      </c>
      <c r="BX608" s="290">
        <f t="shared" si="191"/>
        <v>0.43</v>
      </c>
      <c r="BY608">
        <f t="shared" si="192"/>
        <v>0</v>
      </c>
      <c r="BZ608" s="296">
        <f t="shared" si="193"/>
        <v>0</v>
      </c>
      <c r="CB608" s="291">
        <v>0.6</v>
      </c>
      <c r="CC608" s="291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4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+VLOOKUP(G609,Liste!$A$7:$G$69,3,FALSE)</f>
        <v>Pin Laricio</v>
      </c>
      <c r="BI609" s="96" t="str">
        <f>+VLOOKUP(H609,Liste!$B$7:$G$69,5,FALSE)</f>
        <v>GS Pineraies des plaines du Centre et du Nord Ouest</v>
      </c>
      <c r="BJ609" s="131">
        <f t="shared" si="186"/>
        <v>39</v>
      </c>
      <c r="BK609" s="131" t="str">
        <f t="shared" si="188"/>
        <v>Pin Laricio_F1_Classique_GS Pineraies des plaines du Centre et du Nord Ouest_39_</v>
      </c>
      <c r="BL609" s="312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0" t="str">
        <f>+VLOOKUP(G609,Liste!$A$7:$H$69,8,FALSE)</f>
        <v>Résineux</v>
      </c>
      <c r="BU609" s="290">
        <f t="shared" si="189"/>
        <v>0</v>
      </c>
      <c r="BV609" s="292">
        <f t="shared" si="190"/>
        <v>1</v>
      </c>
      <c r="BW609" s="311">
        <v>0</v>
      </c>
      <c r="BX609" s="290">
        <f t="shared" si="191"/>
        <v>0.43</v>
      </c>
      <c r="BY609">
        <f t="shared" si="192"/>
        <v>0</v>
      </c>
      <c r="BZ609" s="296">
        <f t="shared" si="193"/>
        <v>0</v>
      </c>
      <c r="CB609" s="291">
        <v>0.6</v>
      </c>
      <c r="CC609" s="291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4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+VLOOKUP(G610,Liste!$A$7:$G$69,3,FALSE)</f>
        <v>Pin Laricio</v>
      </c>
      <c r="BI610" s="96" t="str">
        <f>+VLOOKUP(H610,Liste!$B$7:$G$69,5,FALSE)</f>
        <v>GS Pineraies des plaines du Centre et du Nord Ouest</v>
      </c>
      <c r="BJ610" s="131">
        <f t="shared" si="186"/>
        <v>40</v>
      </c>
      <c r="BK610" s="131" t="str">
        <f t="shared" si="188"/>
        <v>Pin Laricio_F1_Classique_GS Pineraies des plaines du Centre et du Nord Ouest_40_</v>
      </c>
      <c r="BL610" s="312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0" t="str">
        <f>+VLOOKUP(G610,Liste!$A$7:$H$69,8,FALSE)</f>
        <v>Résineux</v>
      </c>
      <c r="BU610" s="290">
        <f t="shared" si="189"/>
        <v>0</v>
      </c>
      <c r="BV610" s="292">
        <f t="shared" si="190"/>
        <v>1</v>
      </c>
      <c r="BW610" s="311">
        <v>0</v>
      </c>
      <c r="BX610" s="290">
        <f t="shared" si="191"/>
        <v>0.43</v>
      </c>
      <c r="BY610">
        <f t="shared" si="192"/>
        <v>0</v>
      </c>
      <c r="BZ610" s="296">
        <f t="shared" si="193"/>
        <v>0</v>
      </c>
      <c r="CB610" s="291">
        <v>0.6</v>
      </c>
      <c r="CC610" s="291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4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+VLOOKUP(G611,Liste!$A$7:$G$69,3,FALSE)</f>
        <v>Pin Laricio</v>
      </c>
      <c r="BI611" s="96" t="str">
        <f>+VLOOKUP(H611,Liste!$B$7:$G$69,5,FALSE)</f>
        <v>GS Pineraies des plaines du Centre et du Nord Ouest</v>
      </c>
      <c r="BJ611" s="131">
        <f t="shared" si="186"/>
        <v>41</v>
      </c>
      <c r="BK611" s="131" t="str">
        <f t="shared" si="188"/>
        <v>Pin Laricio_F1_Classique_GS Pineraies des plaines du Centre et du Nord Ouest_41_</v>
      </c>
      <c r="BL611" s="312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0" t="str">
        <f>+VLOOKUP(G611,Liste!$A$7:$H$69,8,FALSE)</f>
        <v>Résineux</v>
      </c>
      <c r="BU611" s="290">
        <f t="shared" si="189"/>
        <v>0</v>
      </c>
      <c r="BV611" s="292">
        <f t="shared" si="190"/>
        <v>1</v>
      </c>
      <c r="BW611" s="311">
        <v>0</v>
      </c>
      <c r="BX611" s="290">
        <f t="shared" si="191"/>
        <v>0.43</v>
      </c>
      <c r="BY611">
        <f t="shared" si="192"/>
        <v>0</v>
      </c>
      <c r="BZ611" s="296">
        <f t="shared" si="193"/>
        <v>0</v>
      </c>
      <c r="CB611" s="291">
        <v>0.6</v>
      </c>
      <c r="CC611" s="291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4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+VLOOKUP(G612,Liste!$A$7:$G$69,3,FALSE)</f>
        <v>Pin Laricio</v>
      </c>
      <c r="BI612" s="96" t="str">
        <f>+VLOOKUP(H612,Liste!$B$7:$G$69,5,FALSE)</f>
        <v>GS Pineraies des plaines du Centre et du Nord Ouest</v>
      </c>
      <c r="BJ612" s="131">
        <f t="shared" si="186"/>
        <v>42</v>
      </c>
      <c r="BK612" s="131" t="str">
        <f t="shared" si="188"/>
        <v>Pin Laricio_F1_Classique_GS Pineraies des plaines du Centre et du Nord Ouest_42_</v>
      </c>
      <c r="BL612" s="312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0" t="str">
        <f>+VLOOKUP(G612,Liste!$A$7:$H$69,8,FALSE)</f>
        <v>Résineux</v>
      </c>
      <c r="BU612" s="290">
        <f t="shared" si="189"/>
        <v>0</v>
      </c>
      <c r="BV612" s="292">
        <f t="shared" si="190"/>
        <v>1</v>
      </c>
      <c r="BW612" s="311">
        <v>0</v>
      </c>
      <c r="BX612" s="290">
        <f t="shared" si="191"/>
        <v>0.43</v>
      </c>
      <c r="BY612">
        <f t="shared" si="192"/>
        <v>0</v>
      </c>
      <c r="BZ612" s="296">
        <f t="shared" si="193"/>
        <v>0</v>
      </c>
      <c r="CB612" s="291">
        <v>0.6</v>
      </c>
      <c r="CC612" s="291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4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+VLOOKUP(G613,Liste!$A$7:$G$69,3,FALSE)</f>
        <v>Pin Laricio</v>
      </c>
      <c r="BI613" s="96" t="str">
        <f>+VLOOKUP(H613,Liste!$B$7:$G$69,5,FALSE)</f>
        <v>GS Pineraies des plaines du Centre et du Nord Ouest</v>
      </c>
      <c r="BJ613" s="131">
        <f t="shared" si="186"/>
        <v>43</v>
      </c>
      <c r="BK613" s="131" t="str">
        <f t="shared" si="188"/>
        <v>Pin Laricio_F1_Classique_GS Pineraies des plaines du Centre et du Nord Ouest_43_</v>
      </c>
      <c r="BL613" s="312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0" t="str">
        <f>+VLOOKUP(G613,Liste!$A$7:$H$69,8,FALSE)</f>
        <v>Résineux</v>
      </c>
      <c r="BU613" s="290">
        <f t="shared" si="189"/>
        <v>0</v>
      </c>
      <c r="BV613" s="292">
        <f t="shared" si="190"/>
        <v>1</v>
      </c>
      <c r="BW613" s="311">
        <v>0</v>
      </c>
      <c r="BX613" s="290">
        <f t="shared" si="191"/>
        <v>0.43</v>
      </c>
      <c r="BY613">
        <f t="shared" si="192"/>
        <v>0</v>
      </c>
      <c r="BZ613" s="296">
        <f t="shared" si="193"/>
        <v>0</v>
      </c>
      <c r="CB613" s="291">
        <v>0.6</v>
      </c>
      <c r="CC613" s="291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4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+VLOOKUP(G614,Liste!$A$7:$G$69,3,FALSE)</f>
        <v>Pin Laricio</v>
      </c>
      <c r="BI614" s="96" t="str">
        <f>+VLOOKUP(H614,Liste!$B$7:$G$69,5,FALSE)</f>
        <v>GS Pineraies des plaines du Centre et du Nord Ouest</v>
      </c>
      <c r="BJ614" s="131">
        <f t="shared" si="186"/>
        <v>44</v>
      </c>
      <c r="BK614" s="131" t="str">
        <f t="shared" si="188"/>
        <v>Pin Laricio_F1_Classique_GS Pineraies des plaines du Centre et du Nord Ouest_44_</v>
      </c>
      <c r="BL614" s="312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0" t="str">
        <f>+VLOOKUP(G614,Liste!$A$7:$H$69,8,FALSE)</f>
        <v>Résineux</v>
      </c>
      <c r="BU614" s="290">
        <f t="shared" si="189"/>
        <v>0</v>
      </c>
      <c r="BV614" s="292">
        <f t="shared" si="190"/>
        <v>1</v>
      </c>
      <c r="BW614" s="311">
        <v>0</v>
      </c>
      <c r="BX614" s="290">
        <f t="shared" si="191"/>
        <v>0.43</v>
      </c>
      <c r="BY614">
        <f t="shared" si="192"/>
        <v>0</v>
      </c>
      <c r="BZ614" s="296">
        <f t="shared" si="193"/>
        <v>0</v>
      </c>
      <c r="CB614" s="291">
        <v>0.6</v>
      </c>
      <c r="CC614" s="291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4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+VLOOKUP(G615,Liste!$A$7:$G$69,3,FALSE)</f>
        <v>Pin Laricio</v>
      </c>
      <c r="BI615" s="96" t="str">
        <f>+VLOOKUP(H615,Liste!$B$7:$G$69,5,FALSE)</f>
        <v>GS Pineraies des plaines du Centre et du Nord Ouest</v>
      </c>
      <c r="BJ615" s="131">
        <f t="shared" si="186"/>
        <v>45</v>
      </c>
      <c r="BK615" s="131" t="str">
        <f t="shared" si="188"/>
        <v>Pin Laricio_F1_Classique_GS Pineraies des plaines du Centre et du Nord Ouest_45_</v>
      </c>
      <c r="BL615" s="312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0" t="str">
        <f>+VLOOKUP(G615,Liste!$A$7:$H$69,8,FALSE)</f>
        <v>Résineux</v>
      </c>
      <c r="BU615" s="290">
        <f t="shared" si="189"/>
        <v>0</v>
      </c>
      <c r="BV615" s="292">
        <f t="shared" si="190"/>
        <v>1</v>
      </c>
      <c r="BW615" s="311">
        <v>0</v>
      </c>
      <c r="BX615" s="290">
        <f t="shared" si="191"/>
        <v>0.43</v>
      </c>
      <c r="BY615">
        <f t="shared" si="192"/>
        <v>0</v>
      </c>
      <c r="BZ615" s="296">
        <f t="shared" si="193"/>
        <v>0</v>
      </c>
      <c r="CB615" s="291">
        <v>0.6</v>
      </c>
      <c r="CC615" s="291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4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+VLOOKUP(G616,Liste!$A$7:$G$69,3,FALSE)</f>
        <v>Pin Laricio</v>
      </c>
      <c r="BI616" s="96" t="str">
        <f>+VLOOKUP(H616,Liste!$B$7:$G$69,5,FALSE)</f>
        <v>GS Pineraies des plaines du Centre et du Nord Ouest</v>
      </c>
      <c r="BJ616" s="131">
        <f t="shared" si="186"/>
        <v>46</v>
      </c>
      <c r="BK616" s="131" t="str">
        <f t="shared" si="188"/>
        <v>Pin Laricio_F1_Classique_GS Pineraies des plaines du Centre et du Nord Ouest_46_</v>
      </c>
      <c r="BL616" s="312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0" t="str">
        <f>+VLOOKUP(G616,Liste!$A$7:$H$69,8,FALSE)</f>
        <v>Résineux</v>
      </c>
      <c r="BU616" s="290">
        <f t="shared" si="189"/>
        <v>0</v>
      </c>
      <c r="BV616" s="292">
        <f t="shared" si="190"/>
        <v>1</v>
      </c>
      <c r="BW616" s="311">
        <v>0</v>
      </c>
      <c r="BX616" s="290">
        <f t="shared" si="191"/>
        <v>0.43</v>
      </c>
      <c r="BY616">
        <f t="shared" si="192"/>
        <v>0</v>
      </c>
      <c r="BZ616" s="296">
        <f t="shared" si="193"/>
        <v>0</v>
      </c>
      <c r="CB616" s="291">
        <v>0.6</v>
      </c>
      <c r="CC616" s="291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4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+VLOOKUP(G617,Liste!$A$7:$G$69,3,FALSE)</f>
        <v>Pin Laricio</v>
      </c>
      <c r="BI617" s="96" t="str">
        <f>+VLOOKUP(H617,Liste!$B$7:$G$69,5,FALSE)</f>
        <v>GS Pineraies des plaines du Centre et du Nord Ouest</v>
      </c>
      <c r="BJ617" s="131">
        <f t="shared" si="186"/>
        <v>46</v>
      </c>
      <c r="BK617" s="131" t="str">
        <f t="shared" si="188"/>
        <v>Pin Laricio_F1_Classique_GS Pineraies des plaines du Centre et du Nord Ouest_46_</v>
      </c>
      <c r="BL617" s="312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0" t="str">
        <f>+VLOOKUP(G617,Liste!$A$7:$H$69,8,FALSE)</f>
        <v>Résineux</v>
      </c>
      <c r="BU617" s="290">
        <f t="shared" si="189"/>
        <v>0</v>
      </c>
      <c r="BV617" s="292">
        <f t="shared" si="190"/>
        <v>1</v>
      </c>
      <c r="BW617" s="311">
        <v>0</v>
      </c>
      <c r="BX617" s="290">
        <f t="shared" si="191"/>
        <v>0.43</v>
      </c>
      <c r="BY617">
        <f t="shared" si="192"/>
        <v>0</v>
      </c>
      <c r="BZ617" s="296">
        <f t="shared" si="193"/>
        <v>0</v>
      </c>
      <c r="CB617" s="291">
        <v>0.6</v>
      </c>
      <c r="CC617" s="291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4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+VLOOKUP(G618,Liste!$A$7:$G$69,3,FALSE)</f>
        <v>Pin Laricio</v>
      </c>
      <c r="BI618" s="96" t="str">
        <f>+VLOOKUP(H618,Liste!$B$7:$G$69,5,FALSE)</f>
        <v>GS Pineraies des plaines du Centre et du Nord Ouest</v>
      </c>
      <c r="BJ618" s="131">
        <f t="shared" si="186"/>
        <v>47</v>
      </c>
      <c r="BK618" s="131" t="str">
        <f t="shared" si="188"/>
        <v>Pin Laricio_F1_Classique_GS Pineraies des plaines du Centre et du Nord Ouest_47_</v>
      </c>
      <c r="BL618" s="312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0" t="str">
        <f>+VLOOKUP(G618,Liste!$A$7:$H$69,8,FALSE)</f>
        <v>Résineux</v>
      </c>
      <c r="BU618" s="290">
        <f t="shared" si="189"/>
        <v>0</v>
      </c>
      <c r="BV618" s="292">
        <f t="shared" si="190"/>
        <v>1</v>
      </c>
      <c r="BW618" s="311">
        <v>0</v>
      </c>
      <c r="BX618" s="290">
        <f t="shared" si="191"/>
        <v>0.43</v>
      </c>
      <c r="BY618">
        <f t="shared" si="192"/>
        <v>0</v>
      </c>
      <c r="BZ618" s="296">
        <f t="shared" si="193"/>
        <v>0</v>
      </c>
      <c r="CB618" s="291">
        <v>0.6</v>
      </c>
      <c r="CC618" s="291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4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+VLOOKUP(G619,Liste!$A$7:$G$69,3,FALSE)</f>
        <v>Pin Laricio</v>
      </c>
      <c r="BI619" s="96" t="str">
        <f>+VLOOKUP(H619,Liste!$B$7:$G$69,5,FALSE)</f>
        <v>GS Pineraies des plaines du Centre et du Nord Ouest</v>
      </c>
      <c r="BJ619" s="131">
        <f t="shared" si="186"/>
        <v>48</v>
      </c>
      <c r="BK619" s="131" t="str">
        <f t="shared" si="188"/>
        <v>Pin Laricio_F1_Classique_GS Pineraies des plaines du Centre et du Nord Ouest_48_</v>
      </c>
      <c r="BL619" s="312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0" t="str">
        <f>+VLOOKUP(G619,Liste!$A$7:$H$69,8,FALSE)</f>
        <v>Résineux</v>
      </c>
      <c r="BU619" s="290">
        <f t="shared" si="189"/>
        <v>0</v>
      </c>
      <c r="BV619" s="292">
        <f t="shared" si="190"/>
        <v>1</v>
      </c>
      <c r="BW619" s="311">
        <v>0</v>
      </c>
      <c r="BX619" s="290">
        <f t="shared" si="191"/>
        <v>0.43</v>
      </c>
      <c r="BY619">
        <f t="shared" si="192"/>
        <v>0</v>
      </c>
      <c r="BZ619" s="296">
        <f t="shared" si="193"/>
        <v>0</v>
      </c>
      <c r="CB619" s="291">
        <v>0.6</v>
      </c>
      <c r="CC619" s="291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4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+VLOOKUP(G620,Liste!$A$7:$G$69,3,FALSE)</f>
        <v>Pin Laricio</v>
      </c>
      <c r="BI620" s="96" t="str">
        <f>+VLOOKUP(H620,Liste!$B$7:$G$69,5,FALSE)</f>
        <v>GS Pineraies des plaines du Centre et du Nord Ouest</v>
      </c>
      <c r="BJ620" s="131">
        <f t="shared" si="186"/>
        <v>49</v>
      </c>
      <c r="BK620" s="131" t="str">
        <f t="shared" si="188"/>
        <v>Pin Laricio_F1_Classique_GS Pineraies des plaines du Centre et du Nord Ouest_49_</v>
      </c>
      <c r="BL620" s="312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0" t="str">
        <f>+VLOOKUP(G620,Liste!$A$7:$H$69,8,FALSE)</f>
        <v>Résineux</v>
      </c>
      <c r="BU620" s="290">
        <f t="shared" si="189"/>
        <v>0</v>
      </c>
      <c r="BV620" s="292">
        <f t="shared" si="190"/>
        <v>1</v>
      </c>
      <c r="BW620" s="311">
        <v>0</v>
      </c>
      <c r="BX620" s="290">
        <f t="shared" si="191"/>
        <v>0.43</v>
      </c>
      <c r="BY620">
        <f t="shared" si="192"/>
        <v>0</v>
      </c>
      <c r="BZ620" s="296">
        <f t="shared" si="193"/>
        <v>0</v>
      </c>
      <c r="CB620" s="291">
        <v>0.6</v>
      </c>
      <c r="CC620" s="291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4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+VLOOKUP(G621,Liste!$A$7:$G$69,3,FALSE)</f>
        <v>Pin Laricio</v>
      </c>
      <c r="BI621" s="96" t="str">
        <f>+VLOOKUP(H621,Liste!$B$7:$G$69,5,FALSE)</f>
        <v>GS Pineraies des plaines du Centre et du Nord Ouest</v>
      </c>
      <c r="BJ621" s="131">
        <f t="shared" si="186"/>
        <v>50</v>
      </c>
      <c r="BK621" s="131" t="str">
        <f t="shared" si="188"/>
        <v>Pin Laricio_F1_Classique_GS Pineraies des plaines du Centre et du Nord Ouest_50_</v>
      </c>
      <c r="BL621" s="312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0" t="str">
        <f>+VLOOKUP(G621,Liste!$A$7:$H$69,8,FALSE)</f>
        <v>Résineux</v>
      </c>
      <c r="BU621" s="290">
        <f t="shared" si="189"/>
        <v>0</v>
      </c>
      <c r="BV621" s="292">
        <f t="shared" si="190"/>
        <v>1</v>
      </c>
      <c r="BW621" s="311">
        <v>0</v>
      </c>
      <c r="BX621" s="290">
        <f t="shared" si="191"/>
        <v>0.43</v>
      </c>
      <c r="BY621">
        <f t="shared" si="192"/>
        <v>0</v>
      </c>
      <c r="BZ621" s="296">
        <f t="shared" si="193"/>
        <v>0</v>
      </c>
      <c r="CB621" s="291">
        <v>0.6</v>
      </c>
      <c r="CC621" s="291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4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+VLOOKUP(G622,Liste!$A$7:$G$69,3,FALSE)</f>
        <v>Pin Laricio</v>
      </c>
      <c r="BI622" s="96" t="str">
        <f>+VLOOKUP(H622,Liste!$B$7:$G$69,5,FALSE)</f>
        <v>GS Pineraies des plaines du Centre et du Nord Ouest</v>
      </c>
      <c r="BJ622" s="131">
        <f t="shared" si="186"/>
        <v>51</v>
      </c>
      <c r="BK622" s="131" t="str">
        <f t="shared" si="188"/>
        <v>Pin Laricio_F1_Classique_GS Pineraies des plaines du Centre et du Nord Ouest_51_</v>
      </c>
      <c r="BL622" s="312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0" t="str">
        <f>+VLOOKUP(G622,Liste!$A$7:$H$69,8,FALSE)</f>
        <v>Résineux</v>
      </c>
      <c r="BU622" s="290">
        <f t="shared" si="189"/>
        <v>0</v>
      </c>
      <c r="BV622" s="292">
        <f t="shared" si="190"/>
        <v>1</v>
      </c>
      <c r="BW622" s="311">
        <v>0</v>
      </c>
      <c r="BX622" s="290">
        <f t="shared" si="191"/>
        <v>0.43</v>
      </c>
      <c r="BY622">
        <f t="shared" si="192"/>
        <v>0</v>
      </c>
      <c r="BZ622" s="296">
        <f t="shared" si="193"/>
        <v>0</v>
      </c>
      <c r="CB622" s="291">
        <v>0.6</v>
      </c>
      <c r="CC622" s="291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4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+VLOOKUP(G623,Liste!$A$7:$G$69,3,FALSE)</f>
        <v>Pin Laricio</v>
      </c>
      <c r="BI623" s="96" t="str">
        <f>+VLOOKUP(H623,Liste!$B$7:$G$69,5,FALSE)</f>
        <v>GS Pineraies des plaines du Centre et du Nord Ouest</v>
      </c>
      <c r="BJ623" s="131">
        <f t="shared" si="186"/>
        <v>52</v>
      </c>
      <c r="BK623" s="131" t="str">
        <f t="shared" si="188"/>
        <v>Pin Laricio_F1_Classique_GS Pineraies des plaines du Centre et du Nord Ouest_52_</v>
      </c>
      <c r="BL623" s="312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0" t="str">
        <f>+VLOOKUP(G623,Liste!$A$7:$H$69,8,FALSE)</f>
        <v>Résineux</v>
      </c>
      <c r="BU623" s="290">
        <f t="shared" si="189"/>
        <v>0</v>
      </c>
      <c r="BV623" s="292">
        <f t="shared" si="190"/>
        <v>1</v>
      </c>
      <c r="BW623" s="311">
        <v>0</v>
      </c>
      <c r="BX623" s="290">
        <f t="shared" si="191"/>
        <v>0.43</v>
      </c>
      <c r="BY623">
        <f t="shared" si="192"/>
        <v>0</v>
      </c>
      <c r="BZ623" s="296">
        <f t="shared" si="193"/>
        <v>0</v>
      </c>
      <c r="CB623" s="291">
        <v>0.6</v>
      </c>
      <c r="CC623" s="291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4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+VLOOKUP(G624,Liste!$A$7:$G$69,3,FALSE)</f>
        <v>Pin Laricio</v>
      </c>
      <c r="BI624" s="96" t="str">
        <f>+VLOOKUP(H624,Liste!$B$7:$G$69,5,FALSE)</f>
        <v>GS Pineraies des plaines du Centre et du Nord Ouest</v>
      </c>
      <c r="BJ624" s="131">
        <f t="shared" si="186"/>
        <v>53</v>
      </c>
      <c r="BK624" s="131" t="str">
        <f t="shared" si="188"/>
        <v>Pin Laricio_F1_Classique_GS Pineraies des plaines du Centre et du Nord Ouest_53_</v>
      </c>
      <c r="BL624" s="312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0" t="str">
        <f>+VLOOKUP(G624,Liste!$A$7:$H$69,8,FALSE)</f>
        <v>Résineux</v>
      </c>
      <c r="BU624" s="290">
        <f t="shared" si="189"/>
        <v>0</v>
      </c>
      <c r="BV624" s="292">
        <f t="shared" si="190"/>
        <v>1</v>
      </c>
      <c r="BW624" s="311">
        <v>0</v>
      </c>
      <c r="BX624" s="290">
        <f t="shared" si="191"/>
        <v>0.43</v>
      </c>
      <c r="BY624">
        <f t="shared" si="192"/>
        <v>0</v>
      </c>
      <c r="BZ624" s="296">
        <f t="shared" si="193"/>
        <v>0</v>
      </c>
      <c r="CB624" s="291">
        <v>0.6</v>
      </c>
      <c r="CC624" s="291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4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+VLOOKUP(G625,Liste!$A$7:$G$69,3,FALSE)</f>
        <v>Pin Laricio</v>
      </c>
      <c r="BI625" s="96" t="str">
        <f>+VLOOKUP(H625,Liste!$B$7:$G$69,5,FALSE)</f>
        <v>GS Pineraies des plaines du Centre et du Nord Ouest</v>
      </c>
      <c r="BJ625" s="131">
        <f t="shared" si="186"/>
        <v>54</v>
      </c>
      <c r="BK625" s="131" t="str">
        <f t="shared" si="188"/>
        <v>Pin Laricio_F1_Classique_GS Pineraies des plaines du Centre et du Nord Ouest_54_</v>
      </c>
      <c r="BL625" s="312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0" t="str">
        <f>+VLOOKUP(G625,Liste!$A$7:$H$69,8,FALSE)</f>
        <v>Résineux</v>
      </c>
      <c r="BU625" s="290">
        <f t="shared" si="189"/>
        <v>0</v>
      </c>
      <c r="BV625" s="292">
        <f t="shared" si="190"/>
        <v>1</v>
      </c>
      <c r="BW625" s="311">
        <v>0</v>
      </c>
      <c r="BX625" s="290">
        <f t="shared" si="191"/>
        <v>0.43</v>
      </c>
      <c r="BY625">
        <f t="shared" si="192"/>
        <v>0</v>
      </c>
      <c r="BZ625" s="296">
        <f t="shared" si="193"/>
        <v>0</v>
      </c>
      <c r="CB625" s="291">
        <v>0.6</v>
      </c>
      <c r="CC625" s="291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4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+VLOOKUP(G626,Liste!$A$7:$G$69,3,FALSE)</f>
        <v>Pin Laricio</v>
      </c>
      <c r="BI626" s="96" t="str">
        <f>+VLOOKUP(H626,Liste!$B$7:$G$69,5,FALSE)</f>
        <v>GS Pineraies des plaines du Centre et du Nord Ouest</v>
      </c>
      <c r="BJ626" s="131">
        <f t="shared" si="186"/>
        <v>55</v>
      </c>
      <c r="BK626" s="131" t="str">
        <f t="shared" si="188"/>
        <v>Pin Laricio_F1_Classique_GS Pineraies des plaines du Centre et du Nord Ouest_55_</v>
      </c>
      <c r="BL626" s="312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0" t="str">
        <f>+VLOOKUP(G626,Liste!$A$7:$H$69,8,FALSE)</f>
        <v>Résineux</v>
      </c>
      <c r="BU626" s="290">
        <f t="shared" si="189"/>
        <v>0</v>
      </c>
      <c r="BV626" s="292">
        <f t="shared" si="190"/>
        <v>1</v>
      </c>
      <c r="BW626" s="311">
        <v>0</v>
      </c>
      <c r="BX626" s="290">
        <f t="shared" si="191"/>
        <v>0.43</v>
      </c>
      <c r="BY626">
        <f t="shared" si="192"/>
        <v>0</v>
      </c>
      <c r="BZ626" s="296">
        <f t="shared" si="193"/>
        <v>0</v>
      </c>
      <c r="CB626" s="291">
        <v>0.6</v>
      </c>
      <c r="CC626" s="291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4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+VLOOKUP(G627,Liste!$A$7:$G$69,3,FALSE)</f>
        <v>Pin Laricio</v>
      </c>
      <c r="BI627" s="96" t="str">
        <f>+VLOOKUP(H627,Liste!$B$7:$G$69,5,FALSE)</f>
        <v>GS Pineraies des plaines du Centre et du Nord Ouest</v>
      </c>
      <c r="BJ627" s="131">
        <f t="shared" si="186"/>
        <v>56</v>
      </c>
      <c r="BK627" s="131" t="str">
        <f t="shared" si="188"/>
        <v>Pin Laricio_F1_Classique_GS Pineraies des plaines du Centre et du Nord Ouest_56_</v>
      </c>
      <c r="BL627" s="312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0" t="str">
        <f>+VLOOKUP(G627,Liste!$A$7:$H$69,8,FALSE)</f>
        <v>Résineux</v>
      </c>
      <c r="BU627" s="290">
        <f t="shared" si="189"/>
        <v>0</v>
      </c>
      <c r="BV627" s="292">
        <f t="shared" si="190"/>
        <v>1</v>
      </c>
      <c r="BW627" s="311">
        <v>0</v>
      </c>
      <c r="BX627" s="290">
        <f t="shared" si="191"/>
        <v>0.43</v>
      </c>
      <c r="BY627">
        <f t="shared" si="192"/>
        <v>0</v>
      </c>
      <c r="BZ627" s="296">
        <f t="shared" si="193"/>
        <v>0</v>
      </c>
      <c r="CB627" s="291">
        <v>0.6</v>
      </c>
      <c r="CC627" s="291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4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+VLOOKUP(G628,Liste!$A$7:$G$69,3,FALSE)</f>
        <v>Pin Laricio</v>
      </c>
      <c r="BI628" s="96" t="str">
        <f>+VLOOKUP(H628,Liste!$B$7:$G$69,5,FALSE)</f>
        <v>GS Pineraies des plaines du Centre et du Nord Ouest</v>
      </c>
      <c r="BJ628" s="131">
        <f t="shared" si="186"/>
        <v>56</v>
      </c>
      <c r="BK628" s="131" t="str">
        <f t="shared" si="188"/>
        <v>Pin Laricio_F1_Classique_GS Pineraies des plaines du Centre et du Nord Ouest_56_</v>
      </c>
      <c r="BL628" s="312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0" t="str">
        <f>+VLOOKUP(G628,Liste!$A$7:$H$69,8,FALSE)</f>
        <v>Résineux</v>
      </c>
      <c r="BU628" s="290">
        <f t="shared" si="189"/>
        <v>0</v>
      </c>
      <c r="BV628" s="292">
        <f t="shared" si="190"/>
        <v>1</v>
      </c>
      <c r="BW628" s="311">
        <v>0</v>
      </c>
      <c r="BX628" s="290">
        <f t="shared" si="191"/>
        <v>0.43</v>
      </c>
      <c r="BY628">
        <f t="shared" si="192"/>
        <v>0</v>
      </c>
      <c r="BZ628" s="296">
        <f t="shared" si="193"/>
        <v>0</v>
      </c>
      <c r="CB628" s="291">
        <v>0.6</v>
      </c>
      <c r="CC628" s="291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4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+VLOOKUP(G629,Liste!$A$7:$G$69,3,FALSE)</f>
        <v>Pin Laricio</v>
      </c>
      <c r="BI629" s="96" t="str">
        <f>+VLOOKUP(H629,Liste!$B$7:$G$69,5,FALSE)</f>
        <v>GS Pineraies des plaines du Centre et du Nord Ouest</v>
      </c>
      <c r="BJ629" s="131">
        <f t="shared" si="186"/>
        <v>57</v>
      </c>
      <c r="BK629" s="131" t="str">
        <f t="shared" si="188"/>
        <v>Pin Laricio_F1_Classique_GS Pineraies des plaines du Centre et du Nord Ouest_57_</v>
      </c>
      <c r="BL629" s="312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0" t="str">
        <f>+VLOOKUP(G629,Liste!$A$7:$H$69,8,FALSE)</f>
        <v>Résineux</v>
      </c>
      <c r="BU629" s="290">
        <f t="shared" si="189"/>
        <v>0</v>
      </c>
      <c r="BV629" s="292">
        <f t="shared" si="190"/>
        <v>1</v>
      </c>
      <c r="BW629" s="311">
        <v>0</v>
      </c>
      <c r="BX629" s="290">
        <f t="shared" si="191"/>
        <v>0.43</v>
      </c>
      <c r="BY629">
        <f t="shared" si="192"/>
        <v>0</v>
      </c>
      <c r="BZ629" s="296">
        <f t="shared" si="193"/>
        <v>0</v>
      </c>
      <c r="CB629" s="291">
        <v>0.6</v>
      </c>
      <c r="CC629" s="291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4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+VLOOKUP(G630,Liste!$A$7:$G$69,3,FALSE)</f>
        <v>Pin Laricio</v>
      </c>
      <c r="BI630" s="96" t="str">
        <f>+VLOOKUP(H630,Liste!$B$7:$G$69,5,FALSE)</f>
        <v>GS Pineraies des plaines du Centre et du Nord Ouest</v>
      </c>
      <c r="BJ630" s="131">
        <f t="shared" si="186"/>
        <v>58</v>
      </c>
      <c r="BK630" s="131" t="str">
        <f t="shared" si="188"/>
        <v>Pin Laricio_F1_Classique_GS Pineraies des plaines du Centre et du Nord Ouest_58_</v>
      </c>
      <c r="BL630" s="312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0" t="str">
        <f>+VLOOKUP(G630,Liste!$A$7:$H$69,8,FALSE)</f>
        <v>Résineux</v>
      </c>
      <c r="BU630" s="290">
        <f t="shared" si="189"/>
        <v>0</v>
      </c>
      <c r="BV630" s="292">
        <f t="shared" si="190"/>
        <v>1</v>
      </c>
      <c r="BW630" s="311">
        <v>0</v>
      </c>
      <c r="BX630" s="290">
        <f t="shared" si="191"/>
        <v>0.43</v>
      </c>
      <c r="BY630">
        <f t="shared" si="192"/>
        <v>0</v>
      </c>
      <c r="BZ630" s="296">
        <f t="shared" si="193"/>
        <v>0</v>
      </c>
      <c r="CB630" s="291">
        <v>0.6</v>
      </c>
      <c r="CC630" s="291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4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+VLOOKUP(G631,Liste!$A$7:$G$69,3,FALSE)</f>
        <v>Pin Laricio</v>
      </c>
      <c r="BI631" s="96" t="str">
        <f>+VLOOKUP(H631,Liste!$B$7:$G$69,5,FALSE)</f>
        <v>GS Pineraies des plaines du Centre et du Nord Ouest</v>
      </c>
      <c r="BJ631" s="131">
        <f t="shared" si="186"/>
        <v>59</v>
      </c>
      <c r="BK631" s="131" t="str">
        <f t="shared" si="188"/>
        <v>Pin Laricio_F1_Classique_GS Pineraies des plaines du Centre et du Nord Ouest_59_</v>
      </c>
      <c r="BL631" s="312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0" t="str">
        <f>+VLOOKUP(G631,Liste!$A$7:$H$69,8,FALSE)</f>
        <v>Résineux</v>
      </c>
      <c r="BU631" s="290">
        <f t="shared" si="189"/>
        <v>0</v>
      </c>
      <c r="BV631" s="292">
        <f t="shared" si="190"/>
        <v>1</v>
      </c>
      <c r="BW631" s="311">
        <v>0</v>
      </c>
      <c r="BX631" s="290">
        <f t="shared" si="191"/>
        <v>0.43</v>
      </c>
      <c r="BY631">
        <f t="shared" si="192"/>
        <v>0</v>
      </c>
      <c r="BZ631" s="296">
        <f t="shared" si="193"/>
        <v>0</v>
      </c>
      <c r="CB631" s="291">
        <v>0.6</v>
      </c>
      <c r="CC631" s="291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4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+VLOOKUP(G632,Liste!$A$7:$G$69,3,FALSE)</f>
        <v>Pin Laricio</v>
      </c>
      <c r="BI632" s="96" t="str">
        <f>+VLOOKUP(H632,Liste!$B$7:$G$69,5,FALSE)</f>
        <v>GS Pineraies des plaines du Centre et du Nord Ouest</v>
      </c>
      <c r="BJ632" s="131">
        <f t="shared" si="186"/>
        <v>60</v>
      </c>
      <c r="BK632" s="131" t="str">
        <f t="shared" si="188"/>
        <v>Pin Laricio_F1_Classique_GS Pineraies des plaines du Centre et du Nord Ouest_60_</v>
      </c>
      <c r="BL632" s="312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0" t="str">
        <f>+VLOOKUP(G632,Liste!$A$7:$H$69,8,FALSE)</f>
        <v>Résineux</v>
      </c>
      <c r="BU632" s="290">
        <f t="shared" si="189"/>
        <v>0</v>
      </c>
      <c r="BV632" s="292">
        <f t="shared" si="190"/>
        <v>1</v>
      </c>
      <c r="BW632" s="311">
        <v>0</v>
      </c>
      <c r="BX632" s="290">
        <f t="shared" si="191"/>
        <v>0.43</v>
      </c>
      <c r="BY632">
        <f t="shared" si="192"/>
        <v>0</v>
      </c>
      <c r="BZ632" s="296">
        <f t="shared" si="193"/>
        <v>0</v>
      </c>
      <c r="CB632" s="291">
        <v>0.6</v>
      </c>
      <c r="CC632" s="291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4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+VLOOKUP(G633,Liste!$A$7:$G$69,3,FALSE)</f>
        <v>Pin Laricio</v>
      </c>
      <c r="BI633" s="96" t="str">
        <f>+VLOOKUP(H633,Liste!$B$7:$G$69,5,FALSE)</f>
        <v>GS Pineraies des plaines du Centre et du Nord Ouest</v>
      </c>
      <c r="BJ633" s="131">
        <f t="shared" si="186"/>
        <v>61</v>
      </c>
      <c r="BK633" s="131" t="str">
        <f t="shared" si="188"/>
        <v>Pin Laricio_F1_Classique_GS Pineraies des plaines du Centre et du Nord Ouest_61_</v>
      </c>
      <c r="BL633" s="312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0" t="str">
        <f>+VLOOKUP(G633,Liste!$A$7:$H$69,8,FALSE)</f>
        <v>Résineux</v>
      </c>
      <c r="BU633" s="290">
        <f t="shared" si="189"/>
        <v>0</v>
      </c>
      <c r="BV633" s="292">
        <f t="shared" si="190"/>
        <v>1</v>
      </c>
      <c r="BW633" s="311">
        <v>0</v>
      </c>
      <c r="BX633" s="290">
        <f t="shared" si="191"/>
        <v>0.43</v>
      </c>
      <c r="BY633">
        <f t="shared" si="192"/>
        <v>0</v>
      </c>
      <c r="BZ633" s="296">
        <f t="shared" si="193"/>
        <v>0</v>
      </c>
      <c r="CB633" s="291">
        <v>0.6</v>
      </c>
      <c r="CC633" s="291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4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+VLOOKUP(G634,Liste!$A$7:$G$69,3,FALSE)</f>
        <v>Pin Laricio</v>
      </c>
      <c r="BI634" s="96" t="str">
        <f>+VLOOKUP(H634,Liste!$B$7:$G$69,5,FALSE)</f>
        <v>GS Pineraies des plaines du Centre et du Nord Ouest</v>
      </c>
      <c r="BJ634" s="131">
        <f t="shared" si="186"/>
        <v>62</v>
      </c>
      <c r="BK634" s="131" t="str">
        <f t="shared" si="188"/>
        <v>Pin Laricio_F1_Classique_GS Pineraies des plaines du Centre et du Nord Ouest_62_</v>
      </c>
      <c r="BL634" s="312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0" t="str">
        <f>+VLOOKUP(G634,Liste!$A$7:$H$69,8,FALSE)</f>
        <v>Résineux</v>
      </c>
      <c r="BU634" s="290">
        <f t="shared" si="189"/>
        <v>0</v>
      </c>
      <c r="BV634" s="292">
        <f t="shared" si="190"/>
        <v>1</v>
      </c>
      <c r="BW634" s="311">
        <v>0</v>
      </c>
      <c r="BX634" s="290">
        <f t="shared" si="191"/>
        <v>0.43</v>
      </c>
      <c r="BY634">
        <f t="shared" si="192"/>
        <v>0</v>
      </c>
      <c r="BZ634" s="296">
        <f t="shared" si="193"/>
        <v>0</v>
      </c>
      <c r="CB634" s="291">
        <v>0.6</v>
      </c>
      <c r="CC634" s="291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4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+VLOOKUP(G635,Liste!$A$7:$G$69,3,FALSE)</f>
        <v>Pin Laricio</v>
      </c>
      <c r="BI635" s="96" t="str">
        <f>+VLOOKUP(H635,Liste!$B$7:$G$69,5,FALSE)</f>
        <v>GS Pineraies des plaines du Centre et du Nord Ouest</v>
      </c>
      <c r="BJ635" s="131">
        <f t="shared" si="186"/>
        <v>63</v>
      </c>
      <c r="BK635" s="131" t="str">
        <f t="shared" si="188"/>
        <v>Pin Laricio_F1_Classique_GS Pineraies des plaines du Centre et du Nord Ouest_63_</v>
      </c>
      <c r="BL635" s="312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0" t="str">
        <f>+VLOOKUP(G635,Liste!$A$7:$H$69,8,FALSE)</f>
        <v>Résineux</v>
      </c>
      <c r="BU635" s="290">
        <f t="shared" si="189"/>
        <v>0</v>
      </c>
      <c r="BV635" s="292">
        <f t="shared" si="190"/>
        <v>1</v>
      </c>
      <c r="BW635" s="311">
        <v>0</v>
      </c>
      <c r="BX635" s="290">
        <f t="shared" si="191"/>
        <v>0.43</v>
      </c>
      <c r="BY635">
        <f t="shared" si="192"/>
        <v>0</v>
      </c>
      <c r="BZ635" s="296">
        <f t="shared" si="193"/>
        <v>0</v>
      </c>
      <c r="CB635" s="291">
        <v>0.6</v>
      </c>
      <c r="CC635" s="291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4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+VLOOKUP(G636,Liste!$A$7:$G$69,3,FALSE)</f>
        <v>Pin Laricio</v>
      </c>
      <c r="BI636" s="96" t="str">
        <f>+VLOOKUP(H636,Liste!$B$7:$G$69,5,FALSE)</f>
        <v>GS Pineraies des plaines du Centre et du Nord Ouest</v>
      </c>
      <c r="BJ636" s="131">
        <f t="shared" si="186"/>
        <v>64</v>
      </c>
      <c r="BK636" s="131" t="str">
        <f t="shared" si="188"/>
        <v>Pin Laricio_F1_Classique_GS Pineraies des plaines du Centre et du Nord Ouest_64_</v>
      </c>
      <c r="BL636" s="312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0" t="str">
        <f>+VLOOKUP(G636,Liste!$A$7:$H$69,8,FALSE)</f>
        <v>Résineux</v>
      </c>
      <c r="BU636" s="290">
        <f t="shared" si="189"/>
        <v>0</v>
      </c>
      <c r="BV636" s="292">
        <f t="shared" si="190"/>
        <v>1</v>
      </c>
      <c r="BW636" s="311">
        <v>0</v>
      </c>
      <c r="BX636" s="290">
        <f t="shared" si="191"/>
        <v>0.43</v>
      </c>
      <c r="BY636">
        <f t="shared" si="192"/>
        <v>0</v>
      </c>
      <c r="BZ636" s="296">
        <f t="shared" si="193"/>
        <v>0</v>
      </c>
      <c r="CB636" s="291">
        <v>0.6</v>
      </c>
      <c r="CC636" s="291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4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+VLOOKUP(G637,Liste!$A$7:$G$69,3,FALSE)</f>
        <v>Pin Laricio</v>
      </c>
      <c r="BI637" s="96" t="str">
        <f>+VLOOKUP(H637,Liste!$B$7:$G$69,5,FALSE)</f>
        <v>GS Pineraies des plaines du Centre et du Nord Ouest</v>
      </c>
      <c r="BJ637" s="131">
        <f t="shared" si="186"/>
        <v>65</v>
      </c>
      <c r="BK637" s="131" t="str">
        <f t="shared" si="188"/>
        <v>Pin Laricio_F1_Classique_GS Pineraies des plaines du Centre et du Nord Ouest_65_</v>
      </c>
      <c r="BL637" s="312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0" t="str">
        <f>+VLOOKUP(G637,Liste!$A$7:$H$69,8,FALSE)</f>
        <v>Résineux</v>
      </c>
      <c r="BU637" s="290">
        <f t="shared" si="189"/>
        <v>0</v>
      </c>
      <c r="BV637" s="292">
        <f t="shared" si="190"/>
        <v>1</v>
      </c>
      <c r="BW637" s="311">
        <v>0</v>
      </c>
      <c r="BX637" s="290">
        <f t="shared" si="191"/>
        <v>0.43</v>
      </c>
      <c r="BY637">
        <f t="shared" si="192"/>
        <v>0</v>
      </c>
      <c r="BZ637" s="296">
        <f t="shared" si="193"/>
        <v>0</v>
      </c>
      <c r="CB637" s="291">
        <v>0.6</v>
      </c>
      <c r="CC637" s="291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4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+VLOOKUP(G638,Liste!$A$7:$G$69,3,FALSE)</f>
        <v>Pin Laricio</v>
      </c>
      <c r="BI638" s="96" t="str">
        <f>+VLOOKUP(H638,Liste!$B$7:$G$69,5,FALSE)</f>
        <v>GS Pineraies des plaines du Centre et du Nord Ouest</v>
      </c>
      <c r="BJ638" s="131">
        <f t="shared" si="186"/>
        <v>66</v>
      </c>
      <c r="BK638" s="131" t="str">
        <f t="shared" si="188"/>
        <v>Pin Laricio_F1_Classique_GS Pineraies des plaines du Centre et du Nord Ouest_66_</v>
      </c>
      <c r="BL638" s="312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0" t="str">
        <f>+VLOOKUP(G638,Liste!$A$7:$H$69,8,FALSE)</f>
        <v>Résineux</v>
      </c>
      <c r="BU638" s="290">
        <f t="shared" si="189"/>
        <v>0</v>
      </c>
      <c r="BV638" s="292">
        <f t="shared" si="190"/>
        <v>1</v>
      </c>
      <c r="BW638" s="311">
        <v>0</v>
      </c>
      <c r="BX638" s="290">
        <f t="shared" si="191"/>
        <v>0.43</v>
      </c>
      <c r="BY638">
        <f t="shared" si="192"/>
        <v>0</v>
      </c>
      <c r="BZ638" s="296">
        <f t="shared" si="193"/>
        <v>0</v>
      </c>
      <c r="CB638" s="291">
        <v>0.6</v>
      </c>
      <c r="CC638" s="291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4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+VLOOKUP(G639,Liste!$A$7:$G$69,3,FALSE)</f>
        <v>Pin Laricio</v>
      </c>
      <c r="BI639" s="96" t="str">
        <f>+VLOOKUP(H639,Liste!$B$7:$G$69,5,FALSE)</f>
        <v>GS Pineraies des plaines du Centre et du Nord Ouest</v>
      </c>
      <c r="BJ639" s="131">
        <f t="shared" si="186"/>
        <v>66</v>
      </c>
      <c r="BK639" s="131" t="str">
        <f t="shared" si="188"/>
        <v>Pin Laricio_F1_Classique_GS Pineraies des plaines du Centre et du Nord Ouest_66_</v>
      </c>
      <c r="BL639" s="312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0" t="str">
        <f>+VLOOKUP(G639,Liste!$A$7:$H$69,8,FALSE)</f>
        <v>Résineux</v>
      </c>
      <c r="BU639" s="290">
        <f t="shared" si="189"/>
        <v>0</v>
      </c>
      <c r="BV639" s="292">
        <f t="shared" si="190"/>
        <v>1</v>
      </c>
      <c r="BW639" s="311">
        <v>0</v>
      </c>
      <c r="BX639" s="290">
        <f t="shared" si="191"/>
        <v>0.43</v>
      </c>
      <c r="BY639">
        <f t="shared" si="192"/>
        <v>0</v>
      </c>
      <c r="BZ639" s="296">
        <f t="shared" si="193"/>
        <v>0</v>
      </c>
      <c r="CB639" s="291">
        <v>0.6</v>
      </c>
      <c r="CC639" s="291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45" hidden="1" customHeight="1" x14ac:dyDescent="0.25">
      <c r="A640" s="4">
        <v>2021</v>
      </c>
      <c r="B640" s="308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425</v>
      </c>
      <c r="H640" s="5" t="s">
        <v>426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427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+VLOOKUP(G640,Liste!$A$7:$G$69,3,FALSE)</f>
        <v>Hêtre commun</v>
      </c>
      <c r="BI640" s="96" t="str">
        <f>+VLOOKUP(H640,Liste!$B$7:$G$69,5,FALSE)</f>
        <v>GS Hêtraies et hêtraies sapinières des Pyrénées</v>
      </c>
      <c r="BJ640" s="131">
        <f t="shared" si="186"/>
        <v>30</v>
      </c>
      <c r="BK640" s="131" t="str">
        <f t="shared" si="188"/>
        <v>Hêtre commun_F2_Entree 19-20m_GS Hêtraies et hêtraies sapinières des Pyrénées_30_</v>
      </c>
      <c r="BL640" s="312"/>
      <c r="BM640" s="13">
        <v>43.548404644400001</v>
      </c>
      <c r="BN640" s="13">
        <v>203.46980352883301</v>
      </c>
      <c r="BP640" s="13">
        <v>300.22307244627501</v>
      </c>
      <c r="BQ640" s="13"/>
      <c r="BT640" s="290" t="str">
        <f>+VLOOKUP(G640,Liste!$A$7:$H$69,8,FALSE)</f>
        <v>Feuillus</v>
      </c>
      <c r="BU640" s="290">
        <f t="shared" si="189"/>
        <v>1</v>
      </c>
      <c r="BV640" s="292">
        <f t="shared" si="190"/>
        <v>0</v>
      </c>
      <c r="BW640" s="311">
        <v>0</v>
      </c>
      <c r="BX640" s="290">
        <f t="shared" si="191"/>
        <v>0.25</v>
      </c>
      <c r="BY640">
        <f t="shared" si="192"/>
        <v>0</v>
      </c>
      <c r="BZ640" s="296">
        <f t="shared" si="193"/>
        <v>0</v>
      </c>
      <c r="CB640" s="291">
        <v>0.6</v>
      </c>
      <c r="CC640" s="291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45" hidden="1" customHeight="1" x14ac:dyDescent="0.25">
      <c r="A641" s="4">
        <v>2021</v>
      </c>
      <c r="B641" s="308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425</v>
      </c>
      <c r="H641" s="5" t="s">
        <v>426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427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10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+VLOOKUP(G641,Liste!$A$7:$G$69,3,FALSE)</f>
        <v>Hêtre commun</v>
      </c>
      <c r="BI641" s="96" t="str">
        <f>+VLOOKUP(H641,Liste!$B$7:$G$69,5,FALSE)</f>
        <v>GS Hêtraies et hêtraies sapinières des Pyrénées</v>
      </c>
      <c r="BJ641" s="131">
        <f t="shared" si="186"/>
        <v>57</v>
      </c>
      <c r="BK641" s="131" t="str">
        <f t="shared" si="188"/>
        <v>Hêtre commun_F2_Entree 19-20m_GS Hêtraies et hêtraies sapinières des Pyrénées_57_</v>
      </c>
      <c r="BL641" s="312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0" t="str">
        <f>+VLOOKUP(G641,Liste!$A$7:$H$69,8,FALSE)</f>
        <v>Feuillus</v>
      </c>
      <c r="BU641" s="290">
        <f t="shared" si="189"/>
        <v>1</v>
      </c>
      <c r="BV641" s="292">
        <f t="shared" si="190"/>
        <v>0</v>
      </c>
      <c r="BW641" s="311">
        <v>0</v>
      </c>
      <c r="BX641" s="290">
        <f t="shared" si="191"/>
        <v>0.25</v>
      </c>
      <c r="BY641">
        <f t="shared" si="192"/>
        <v>0</v>
      </c>
      <c r="BZ641" s="296">
        <f t="shared" si="193"/>
        <v>0</v>
      </c>
      <c r="CB641" s="291">
        <v>0.6</v>
      </c>
      <c r="CC641" s="291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45" hidden="1" customHeight="1" x14ac:dyDescent="0.25">
      <c r="A642" s="4">
        <v>2021</v>
      </c>
      <c r="B642" s="308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425</v>
      </c>
      <c r="H642" s="5" t="s">
        <v>426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427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+VLOOKUP(G642,Liste!$A$7:$G$69,3,FALSE)</f>
        <v>Hêtre commun</v>
      </c>
      <c r="BI642" s="96" t="str">
        <f>+VLOOKUP(H642,Liste!$B$7:$G$69,5,FALSE)</f>
        <v>GS Hêtraies et hêtraies sapinières des Pyrénées</v>
      </c>
      <c r="BJ642" s="131">
        <f t="shared" si="186"/>
        <v>57</v>
      </c>
      <c r="BK642" s="131" t="str">
        <f t="shared" si="188"/>
        <v>Hêtre commun_F2_Entree 19-20m_GS Hêtraies et hêtraies sapinières des Pyrénées_57_</v>
      </c>
      <c r="BL642" s="312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0" t="str">
        <f>+VLOOKUP(G642,Liste!$A$7:$H$69,8,FALSE)</f>
        <v>Feuillus</v>
      </c>
      <c r="BU642" s="290">
        <f t="shared" si="189"/>
        <v>1</v>
      </c>
      <c r="BV642" s="292">
        <f t="shared" si="190"/>
        <v>0</v>
      </c>
      <c r="BW642" s="311">
        <v>0</v>
      </c>
      <c r="BX642" s="290">
        <f t="shared" si="191"/>
        <v>0.25</v>
      </c>
      <c r="BY642">
        <f t="shared" si="192"/>
        <v>0</v>
      </c>
      <c r="BZ642" s="296">
        <f t="shared" si="193"/>
        <v>0</v>
      </c>
      <c r="CB642" s="291">
        <v>0.6</v>
      </c>
      <c r="CC642" s="291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45" hidden="1" customHeight="1" x14ac:dyDescent="0.25">
      <c r="A643" s="4">
        <v>2021</v>
      </c>
      <c r="B643" s="308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425</v>
      </c>
      <c r="H643" s="5" t="s">
        <v>426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427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+VLOOKUP(G643,Liste!$A$7:$G$69,3,FALSE)</f>
        <v>Hêtre commun</v>
      </c>
      <c r="BI643" s="96" t="str">
        <f>+VLOOKUP(H643,Liste!$B$7:$G$69,5,FALSE)</f>
        <v>GS Hêtraies et hêtraies sapinières des Pyrénées</v>
      </c>
      <c r="BJ643" s="131">
        <f t="shared" ref="BJ643:BJ706" si="206">+AC643</f>
        <v>60</v>
      </c>
      <c r="BK643" s="131" t="str">
        <f t="shared" si="188"/>
        <v>Hêtre commun_F2_Entree 19-20m_GS Hêtraies et hêtraies sapinières des Pyrénées_60_</v>
      </c>
      <c r="BL643" s="312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0" t="str">
        <f>+VLOOKUP(G643,Liste!$A$7:$H$69,8,FALSE)</f>
        <v>Feuillus</v>
      </c>
      <c r="BU643" s="290">
        <f t="shared" si="189"/>
        <v>1</v>
      </c>
      <c r="BV643" s="292">
        <f t="shared" si="190"/>
        <v>0</v>
      </c>
      <c r="BW643" s="311">
        <v>0</v>
      </c>
      <c r="BX643" s="290">
        <f t="shared" si="191"/>
        <v>0.25</v>
      </c>
      <c r="BY643">
        <f t="shared" si="192"/>
        <v>0</v>
      </c>
      <c r="BZ643" s="296">
        <f t="shared" si="193"/>
        <v>0</v>
      </c>
      <c r="CB643" s="291">
        <v>0.6</v>
      </c>
      <c r="CC643" s="291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45" hidden="1" customHeight="1" x14ac:dyDescent="0.25">
      <c r="A644" s="4">
        <v>2021</v>
      </c>
      <c r="B644" s="308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425</v>
      </c>
      <c r="H644" s="5" t="s">
        <v>426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427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+VLOOKUP(G644,Liste!$A$7:$G$69,3,FALSE)</f>
        <v>Hêtre commun</v>
      </c>
      <c r="BI644" s="96" t="str">
        <f>+VLOOKUP(H644,Liste!$B$7:$G$69,5,FALSE)</f>
        <v>GS Hêtraies et hêtraies sapinières des Pyrénées</v>
      </c>
      <c r="BJ644" s="131">
        <f t="shared" si="206"/>
        <v>63</v>
      </c>
      <c r="BK644" s="131" t="str">
        <f t="shared" ref="BK644:BK707" si="208">+_xlfn.CONCAT(BH644,"_",J644,"_",I644,"_",BI644,"_",BJ644,"_")</f>
        <v>Hêtre commun_F2_Entree 19-20m_GS Hêtraies et hêtraies sapinières des Pyrénées_63_</v>
      </c>
      <c r="BL644" s="312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0" t="str">
        <f>+VLOOKUP(G644,Liste!$A$7:$H$69,8,FALSE)</f>
        <v>Feuillus</v>
      </c>
      <c r="BU644" s="290">
        <f t="shared" ref="BU644:BU707" si="209">IF(BT644="Résineux",0%,100%)</f>
        <v>1</v>
      </c>
      <c r="BV644" s="292">
        <f t="shared" ref="BV644:BV707" si="210">+IF(BT644="Résineux",100%,0%)</f>
        <v>0</v>
      </c>
      <c r="BW644" s="311">
        <v>0</v>
      </c>
      <c r="BX644" s="290">
        <f t="shared" ref="BX644:BX707" si="211">+IF(BV644&lt;&gt;0,0.43,0.25)</f>
        <v>0.25</v>
      </c>
      <c r="BY644">
        <f t="shared" ref="BY644:BY707" si="212">+IF(BJ644&lt;=30,AV644*BX644,0)</f>
        <v>0</v>
      </c>
      <c r="BZ644" s="296">
        <f t="shared" ref="BZ644:BZ707" si="213">+IF(BJ644&gt;=31,0,BY644+BZ643)</f>
        <v>0</v>
      </c>
      <c r="CB644" s="291">
        <v>0.6</v>
      </c>
      <c r="CC644" s="291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45" hidden="1" customHeight="1" x14ac:dyDescent="0.25">
      <c r="A645" s="4">
        <v>2021</v>
      </c>
      <c r="B645" s="308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425</v>
      </c>
      <c r="H645" s="5" t="s">
        <v>426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427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+VLOOKUP(G645,Liste!$A$7:$G$69,3,FALSE)</f>
        <v>Hêtre commun</v>
      </c>
      <c r="BI645" s="96" t="str">
        <f>+VLOOKUP(H645,Liste!$B$7:$G$69,5,FALSE)</f>
        <v>GS Hêtraies et hêtraies sapinières des Pyrénées</v>
      </c>
      <c r="BJ645" s="131">
        <f t="shared" si="206"/>
        <v>66</v>
      </c>
      <c r="BK645" s="131" t="str">
        <f t="shared" si="208"/>
        <v>Hêtre commun_F2_Entree 19-20m_GS Hêtraies et hêtraies sapinières des Pyrénées_66_</v>
      </c>
      <c r="BL645" s="312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0" t="str">
        <f>+VLOOKUP(G645,Liste!$A$7:$H$69,8,FALSE)</f>
        <v>Feuillus</v>
      </c>
      <c r="BU645" s="290">
        <f t="shared" si="209"/>
        <v>1</v>
      </c>
      <c r="BV645" s="292">
        <f t="shared" si="210"/>
        <v>0</v>
      </c>
      <c r="BW645" s="311">
        <v>0</v>
      </c>
      <c r="BX645" s="290">
        <f t="shared" si="211"/>
        <v>0.25</v>
      </c>
      <c r="BY645">
        <f t="shared" si="212"/>
        <v>0</v>
      </c>
      <c r="BZ645" s="296">
        <f t="shared" si="213"/>
        <v>0</v>
      </c>
      <c r="CB645" s="291">
        <v>0.6</v>
      </c>
      <c r="CC645" s="291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45" hidden="1" customHeight="1" x14ac:dyDescent="0.25">
      <c r="A646" s="4">
        <v>2021</v>
      </c>
      <c r="B646" s="308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425</v>
      </c>
      <c r="H646" s="5" t="s">
        <v>426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427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+VLOOKUP(G646,Liste!$A$7:$G$69,3,FALSE)</f>
        <v>Hêtre commun</v>
      </c>
      <c r="BI646" s="96" t="str">
        <f>+VLOOKUP(H646,Liste!$B$7:$G$69,5,FALSE)</f>
        <v>GS Hêtraies et hêtraies sapinières des Pyrénées</v>
      </c>
      <c r="BJ646" s="131">
        <f t="shared" si="206"/>
        <v>66</v>
      </c>
      <c r="BK646" s="131" t="str">
        <f t="shared" si="208"/>
        <v>Hêtre commun_F2_Entree 19-20m_GS Hêtraies et hêtraies sapinières des Pyrénées_66_</v>
      </c>
      <c r="BL646" s="312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0" t="str">
        <f>+VLOOKUP(G646,Liste!$A$7:$H$69,8,FALSE)</f>
        <v>Feuillus</v>
      </c>
      <c r="BU646" s="290">
        <f t="shared" si="209"/>
        <v>1</v>
      </c>
      <c r="BV646" s="292">
        <f t="shared" si="210"/>
        <v>0</v>
      </c>
      <c r="BW646" s="311">
        <v>0</v>
      </c>
      <c r="BX646" s="290">
        <f t="shared" si="211"/>
        <v>0.25</v>
      </c>
      <c r="BY646">
        <f t="shared" si="212"/>
        <v>0</v>
      </c>
      <c r="BZ646" s="296">
        <f t="shared" si="213"/>
        <v>0</v>
      </c>
      <c r="CB646" s="291">
        <v>0.6</v>
      </c>
      <c r="CC646" s="291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45" hidden="1" customHeight="1" x14ac:dyDescent="0.25">
      <c r="A647" s="4">
        <v>2021</v>
      </c>
      <c r="B647" s="308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425</v>
      </c>
      <c r="H647" s="5" t="s">
        <v>426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427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+VLOOKUP(G647,Liste!$A$7:$G$69,3,FALSE)</f>
        <v>Hêtre commun</v>
      </c>
      <c r="BI647" s="96" t="str">
        <f>+VLOOKUP(H647,Liste!$B$7:$G$69,5,FALSE)</f>
        <v>GS Hêtraies et hêtraies sapinières des Pyrénées</v>
      </c>
      <c r="BJ647" s="131">
        <f t="shared" si="206"/>
        <v>69</v>
      </c>
      <c r="BK647" s="131" t="str">
        <f t="shared" si="208"/>
        <v>Hêtre commun_F2_Entree 19-20m_GS Hêtraies et hêtraies sapinières des Pyrénées_69_</v>
      </c>
      <c r="BL647" s="312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0" t="str">
        <f>+VLOOKUP(G647,Liste!$A$7:$H$69,8,FALSE)</f>
        <v>Feuillus</v>
      </c>
      <c r="BU647" s="290">
        <f t="shared" si="209"/>
        <v>1</v>
      </c>
      <c r="BV647" s="292">
        <f t="shared" si="210"/>
        <v>0</v>
      </c>
      <c r="BW647" s="311">
        <v>0</v>
      </c>
      <c r="BX647" s="290">
        <f t="shared" si="211"/>
        <v>0.25</v>
      </c>
      <c r="BY647">
        <f t="shared" si="212"/>
        <v>0</v>
      </c>
      <c r="BZ647" s="296">
        <f t="shared" si="213"/>
        <v>0</v>
      </c>
      <c r="CB647" s="291">
        <v>0.6</v>
      </c>
      <c r="CC647" s="291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45" hidden="1" customHeight="1" x14ac:dyDescent="0.25">
      <c r="A648" s="4">
        <v>2021</v>
      </c>
      <c r="B648" s="308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425</v>
      </c>
      <c r="H648" s="5" t="s">
        <v>426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427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+VLOOKUP(G648,Liste!$A$7:$G$69,3,FALSE)</f>
        <v>Hêtre commun</v>
      </c>
      <c r="BI648" s="96" t="str">
        <f>+VLOOKUP(H648,Liste!$B$7:$G$69,5,FALSE)</f>
        <v>GS Hêtraies et hêtraies sapinières des Pyrénées</v>
      </c>
      <c r="BJ648" s="131">
        <f t="shared" si="206"/>
        <v>72</v>
      </c>
      <c r="BK648" s="131" t="str">
        <f t="shared" si="208"/>
        <v>Hêtre commun_F2_Entree 19-20m_GS Hêtraies et hêtraies sapinières des Pyrénées_72_</v>
      </c>
      <c r="BL648" s="312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0" t="str">
        <f>+VLOOKUP(G648,Liste!$A$7:$H$69,8,FALSE)</f>
        <v>Feuillus</v>
      </c>
      <c r="BU648" s="290">
        <f t="shared" si="209"/>
        <v>1</v>
      </c>
      <c r="BV648" s="292">
        <f t="shared" si="210"/>
        <v>0</v>
      </c>
      <c r="BW648" s="311">
        <v>0</v>
      </c>
      <c r="BX648" s="290">
        <f t="shared" si="211"/>
        <v>0.25</v>
      </c>
      <c r="BY648">
        <f t="shared" si="212"/>
        <v>0</v>
      </c>
      <c r="BZ648" s="296">
        <f t="shared" si="213"/>
        <v>0</v>
      </c>
      <c r="CB648" s="291">
        <v>0.6</v>
      </c>
      <c r="CC648" s="291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45" hidden="1" customHeight="1" x14ac:dyDescent="0.25">
      <c r="A649" s="4">
        <v>2021</v>
      </c>
      <c r="B649" s="308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425</v>
      </c>
      <c r="H649" s="5" t="s">
        <v>426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427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+VLOOKUP(G649,Liste!$A$7:$G$69,3,FALSE)</f>
        <v>Hêtre commun</v>
      </c>
      <c r="BI649" s="96" t="str">
        <f>+VLOOKUP(H649,Liste!$B$7:$G$69,5,FALSE)</f>
        <v>GS Hêtraies et hêtraies sapinières des Pyrénées</v>
      </c>
      <c r="BJ649" s="131">
        <f t="shared" si="206"/>
        <v>75</v>
      </c>
      <c r="BK649" s="131" t="str">
        <f t="shared" si="208"/>
        <v>Hêtre commun_F2_Entree 19-20m_GS Hêtraies et hêtraies sapinières des Pyrénées_75_</v>
      </c>
      <c r="BL649" s="312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0" t="str">
        <f>+VLOOKUP(G649,Liste!$A$7:$H$69,8,FALSE)</f>
        <v>Feuillus</v>
      </c>
      <c r="BU649" s="290">
        <f t="shared" si="209"/>
        <v>1</v>
      </c>
      <c r="BV649" s="292">
        <f t="shared" si="210"/>
        <v>0</v>
      </c>
      <c r="BW649" s="311">
        <v>0</v>
      </c>
      <c r="BX649" s="290">
        <f t="shared" si="211"/>
        <v>0.25</v>
      </c>
      <c r="BY649">
        <f t="shared" si="212"/>
        <v>0</v>
      </c>
      <c r="BZ649" s="296">
        <f t="shared" si="213"/>
        <v>0</v>
      </c>
      <c r="CB649" s="291">
        <v>0.6</v>
      </c>
      <c r="CC649" s="291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45" hidden="1" customHeight="1" x14ac:dyDescent="0.25">
      <c r="A650" s="4">
        <v>2021</v>
      </c>
      <c r="B650" s="308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425</v>
      </c>
      <c r="H650" s="5" t="s">
        <v>426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427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+VLOOKUP(G650,Liste!$A$7:$G$69,3,FALSE)</f>
        <v>Hêtre commun</v>
      </c>
      <c r="BI650" s="96" t="str">
        <f>+VLOOKUP(H650,Liste!$B$7:$G$69,5,FALSE)</f>
        <v>GS Hêtraies et hêtraies sapinières des Pyrénées</v>
      </c>
      <c r="BJ650" s="131">
        <f t="shared" si="206"/>
        <v>75</v>
      </c>
      <c r="BK650" s="131" t="str">
        <f t="shared" si="208"/>
        <v>Hêtre commun_F2_Entree 19-20m_GS Hêtraies et hêtraies sapinières des Pyrénées_75_</v>
      </c>
      <c r="BL650" s="312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0" t="str">
        <f>+VLOOKUP(G650,Liste!$A$7:$H$69,8,FALSE)</f>
        <v>Feuillus</v>
      </c>
      <c r="BU650" s="290">
        <f t="shared" si="209"/>
        <v>1</v>
      </c>
      <c r="BV650" s="292">
        <f t="shared" si="210"/>
        <v>0</v>
      </c>
      <c r="BW650" s="311">
        <v>0</v>
      </c>
      <c r="BX650" s="290">
        <f t="shared" si="211"/>
        <v>0.25</v>
      </c>
      <c r="BY650">
        <f t="shared" si="212"/>
        <v>0</v>
      </c>
      <c r="BZ650" s="296">
        <f t="shared" si="213"/>
        <v>0</v>
      </c>
      <c r="CB650" s="291">
        <v>0.6</v>
      </c>
      <c r="CC650" s="291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45" hidden="1" customHeight="1" x14ac:dyDescent="0.25">
      <c r="A651" s="4">
        <v>2021</v>
      </c>
      <c r="B651" s="308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425</v>
      </c>
      <c r="H651" s="5" t="s">
        <v>426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427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+VLOOKUP(G651,Liste!$A$7:$G$69,3,FALSE)</f>
        <v>Hêtre commun</v>
      </c>
      <c r="BI651" s="96" t="str">
        <f>+VLOOKUP(H651,Liste!$B$7:$G$69,5,FALSE)</f>
        <v>GS Hêtraies et hêtraies sapinières des Pyrénées</v>
      </c>
      <c r="BJ651" s="131">
        <f t="shared" si="206"/>
        <v>78</v>
      </c>
      <c r="BK651" s="131" t="str">
        <f t="shared" si="208"/>
        <v>Hêtre commun_F2_Entree 19-20m_GS Hêtraies et hêtraies sapinières des Pyrénées_78_</v>
      </c>
      <c r="BL651" s="312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0" t="str">
        <f>+VLOOKUP(G651,Liste!$A$7:$H$69,8,FALSE)</f>
        <v>Feuillus</v>
      </c>
      <c r="BU651" s="290">
        <f t="shared" si="209"/>
        <v>1</v>
      </c>
      <c r="BV651" s="292">
        <f t="shared" si="210"/>
        <v>0</v>
      </c>
      <c r="BW651" s="311">
        <v>0</v>
      </c>
      <c r="BX651" s="290">
        <f t="shared" si="211"/>
        <v>0.25</v>
      </c>
      <c r="BY651">
        <f t="shared" si="212"/>
        <v>0</v>
      </c>
      <c r="BZ651" s="296">
        <f t="shared" si="213"/>
        <v>0</v>
      </c>
      <c r="CB651" s="291">
        <v>0.6</v>
      </c>
      <c r="CC651" s="291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45" hidden="1" customHeight="1" x14ac:dyDescent="0.25">
      <c r="A652" s="4">
        <v>2021</v>
      </c>
      <c r="B652" s="308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425</v>
      </c>
      <c r="H652" s="5" t="s">
        <v>426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427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+VLOOKUP(G652,Liste!$A$7:$G$69,3,FALSE)</f>
        <v>Hêtre commun</v>
      </c>
      <c r="BI652" s="96" t="str">
        <f>+VLOOKUP(H652,Liste!$B$7:$G$69,5,FALSE)</f>
        <v>GS Hêtraies et hêtraies sapinières des Pyrénées</v>
      </c>
      <c r="BJ652" s="131">
        <f t="shared" si="206"/>
        <v>81</v>
      </c>
      <c r="BK652" s="131" t="str">
        <f t="shared" si="208"/>
        <v>Hêtre commun_F2_Entree 19-20m_GS Hêtraies et hêtraies sapinières des Pyrénées_81_</v>
      </c>
      <c r="BL652" s="312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0" t="str">
        <f>+VLOOKUP(G652,Liste!$A$7:$H$69,8,FALSE)</f>
        <v>Feuillus</v>
      </c>
      <c r="BU652" s="290">
        <f t="shared" si="209"/>
        <v>1</v>
      </c>
      <c r="BV652" s="292">
        <f t="shared" si="210"/>
        <v>0</v>
      </c>
      <c r="BW652" s="311">
        <v>0</v>
      </c>
      <c r="BX652" s="290">
        <f t="shared" si="211"/>
        <v>0.25</v>
      </c>
      <c r="BY652">
        <f t="shared" si="212"/>
        <v>0</v>
      </c>
      <c r="BZ652" s="296">
        <f t="shared" si="213"/>
        <v>0</v>
      </c>
      <c r="CB652" s="291">
        <v>0.6</v>
      </c>
      <c r="CC652" s="291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45" hidden="1" customHeight="1" x14ac:dyDescent="0.25">
      <c r="A653" s="4">
        <v>2021</v>
      </c>
      <c r="B653" s="308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425</v>
      </c>
      <c r="H653" s="5" t="s">
        <v>426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427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+VLOOKUP(G653,Liste!$A$7:$G$69,3,FALSE)</f>
        <v>Hêtre commun</v>
      </c>
      <c r="BI653" s="96" t="str">
        <f>+VLOOKUP(H653,Liste!$B$7:$G$69,5,FALSE)</f>
        <v>GS Hêtraies et hêtraies sapinières des Pyrénées</v>
      </c>
      <c r="BJ653" s="131">
        <f t="shared" si="206"/>
        <v>84</v>
      </c>
      <c r="BK653" s="131" t="str">
        <f t="shared" si="208"/>
        <v>Hêtre commun_F2_Entree 19-20m_GS Hêtraies et hêtraies sapinières des Pyrénées_84_</v>
      </c>
      <c r="BL653" s="312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0" t="str">
        <f>+VLOOKUP(G653,Liste!$A$7:$H$69,8,FALSE)</f>
        <v>Feuillus</v>
      </c>
      <c r="BU653" s="290">
        <f t="shared" si="209"/>
        <v>1</v>
      </c>
      <c r="BV653" s="292">
        <f t="shared" si="210"/>
        <v>0</v>
      </c>
      <c r="BW653" s="311">
        <v>0</v>
      </c>
      <c r="BX653" s="290">
        <f t="shared" si="211"/>
        <v>0.25</v>
      </c>
      <c r="BY653">
        <f t="shared" si="212"/>
        <v>0</v>
      </c>
      <c r="BZ653" s="296">
        <f t="shared" si="213"/>
        <v>0</v>
      </c>
      <c r="CB653" s="291">
        <v>0.6</v>
      </c>
      <c r="CC653" s="291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45" hidden="1" customHeight="1" x14ac:dyDescent="0.25">
      <c r="A654" s="4">
        <v>2021</v>
      </c>
      <c r="B654" s="308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425</v>
      </c>
      <c r="H654" s="5" t="s">
        <v>426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427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+VLOOKUP(G654,Liste!$A$7:$G$69,3,FALSE)</f>
        <v>Hêtre commun</v>
      </c>
      <c r="BI654" s="96" t="str">
        <f>+VLOOKUP(H654,Liste!$B$7:$G$69,5,FALSE)</f>
        <v>GS Hêtraies et hêtraies sapinières des Pyrénées</v>
      </c>
      <c r="BJ654" s="131">
        <f t="shared" si="206"/>
        <v>84</v>
      </c>
      <c r="BK654" s="131" t="str">
        <f t="shared" si="208"/>
        <v>Hêtre commun_F2_Entree 19-20m_GS Hêtraies et hêtraies sapinières des Pyrénées_84_</v>
      </c>
      <c r="BL654" s="312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0" t="str">
        <f>+VLOOKUP(G654,Liste!$A$7:$H$69,8,FALSE)</f>
        <v>Feuillus</v>
      </c>
      <c r="BU654" s="290">
        <f t="shared" si="209"/>
        <v>1</v>
      </c>
      <c r="BV654" s="292">
        <f t="shared" si="210"/>
        <v>0</v>
      </c>
      <c r="BW654" s="311">
        <v>0</v>
      </c>
      <c r="BX654" s="290">
        <f t="shared" si="211"/>
        <v>0.25</v>
      </c>
      <c r="BY654">
        <f t="shared" si="212"/>
        <v>0</v>
      </c>
      <c r="BZ654" s="296">
        <f t="shared" si="213"/>
        <v>0</v>
      </c>
      <c r="CB654" s="291">
        <v>0.6</v>
      </c>
      <c r="CC654" s="291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45" hidden="1" customHeight="1" x14ac:dyDescent="0.25">
      <c r="A655" s="4">
        <v>2021</v>
      </c>
      <c r="B655" s="308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425</v>
      </c>
      <c r="H655" s="5" t="s">
        <v>426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427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+VLOOKUP(G655,Liste!$A$7:$G$69,3,FALSE)</f>
        <v>Hêtre commun</v>
      </c>
      <c r="BI655" s="96" t="str">
        <f>+VLOOKUP(H655,Liste!$B$7:$G$69,5,FALSE)</f>
        <v>GS Hêtraies et hêtraies sapinières des Pyrénées</v>
      </c>
      <c r="BJ655" s="131">
        <f t="shared" si="206"/>
        <v>87</v>
      </c>
      <c r="BK655" s="131" t="str">
        <f t="shared" si="208"/>
        <v>Hêtre commun_F2_Entree 19-20m_GS Hêtraies et hêtraies sapinières des Pyrénées_87_</v>
      </c>
      <c r="BL655" s="312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0" t="str">
        <f>+VLOOKUP(G655,Liste!$A$7:$H$69,8,FALSE)</f>
        <v>Feuillus</v>
      </c>
      <c r="BU655" s="290">
        <f t="shared" si="209"/>
        <v>1</v>
      </c>
      <c r="BV655" s="292">
        <f t="shared" si="210"/>
        <v>0</v>
      </c>
      <c r="BW655" s="311">
        <v>0</v>
      </c>
      <c r="BX655" s="290">
        <f t="shared" si="211"/>
        <v>0.25</v>
      </c>
      <c r="BY655">
        <f t="shared" si="212"/>
        <v>0</v>
      </c>
      <c r="BZ655" s="296">
        <f t="shared" si="213"/>
        <v>0</v>
      </c>
      <c r="CB655" s="291">
        <v>0.6</v>
      </c>
      <c r="CC655" s="291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45" hidden="1" customHeight="1" x14ac:dyDescent="0.25">
      <c r="A656" s="4">
        <v>2021</v>
      </c>
      <c r="B656" s="308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425</v>
      </c>
      <c r="H656" s="5" t="s">
        <v>426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427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+VLOOKUP(G656,Liste!$A$7:$G$69,3,FALSE)</f>
        <v>Hêtre commun</v>
      </c>
      <c r="BI656" s="96" t="str">
        <f>+VLOOKUP(H656,Liste!$B$7:$G$69,5,FALSE)</f>
        <v>GS Hêtraies et hêtraies sapinières des Pyrénées</v>
      </c>
      <c r="BJ656" s="131">
        <f t="shared" si="206"/>
        <v>90</v>
      </c>
      <c r="BK656" s="131" t="str">
        <f t="shared" si="208"/>
        <v>Hêtre commun_F2_Entree 19-20m_GS Hêtraies et hêtraies sapinières des Pyrénées_90_</v>
      </c>
      <c r="BL656" s="312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0" t="str">
        <f>+VLOOKUP(G656,Liste!$A$7:$H$69,8,FALSE)</f>
        <v>Feuillus</v>
      </c>
      <c r="BU656" s="290">
        <f t="shared" si="209"/>
        <v>1</v>
      </c>
      <c r="BV656" s="292">
        <f t="shared" si="210"/>
        <v>0</v>
      </c>
      <c r="BW656" s="311">
        <v>0</v>
      </c>
      <c r="BX656" s="290">
        <f t="shared" si="211"/>
        <v>0.25</v>
      </c>
      <c r="BY656">
        <f t="shared" si="212"/>
        <v>0</v>
      </c>
      <c r="BZ656" s="296">
        <f t="shared" si="213"/>
        <v>0</v>
      </c>
      <c r="CB656" s="291">
        <v>0.6</v>
      </c>
      <c r="CC656" s="291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45" hidden="1" customHeight="1" x14ac:dyDescent="0.25">
      <c r="A657" s="4">
        <v>2021</v>
      </c>
      <c r="B657" s="308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425</v>
      </c>
      <c r="H657" s="5" t="s">
        <v>426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427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+VLOOKUP(G657,Liste!$A$7:$G$69,3,FALSE)</f>
        <v>Hêtre commun</v>
      </c>
      <c r="BI657" s="96" t="str">
        <f>+VLOOKUP(H657,Liste!$B$7:$G$69,5,FALSE)</f>
        <v>GS Hêtraies et hêtraies sapinières des Pyrénées</v>
      </c>
      <c r="BJ657" s="131">
        <f t="shared" si="206"/>
        <v>93</v>
      </c>
      <c r="BK657" s="131" t="str">
        <f t="shared" si="208"/>
        <v>Hêtre commun_F2_Entree 19-20m_GS Hêtraies et hêtraies sapinières des Pyrénées_93_</v>
      </c>
      <c r="BL657" s="312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0" t="str">
        <f>+VLOOKUP(G657,Liste!$A$7:$H$69,8,FALSE)</f>
        <v>Feuillus</v>
      </c>
      <c r="BU657" s="290">
        <f t="shared" si="209"/>
        <v>1</v>
      </c>
      <c r="BV657" s="292">
        <f t="shared" si="210"/>
        <v>0</v>
      </c>
      <c r="BW657" s="311">
        <v>0</v>
      </c>
      <c r="BX657" s="290">
        <f t="shared" si="211"/>
        <v>0.25</v>
      </c>
      <c r="BY657">
        <f t="shared" si="212"/>
        <v>0</v>
      </c>
      <c r="BZ657" s="296">
        <f t="shared" si="213"/>
        <v>0</v>
      </c>
      <c r="CB657" s="291">
        <v>0.6</v>
      </c>
      <c r="CC657" s="291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45" hidden="1" customHeight="1" x14ac:dyDescent="0.25">
      <c r="A658" s="4">
        <v>2021</v>
      </c>
      <c r="B658" s="308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425</v>
      </c>
      <c r="H658" s="5" t="s">
        <v>426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427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+VLOOKUP(G658,Liste!$A$7:$G$69,3,FALSE)</f>
        <v>Hêtre commun</v>
      </c>
      <c r="BI658" s="96" t="str">
        <f>+VLOOKUP(H658,Liste!$B$7:$G$69,5,FALSE)</f>
        <v>GS Hêtraies et hêtraies sapinières des Pyrénées</v>
      </c>
      <c r="BJ658" s="131">
        <f t="shared" si="206"/>
        <v>93</v>
      </c>
      <c r="BK658" s="131" t="str">
        <f t="shared" si="208"/>
        <v>Hêtre commun_F2_Entree 19-20m_GS Hêtraies et hêtraies sapinières des Pyrénées_93_</v>
      </c>
      <c r="BL658" s="312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0" t="str">
        <f>+VLOOKUP(G658,Liste!$A$7:$H$69,8,FALSE)</f>
        <v>Feuillus</v>
      </c>
      <c r="BU658" s="290">
        <f t="shared" si="209"/>
        <v>1</v>
      </c>
      <c r="BV658" s="292">
        <f t="shared" si="210"/>
        <v>0</v>
      </c>
      <c r="BW658" s="311">
        <v>0</v>
      </c>
      <c r="BX658" s="290">
        <f t="shared" si="211"/>
        <v>0.25</v>
      </c>
      <c r="BY658">
        <f t="shared" si="212"/>
        <v>0</v>
      </c>
      <c r="BZ658" s="296">
        <f t="shared" si="213"/>
        <v>0</v>
      </c>
      <c r="CB658" s="291">
        <v>0.6</v>
      </c>
      <c r="CC658" s="291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45" hidden="1" customHeight="1" x14ac:dyDescent="0.25">
      <c r="A659" s="4">
        <v>2021</v>
      </c>
      <c r="B659" s="308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425</v>
      </c>
      <c r="H659" s="5" t="s">
        <v>426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427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+VLOOKUP(G659,Liste!$A$7:$G$69,3,FALSE)</f>
        <v>Hêtre commun</v>
      </c>
      <c r="BI659" s="96" t="str">
        <f>+VLOOKUP(H659,Liste!$B$7:$G$69,5,FALSE)</f>
        <v>GS Hêtraies et hêtraies sapinières des Pyrénées</v>
      </c>
      <c r="BJ659" s="131">
        <f t="shared" si="206"/>
        <v>96</v>
      </c>
      <c r="BK659" s="131" t="str">
        <f t="shared" si="208"/>
        <v>Hêtre commun_F2_Entree 19-20m_GS Hêtraies et hêtraies sapinières des Pyrénées_96_</v>
      </c>
      <c r="BL659" s="312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0" t="str">
        <f>+VLOOKUP(G659,Liste!$A$7:$H$69,8,FALSE)</f>
        <v>Feuillus</v>
      </c>
      <c r="BU659" s="290">
        <f t="shared" si="209"/>
        <v>1</v>
      </c>
      <c r="BV659" s="292">
        <f t="shared" si="210"/>
        <v>0</v>
      </c>
      <c r="BW659" s="311">
        <v>0</v>
      </c>
      <c r="BX659" s="290">
        <f t="shared" si="211"/>
        <v>0.25</v>
      </c>
      <c r="BY659">
        <f t="shared" si="212"/>
        <v>0</v>
      </c>
      <c r="BZ659" s="296">
        <f t="shared" si="213"/>
        <v>0</v>
      </c>
      <c r="CB659" s="291">
        <v>0.6</v>
      </c>
      <c r="CC659" s="291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45" hidden="1" customHeight="1" x14ac:dyDescent="0.25">
      <c r="A660" s="4">
        <v>2021</v>
      </c>
      <c r="B660" s="308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425</v>
      </c>
      <c r="H660" s="5" t="s">
        <v>426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427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+VLOOKUP(G660,Liste!$A$7:$G$69,3,FALSE)</f>
        <v>Hêtre commun</v>
      </c>
      <c r="BI660" s="96" t="str">
        <f>+VLOOKUP(H660,Liste!$B$7:$G$69,5,FALSE)</f>
        <v>GS Hêtraies et hêtraies sapinières des Pyrénées</v>
      </c>
      <c r="BJ660" s="131">
        <f t="shared" si="206"/>
        <v>99</v>
      </c>
      <c r="BK660" s="131" t="str">
        <f t="shared" si="208"/>
        <v>Hêtre commun_F2_Entree 19-20m_GS Hêtraies et hêtraies sapinières des Pyrénées_99_</v>
      </c>
      <c r="BL660" s="312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0" t="str">
        <f>+VLOOKUP(G660,Liste!$A$7:$H$69,8,FALSE)</f>
        <v>Feuillus</v>
      </c>
      <c r="BU660" s="290">
        <f t="shared" si="209"/>
        <v>1</v>
      </c>
      <c r="BV660" s="292">
        <f t="shared" si="210"/>
        <v>0</v>
      </c>
      <c r="BW660" s="311">
        <v>0</v>
      </c>
      <c r="BX660" s="290">
        <f t="shared" si="211"/>
        <v>0.25</v>
      </c>
      <c r="BY660">
        <f t="shared" si="212"/>
        <v>0</v>
      </c>
      <c r="BZ660" s="296">
        <f t="shared" si="213"/>
        <v>0</v>
      </c>
      <c r="CB660" s="291">
        <v>0.6</v>
      </c>
      <c r="CC660" s="291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45" hidden="1" customHeight="1" x14ac:dyDescent="0.25">
      <c r="A661" s="4">
        <v>2021</v>
      </c>
      <c r="B661" s="308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425</v>
      </c>
      <c r="H661" s="5" t="s">
        <v>426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427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+VLOOKUP(G661,Liste!$A$7:$G$69,3,FALSE)</f>
        <v>Hêtre commun</v>
      </c>
      <c r="BI661" s="96" t="str">
        <f>+VLOOKUP(H661,Liste!$B$7:$G$69,5,FALSE)</f>
        <v>GS Hêtraies et hêtraies sapinières des Pyrénées</v>
      </c>
      <c r="BJ661" s="131">
        <f t="shared" si="206"/>
        <v>102</v>
      </c>
      <c r="BK661" s="131" t="str">
        <f t="shared" si="208"/>
        <v>Hêtre commun_F2_Entree 19-20m_GS Hêtraies et hêtraies sapinières des Pyrénées_102_</v>
      </c>
      <c r="BL661" s="312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0" t="str">
        <f>+VLOOKUP(G661,Liste!$A$7:$H$69,8,FALSE)</f>
        <v>Feuillus</v>
      </c>
      <c r="BU661" s="290">
        <f t="shared" si="209"/>
        <v>1</v>
      </c>
      <c r="BV661" s="292">
        <f t="shared" si="210"/>
        <v>0</v>
      </c>
      <c r="BW661" s="311">
        <v>0</v>
      </c>
      <c r="BX661" s="290">
        <f t="shared" si="211"/>
        <v>0.25</v>
      </c>
      <c r="BY661">
        <f t="shared" si="212"/>
        <v>0</v>
      </c>
      <c r="BZ661" s="296">
        <f t="shared" si="213"/>
        <v>0</v>
      </c>
      <c r="CB661" s="291">
        <v>0.6</v>
      </c>
      <c r="CC661" s="291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45" hidden="1" customHeight="1" x14ac:dyDescent="0.25">
      <c r="A662" s="4">
        <v>2021</v>
      </c>
      <c r="B662" s="308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425</v>
      </c>
      <c r="H662" s="5" t="s">
        <v>426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427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+VLOOKUP(G662,Liste!$A$7:$G$69,3,FALSE)</f>
        <v>Hêtre commun</v>
      </c>
      <c r="BI662" s="96" t="str">
        <f>+VLOOKUP(H662,Liste!$B$7:$G$69,5,FALSE)</f>
        <v>GS Hêtraies et hêtraies sapinières des Pyrénées</v>
      </c>
      <c r="BJ662" s="131">
        <f t="shared" si="206"/>
        <v>105</v>
      </c>
      <c r="BK662" s="131" t="str">
        <f t="shared" si="208"/>
        <v>Hêtre commun_F2_Entree 19-20m_GS Hêtraies et hêtraies sapinières des Pyrénées_105_</v>
      </c>
      <c r="BL662" s="312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0" t="str">
        <f>+VLOOKUP(G662,Liste!$A$7:$H$69,8,FALSE)</f>
        <v>Feuillus</v>
      </c>
      <c r="BU662" s="290">
        <f t="shared" si="209"/>
        <v>1</v>
      </c>
      <c r="BV662" s="292">
        <f t="shared" si="210"/>
        <v>0</v>
      </c>
      <c r="BW662" s="311">
        <v>0</v>
      </c>
      <c r="BX662" s="290">
        <f t="shared" si="211"/>
        <v>0.25</v>
      </c>
      <c r="BY662">
        <f t="shared" si="212"/>
        <v>0</v>
      </c>
      <c r="BZ662" s="296">
        <f t="shared" si="213"/>
        <v>0</v>
      </c>
      <c r="CB662" s="291">
        <v>0.6</v>
      </c>
      <c r="CC662" s="291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45" hidden="1" customHeight="1" x14ac:dyDescent="0.25">
      <c r="A663" s="4">
        <v>2021</v>
      </c>
      <c r="B663" s="308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425</v>
      </c>
      <c r="H663" s="5" t="s">
        <v>426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427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+VLOOKUP(G663,Liste!$A$7:$G$69,3,FALSE)</f>
        <v>Hêtre commun</v>
      </c>
      <c r="BI663" s="96" t="str">
        <f>+VLOOKUP(H663,Liste!$B$7:$G$69,5,FALSE)</f>
        <v>GS Hêtraies et hêtraies sapinières des Pyrénées</v>
      </c>
      <c r="BJ663" s="131">
        <f t="shared" si="206"/>
        <v>105</v>
      </c>
      <c r="BK663" s="131" t="str">
        <f t="shared" si="208"/>
        <v>Hêtre commun_F2_Entree 19-20m_GS Hêtraies et hêtraies sapinières des Pyrénées_105_</v>
      </c>
      <c r="BL663" s="312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0" t="str">
        <f>+VLOOKUP(G663,Liste!$A$7:$H$69,8,FALSE)</f>
        <v>Feuillus</v>
      </c>
      <c r="BU663" s="290">
        <f t="shared" si="209"/>
        <v>1</v>
      </c>
      <c r="BV663" s="292">
        <f t="shared" si="210"/>
        <v>0</v>
      </c>
      <c r="BW663" s="311">
        <v>0</v>
      </c>
      <c r="BX663" s="290">
        <f t="shared" si="211"/>
        <v>0.25</v>
      </c>
      <c r="BY663">
        <f t="shared" si="212"/>
        <v>0</v>
      </c>
      <c r="BZ663" s="296">
        <f t="shared" si="213"/>
        <v>0</v>
      </c>
      <c r="CB663" s="291">
        <v>0.6</v>
      </c>
      <c r="CC663" s="291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45" hidden="1" customHeight="1" x14ac:dyDescent="0.25">
      <c r="A664" s="4">
        <v>2021</v>
      </c>
      <c r="B664" s="308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425</v>
      </c>
      <c r="H664" s="5" t="s">
        <v>426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427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+VLOOKUP(G664,Liste!$A$7:$G$69,3,FALSE)</f>
        <v>Hêtre commun</v>
      </c>
      <c r="BI664" s="96" t="str">
        <f>+VLOOKUP(H664,Liste!$B$7:$G$69,5,FALSE)</f>
        <v>GS Hêtraies et hêtraies sapinières des Pyrénées</v>
      </c>
      <c r="BJ664" s="131">
        <f t="shared" si="206"/>
        <v>108</v>
      </c>
      <c r="BK664" s="131" t="str">
        <f t="shared" si="208"/>
        <v>Hêtre commun_F2_Entree 19-20m_GS Hêtraies et hêtraies sapinières des Pyrénées_108_</v>
      </c>
      <c r="BL664" s="312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0" t="str">
        <f>+VLOOKUP(G664,Liste!$A$7:$H$69,8,FALSE)</f>
        <v>Feuillus</v>
      </c>
      <c r="BU664" s="290">
        <f t="shared" si="209"/>
        <v>1</v>
      </c>
      <c r="BV664" s="292">
        <f t="shared" si="210"/>
        <v>0</v>
      </c>
      <c r="BW664" s="311">
        <v>0</v>
      </c>
      <c r="BX664" s="290">
        <f t="shared" si="211"/>
        <v>0.25</v>
      </c>
      <c r="BY664">
        <f t="shared" si="212"/>
        <v>0</v>
      </c>
      <c r="BZ664" s="296">
        <f t="shared" si="213"/>
        <v>0</v>
      </c>
      <c r="CB664" s="291">
        <v>0.6</v>
      </c>
      <c r="CC664" s="291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45" hidden="1" customHeight="1" x14ac:dyDescent="0.25">
      <c r="A665" s="4">
        <v>2021</v>
      </c>
      <c r="B665" s="308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425</v>
      </c>
      <c r="H665" s="5" t="s">
        <v>426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427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+VLOOKUP(G665,Liste!$A$7:$G$69,3,FALSE)</f>
        <v>Hêtre commun</v>
      </c>
      <c r="BI665" s="96" t="str">
        <f>+VLOOKUP(H665,Liste!$B$7:$G$69,5,FALSE)</f>
        <v>GS Hêtraies et hêtraies sapinières des Pyrénées</v>
      </c>
      <c r="BJ665" s="131">
        <f t="shared" si="206"/>
        <v>111</v>
      </c>
      <c r="BK665" s="131" t="str">
        <f t="shared" si="208"/>
        <v>Hêtre commun_F2_Entree 19-20m_GS Hêtraies et hêtraies sapinières des Pyrénées_111_</v>
      </c>
      <c r="BL665" s="312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0" t="str">
        <f>+VLOOKUP(G665,Liste!$A$7:$H$69,8,FALSE)</f>
        <v>Feuillus</v>
      </c>
      <c r="BU665" s="290">
        <f t="shared" si="209"/>
        <v>1</v>
      </c>
      <c r="BV665" s="292">
        <f t="shared" si="210"/>
        <v>0</v>
      </c>
      <c r="BW665" s="311">
        <v>0</v>
      </c>
      <c r="BX665" s="290">
        <f t="shared" si="211"/>
        <v>0.25</v>
      </c>
      <c r="BY665">
        <f t="shared" si="212"/>
        <v>0</v>
      </c>
      <c r="BZ665" s="296">
        <f t="shared" si="213"/>
        <v>0</v>
      </c>
      <c r="CB665" s="291">
        <v>0.6</v>
      </c>
      <c r="CC665" s="291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45" hidden="1" customHeight="1" x14ac:dyDescent="0.25">
      <c r="A666" s="4">
        <v>2021</v>
      </c>
      <c r="B666" s="308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425</v>
      </c>
      <c r="H666" s="5" t="s">
        <v>426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427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+VLOOKUP(G666,Liste!$A$7:$G$69,3,FALSE)</f>
        <v>Hêtre commun</v>
      </c>
      <c r="BI666" s="96" t="str">
        <f>+VLOOKUP(H666,Liste!$B$7:$G$69,5,FALSE)</f>
        <v>GS Hêtraies et hêtraies sapinières des Pyrénées</v>
      </c>
      <c r="BJ666" s="131">
        <f t="shared" si="206"/>
        <v>114</v>
      </c>
      <c r="BK666" s="131" t="str">
        <f t="shared" si="208"/>
        <v>Hêtre commun_F2_Entree 19-20m_GS Hêtraies et hêtraies sapinières des Pyrénées_114_</v>
      </c>
      <c r="BL666" s="312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0" t="str">
        <f>+VLOOKUP(G666,Liste!$A$7:$H$69,8,FALSE)</f>
        <v>Feuillus</v>
      </c>
      <c r="BU666" s="290">
        <f t="shared" si="209"/>
        <v>1</v>
      </c>
      <c r="BV666" s="292">
        <f t="shared" si="210"/>
        <v>0</v>
      </c>
      <c r="BW666" s="311">
        <v>0</v>
      </c>
      <c r="BX666" s="290">
        <f t="shared" si="211"/>
        <v>0.25</v>
      </c>
      <c r="BY666">
        <f t="shared" si="212"/>
        <v>0</v>
      </c>
      <c r="BZ666" s="296">
        <f t="shared" si="213"/>
        <v>0</v>
      </c>
      <c r="CB666" s="291">
        <v>0.6</v>
      </c>
      <c r="CC666" s="291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45" hidden="1" customHeight="1" x14ac:dyDescent="0.25">
      <c r="A667" s="4">
        <v>2021</v>
      </c>
      <c r="B667" s="308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425</v>
      </c>
      <c r="H667" s="5" t="s">
        <v>426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427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+VLOOKUP(G667,Liste!$A$7:$G$69,3,FALSE)</f>
        <v>Hêtre commun</v>
      </c>
      <c r="BI667" s="96" t="str">
        <f>+VLOOKUP(H667,Liste!$B$7:$G$69,5,FALSE)</f>
        <v>GS Hêtraies et hêtraies sapinières des Pyrénées</v>
      </c>
      <c r="BJ667" s="131">
        <f t="shared" si="206"/>
        <v>117</v>
      </c>
      <c r="BK667" s="131" t="str">
        <f t="shared" si="208"/>
        <v>Hêtre commun_F2_Entree 19-20m_GS Hêtraies et hêtraies sapinières des Pyrénées_117_</v>
      </c>
      <c r="BL667" s="312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0" t="str">
        <f>+VLOOKUP(G667,Liste!$A$7:$H$69,8,FALSE)</f>
        <v>Feuillus</v>
      </c>
      <c r="BU667" s="290">
        <f t="shared" si="209"/>
        <v>1</v>
      </c>
      <c r="BV667" s="292">
        <f t="shared" si="210"/>
        <v>0</v>
      </c>
      <c r="BW667" s="311">
        <v>0</v>
      </c>
      <c r="BX667" s="290">
        <f t="shared" si="211"/>
        <v>0.25</v>
      </c>
      <c r="BY667">
        <f t="shared" si="212"/>
        <v>0</v>
      </c>
      <c r="BZ667" s="296">
        <f t="shared" si="213"/>
        <v>0</v>
      </c>
      <c r="CB667" s="291">
        <v>0.6</v>
      </c>
      <c r="CC667" s="291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45" hidden="1" customHeight="1" x14ac:dyDescent="0.25">
      <c r="A668" s="4">
        <v>2021</v>
      </c>
      <c r="B668" s="308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425</v>
      </c>
      <c r="H668" s="5" t="s">
        <v>426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427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+VLOOKUP(G668,Liste!$A$7:$G$69,3,FALSE)</f>
        <v>Hêtre commun</v>
      </c>
      <c r="BI668" s="96" t="str">
        <f>+VLOOKUP(H668,Liste!$B$7:$G$69,5,FALSE)</f>
        <v>GS Hêtraies et hêtraies sapinières des Pyrénées</v>
      </c>
      <c r="BJ668" s="131">
        <f t="shared" si="206"/>
        <v>117</v>
      </c>
      <c r="BK668" s="131" t="str">
        <f t="shared" si="208"/>
        <v>Hêtre commun_F2_Entree 19-20m_GS Hêtraies et hêtraies sapinières des Pyrénées_117_</v>
      </c>
      <c r="BL668" s="312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0" t="str">
        <f>+VLOOKUP(G668,Liste!$A$7:$H$69,8,FALSE)</f>
        <v>Feuillus</v>
      </c>
      <c r="BU668" s="290">
        <f t="shared" si="209"/>
        <v>1</v>
      </c>
      <c r="BV668" s="292">
        <f t="shared" si="210"/>
        <v>0</v>
      </c>
      <c r="BW668" s="311">
        <v>0</v>
      </c>
      <c r="BX668" s="290">
        <f t="shared" si="211"/>
        <v>0.25</v>
      </c>
      <c r="BY668">
        <f t="shared" si="212"/>
        <v>0</v>
      </c>
      <c r="BZ668" s="296">
        <f t="shared" si="213"/>
        <v>0</v>
      </c>
      <c r="CB668" s="291">
        <v>0.6</v>
      </c>
      <c r="CC668" s="291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45" hidden="1" customHeight="1" x14ac:dyDescent="0.25">
      <c r="A669" s="4">
        <v>2021</v>
      </c>
      <c r="B669" s="308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425</v>
      </c>
      <c r="H669" s="5" t="s">
        <v>426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427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+VLOOKUP(G669,Liste!$A$7:$G$69,3,FALSE)</f>
        <v>Hêtre commun</v>
      </c>
      <c r="BI669" s="96" t="str">
        <f>+VLOOKUP(H669,Liste!$B$7:$G$69,5,FALSE)</f>
        <v>GS Hêtraies et hêtraies sapinières des Pyrénées</v>
      </c>
      <c r="BJ669" s="131">
        <f t="shared" si="206"/>
        <v>120</v>
      </c>
      <c r="BK669" s="131" t="str">
        <f t="shared" si="208"/>
        <v>Hêtre commun_F2_Entree 19-20m_GS Hêtraies et hêtraies sapinières des Pyrénées_120_</v>
      </c>
      <c r="BL669" s="312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0" t="str">
        <f>+VLOOKUP(G669,Liste!$A$7:$H$69,8,FALSE)</f>
        <v>Feuillus</v>
      </c>
      <c r="BU669" s="290">
        <f t="shared" si="209"/>
        <v>1</v>
      </c>
      <c r="BV669" s="292">
        <f t="shared" si="210"/>
        <v>0</v>
      </c>
      <c r="BW669" s="311">
        <v>0</v>
      </c>
      <c r="BX669" s="290">
        <f t="shared" si="211"/>
        <v>0.25</v>
      </c>
      <c r="BY669">
        <f t="shared" si="212"/>
        <v>0</v>
      </c>
      <c r="BZ669" s="296">
        <f t="shared" si="213"/>
        <v>0</v>
      </c>
      <c r="CB669" s="291">
        <v>0.6</v>
      </c>
      <c r="CC669" s="291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45" hidden="1" customHeight="1" x14ac:dyDescent="0.25">
      <c r="A670" s="4">
        <v>2021</v>
      </c>
      <c r="B670" s="308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425</v>
      </c>
      <c r="H670" s="5" t="s">
        <v>426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427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+VLOOKUP(G670,Liste!$A$7:$G$69,3,FALSE)</f>
        <v>Hêtre commun</v>
      </c>
      <c r="BI670" s="96" t="str">
        <f>+VLOOKUP(H670,Liste!$B$7:$G$69,5,FALSE)</f>
        <v>GS Hêtraies et hêtraies sapinières des Pyrénées</v>
      </c>
      <c r="BJ670" s="131">
        <f t="shared" si="206"/>
        <v>123</v>
      </c>
      <c r="BK670" s="131" t="str">
        <f t="shared" si="208"/>
        <v>Hêtre commun_F2_Entree 19-20m_GS Hêtraies et hêtraies sapinières des Pyrénées_123_</v>
      </c>
      <c r="BL670" s="312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0" t="str">
        <f>+VLOOKUP(G670,Liste!$A$7:$H$69,8,FALSE)</f>
        <v>Feuillus</v>
      </c>
      <c r="BU670" s="290">
        <f t="shared" si="209"/>
        <v>1</v>
      </c>
      <c r="BV670" s="292">
        <f t="shared" si="210"/>
        <v>0</v>
      </c>
      <c r="BW670" s="311">
        <v>0</v>
      </c>
      <c r="BX670" s="290">
        <f t="shared" si="211"/>
        <v>0.25</v>
      </c>
      <c r="BY670">
        <f t="shared" si="212"/>
        <v>0</v>
      </c>
      <c r="BZ670" s="296">
        <f t="shared" si="213"/>
        <v>0</v>
      </c>
      <c r="CB670" s="291">
        <v>0.6</v>
      </c>
      <c r="CC670" s="291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45" hidden="1" customHeight="1" x14ac:dyDescent="0.25">
      <c r="A671" s="4">
        <v>2021</v>
      </c>
      <c r="B671" s="308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425</v>
      </c>
      <c r="H671" s="5" t="s">
        <v>426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427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+VLOOKUP(G671,Liste!$A$7:$G$69,3,FALSE)</f>
        <v>Hêtre commun</v>
      </c>
      <c r="BI671" s="96" t="str">
        <f>+VLOOKUP(H671,Liste!$B$7:$G$69,5,FALSE)</f>
        <v>GS Hêtraies et hêtraies sapinières des Pyrénées</v>
      </c>
      <c r="BJ671" s="131">
        <f t="shared" si="206"/>
        <v>126</v>
      </c>
      <c r="BK671" s="131" t="str">
        <f t="shared" si="208"/>
        <v>Hêtre commun_F2_Entree 19-20m_GS Hêtraies et hêtraies sapinières des Pyrénées_126_</v>
      </c>
      <c r="BL671" s="312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0" t="str">
        <f>+VLOOKUP(G671,Liste!$A$7:$H$69,8,FALSE)</f>
        <v>Feuillus</v>
      </c>
      <c r="BU671" s="290">
        <f t="shared" si="209"/>
        <v>1</v>
      </c>
      <c r="BV671" s="292">
        <f t="shared" si="210"/>
        <v>0</v>
      </c>
      <c r="BW671" s="311">
        <v>0</v>
      </c>
      <c r="BX671" s="290">
        <f t="shared" si="211"/>
        <v>0.25</v>
      </c>
      <c r="BY671">
        <f t="shared" si="212"/>
        <v>0</v>
      </c>
      <c r="BZ671" s="296">
        <f t="shared" si="213"/>
        <v>0</v>
      </c>
      <c r="CB671" s="291">
        <v>0.6</v>
      </c>
      <c r="CC671" s="291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45" hidden="1" customHeight="1" x14ac:dyDescent="0.25">
      <c r="A672" s="4">
        <v>2021</v>
      </c>
      <c r="B672" s="308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425</v>
      </c>
      <c r="H672" s="5" t="s">
        <v>426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427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+VLOOKUP(G672,Liste!$A$7:$G$69,3,FALSE)</f>
        <v>Hêtre commun</v>
      </c>
      <c r="BI672" s="96" t="str">
        <f>+VLOOKUP(H672,Liste!$B$7:$G$69,5,FALSE)</f>
        <v>GS Hêtraies et hêtraies sapinières des Pyrénées</v>
      </c>
      <c r="BJ672" s="131">
        <f t="shared" si="206"/>
        <v>129</v>
      </c>
      <c r="BK672" s="131" t="str">
        <f t="shared" si="208"/>
        <v>Hêtre commun_F2_Entree 19-20m_GS Hêtraies et hêtraies sapinières des Pyrénées_129_</v>
      </c>
      <c r="BL672" s="312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0" t="str">
        <f>+VLOOKUP(G672,Liste!$A$7:$H$69,8,FALSE)</f>
        <v>Feuillus</v>
      </c>
      <c r="BU672" s="290">
        <f t="shared" si="209"/>
        <v>1</v>
      </c>
      <c r="BV672" s="292">
        <f t="shared" si="210"/>
        <v>0</v>
      </c>
      <c r="BW672" s="311">
        <v>0</v>
      </c>
      <c r="BX672" s="290">
        <f t="shared" si="211"/>
        <v>0.25</v>
      </c>
      <c r="BY672">
        <f t="shared" si="212"/>
        <v>0</v>
      </c>
      <c r="BZ672" s="296">
        <f t="shared" si="213"/>
        <v>0</v>
      </c>
      <c r="CB672" s="291">
        <v>0.6</v>
      </c>
      <c r="CC672" s="291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45" hidden="1" customHeight="1" x14ac:dyDescent="0.25">
      <c r="A673" s="4">
        <v>2021</v>
      </c>
      <c r="B673" s="308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425</v>
      </c>
      <c r="H673" s="5" t="s">
        <v>426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427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+VLOOKUP(G673,Liste!$A$7:$G$69,3,FALSE)</f>
        <v>Hêtre commun</v>
      </c>
      <c r="BI673" s="96" t="str">
        <f>+VLOOKUP(H673,Liste!$B$7:$G$69,5,FALSE)</f>
        <v>GS Hêtraies et hêtraies sapinières des Pyrénées</v>
      </c>
      <c r="BJ673" s="131">
        <f t="shared" si="206"/>
        <v>129</v>
      </c>
      <c r="BK673" s="131" t="str">
        <f t="shared" si="208"/>
        <v>Hêtre commun_F2_Entree 19-20m_GS Hêtraies et hêtraies sapinières des Pyrénées_129_</v>
      </c>
      <c r="BL673" s="312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0" t="str">
        <f>+VLOOKUP(G673,Liste!$A$7:$H$69,8,FALSE)</f>
        <v>Feuillus</v>
      </c>
      <c r="BU673" s="290">
        <f t="shared" si="209"/>
        <v>1</v>
      </c>
      <c r="BV673" s="292">
        <f t="shared" si="210"/>
        <v>0</v>
      </c>
      <c r="BW673" s="311">
        <v>0</v>
      </c>
      <c r="BX673" s="290">
        <f t="shared" si="211"/>
        <v>0.25</v>
      </c>
      <c r="BY673">
        <f t="shared" si="212"/>
        <v>0</v>
      </c>
      <c r="BZ673" s="296">
        <f t="shared" si="213"/>
        <v>0</v>
      </c>
      <c r="CB673" s="291">
        <v>0.6</v>
      </c>
      <c r="CC673" s="291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45" hidden="1" customHeight="1" x14ac:dyDescent="0.25">
      <c r="A674" s="4">
        <v>2021</v>
      </c>
      <c r="B674" s="308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425</v>
      </c>
      <c r="H674" s="5" t="s">
        <v>426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427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+VLOOKUP(G674,Liste!$A$7:$G$69,3,FALSE)</f>
        <v>Hêtre commun</v>
      </c>
      <c r="BI674" s="96" t="str">
        <f>+VLOOKUP(H674,Liste!$B$7:$G$69,5,FALSE)</f>
        <v>GS Hêtraies et hêtraies sapinières des Pyrénées</v>
      </c>
      <c r="BJ674" s="131">
        <f t="shared" si="206"/>
        <v>132</v>
      </c>
      <c r="BK674" s="131" t="str">
        <f t="shared" si="208"/>
        <v>Hêtre commun_F2_Entree 19-20m_GS Hêtraies et hêtraies sapinières des Pyrénées_132_</v>
      </c>
      <c r="BL674" s="312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0" t="str">
        <f>+VLOOKUP(G674,Liste!$A$7:$H$69,8,FALSE)</f>
        <v>Feuillus</v>
      </c>
      <c r="BU674" s="290">
        <f t="shared" si="209"/>
        <v>1</v>
      </c>
      <c r="BV674" s="292">
        <f t="shared" si="210"/>
        <v>0</v>
      </c>
      <c r="BW674" s="311">
        <v>0</v>
      </c>
      <c r="BX674" s="290">
        <f t="shared" si="211"/>
        <v>0.25</v>
      </c>
      <c r="BY674">
        <f t="shared" si="212"/>
        <v>0</v>
      </c>
      <c r="BZ674" s="296">
        <f t="shared" si="213"/>
        <v>0</v>
      </c>
      <c r="CB674" s="291">
        <v>0.6</v>
      </c>
      <c r="CC674" s="291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45" hidden="1" customHeight="1" x14ac:dyDescent="0.25">
      <c r="A675" s="4">
        <v>2021</v>
      </c>
      <c r="B675" s="308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425</v>
      </c>
      <c r="H675" s="5" t="s">
        <v>426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427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+VLOOKUP(G675,Liste!$A$7:$G$69,3,FALSE)</f>
        <v>Hêtre commun</v>
      </c>
      <c r="BI675" s="96" t="str">
        <f>+VLOOKUP(H675,Liste!$B$7:$G$69,5,FALSE)</f>
        <v>GS Hêtraies et hêtraies sapinières des Pyrénées</v>
      </c>
      <c r="BJ675" s="131">
        <f t="shared" si="206"/>
        <v>134</v>
      </c>
      <c r="BK675" s="131" t="str">
        <f t="shared" si="208"/>
        <v>Hêtre commun_F2_Entree 19-20m_GS Hêtraies et hêtraies sapinières des Pyrénées_134_</v>
      </c>
      <c r="BL675" s="312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0" t="str">
        <f>+VLOOKUP(G675,Liste!$A$7:$H$69,8,FALSE)</f>
        <v>Feuillus</v>
      </c>
      <c r="BU675" s="290">
        <f t="shared" si="209"/>
        <v>1</v>
      </c>
      <c r="BV675" s="292">
        <f t="shared" si="210"/>
        <v>0</v>
      </c>
      <c r="BW675" s="311">
        <v>0</v>
      </c>
      <c r="BX675" s="290">
        <f t="shared" si="211"/>
        <v>0.25</v>
      </c>
      <c r="BY675">
        <f t="shared" si="212"/>
        <v>0</v>
      </c>
      <c r="BZ675" s="296">
        <f t="shared" si="213"/>
        <v>0</v>
      </c>
      <c r="CB675" s="291">
        <v>0.6</v>
      </c>
      <c r="CC675" s="291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45" hidden="1" customHeight="1" x14ac:dyDescent="0.25">
      <c r="A676" s="4">
        <v>2021</v>
      </c>
      <c r="B676" s="308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425</v>
      </c>
      <c r="H676" s="5" t="s">
        <v>426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427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+VLOOKUP(G676,Liste!$A$7:$G$69,3,FALSE)</f>
        <v>Hêtre commun</v>
      </c>
      <c r="BI676" s="96" t="str">
        <f>+VLOOKUP(H676,Liste!$B$7:$G$69,5,FALSE)</f>
        <v>GS Hêtraies et hêtraies sapinières des Pyrénées</v>
      </c>
      <c r="BJ676" s="131">
        <f t="shared" si="206"/>
        <v>134</v>
      </c>
      <c r="BK676" s="131" t="str">
        <f t="shared" si="208"/>
        <v>Hêtre commun_F2_Entree 19-20m_GS Hêtraies et hêtraies sapinières des Pyrénées_134_</v>
      </c>
      <c r="BL676" s="312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0" t="str">
        <f>+VLOOKUP(G676,Liste!$A$7:$H$69,8,FALSE)</f>
        <v>Feuillus</v>
      </c>
      <c r="BU676" s="290">
        <f t="shared" si="209"/>
        <v>1</v>
      </c>
      <c r="BV676" s="292">
        <f t="shared" si="210"/>
        <v>0</v>
      </c>
      <c r="BW676" s="311">
        <v>0</v>
      </c>
      <c r="BX676" s="290">
        <f t="shared" si="211"/>
        <v>0.25</v>
      </c>
      <c r="BY676">
        <f t="shared" si="212"/>
        <v>0</v>
      </c>
      <c r="BZ676" s="296">
        <f t="shared" si="213"/>
        <v>0</v>
      </c>
      <c r="CB676" s="291">
        <v>0.6</v>
      </c>
      <c r="CC676" s="291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45" hidden="1" customHeight="1" x14ac:dyDescent="0.25">
      <c r="A677" s="4">
        <v>2021</v>
      </c>
      <c r="B677" s="308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425</v>
      </c>
      <c r="H677" s="5" t="s">
        <v>426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427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+VLOOKUP(G677,Liste!$A$7:$G$69,3,FALSE)</f>
        <v>Hêtre commun</v>
      </c>
      <c r="BI677" s="96" t="str">
        <f>+VLOOKUP(H677,Liste!$B$7:$G$69,5,FALSE)</f>
        <v>GS Hêtraies et hêtraies sapinières des Pyrénées</v>
      </c>
      <c r="BJ677" s="131">
        <f t="shared" si="206"/>
        <v>137</v>
      </c>
      <c r="BK677" s="131" t="str">
        <f t="shared" si="208"/>
        <v>Hêtre commun_F2_Entree 19-20m_GS Hêtraies et hêtraies sapinières des Pyrénées_137_</v>
      </c>
      <c r="BL677" s="312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0" t="str">
        <f>+VLOOKUP(G677,Liste!$A$7:$H$69,8,FALSE)</f>
        <v>Feuillus</v>
      </c>
      <c r="BU677" s="290">
        <f t="shared" si="209"/>
        <v>1</v>
      </c>
      <c r="BV677" s="292">
        <f t="shared" si="210"/>
        <v>0</v>
      </c>
      <c r="BW677" s="311">
        <v>0</v>
      </c>
      <c r="BX677" s="290">
        <f t="shared" si="211"/>
        <v>0.25</v>
      </c>
      <c r="BY677">
        <f t="shared" si="212"/>
        <v>0</v>
      </c>
      <c r="BZ677" s="296">
        <f t="shared" si="213"/>
        <v>0</v>
      </c>
      <c r="CB677" s="291">
        <v>0.6</v>
      </c>
      <c r="CC677" s="291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45" hidden="1" customHeight="1" x14ac:dyDescent="0.25">
      <c r="A678" s="4">
        <v>2021</v>
      </c>
      <c r="B678" s="308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425</v>
      </c>
      <c r="H678" s="5" t="s">
        <v>426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427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+VLOOKUP(G678,Liste!$A$7:$G$69,3,FALSE)</f>
        <v>Hêtre commun</v>
      </c>
      <c r="BI678" s="96" t="str">
        <f>+VLOOKUP(H678,Liste!$B$7:$G$69,5,FALSE)</f>
        <v>GS Hêtraies et hêtraies sapinières des Pyrénées</v>
      </c>
      <c r="BJ678" s="131">
        <f t="shared" si="206"/>
        <v>139</v>
      </c>
      <c r="BK678" s="131" t="str">
        <f t="shared" si="208"/>
        <v>Hêtre commun_F2_Entree 19-20m_GS Hêtraies et hêtraies sapinières des Pyrénées_139_</v>
      </c>
      <c r="BL678" s="312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0" t="str">
        <f>+VLOOKUP(G678,Liste!$A$7:$H$69,8,FALSE)</f>
        <v>Feuillus</v>
      </c>
      <c r="BU678" s="290">
        <f t="shared" si="209"/>
        <v>1</v>
      </c>
      <c r="BV678" s="292">
        <f t="shared" si="210"/>
        <v>0</v>
      </c>
      <c r="BW678" s="311">
        <v>0</v>
      </c>
      <c r="BX678" s="290">
        <f t="shared" si="211"/>
        <v>0.25</v>
      </c>
      <c r="BY678">
        <f t="shared" si="212"/>
        <v>0</v>
      </c>
      <c r="BZ678" s="296">
        <f t="shared" si="213"/>
        <v>0</v>
      </c>
      <c r="CB678" s="291">
        <v>0.6</v>
      </c>
      <c r="CC678" s="291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45" hidden="1" customHeight="1" x14ac:dyDescent="0.25">
      <c r="A679" s="4">
        <v>2021</v>
      </c>
      <c r="B679" s="308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425</v>
      </c>
      <c r="H679" s="5" t="s">
        <v>426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427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+VLOOKUP(G679,Liste!$A$7:$G$69,3,FALSE)</f>
        <v>Hêtre commun</v>
      </c>
      <c r="BI679" s="96" t="str">
        <f>+VLOOKUP(H679,Liste!$B$7:$G$69,5,FALSE)</f>
        <v>GS Hêtraies et hêtraies sapinières des Pyrénées</v>
      </c>
      <c r="BJ679" s="131">
        <f t="shared" si="206"/>
        <v>139</v>
      </c>
      <c r="BK679" s="131" t="str">
        <f t="shared" si="208"/>
        <v>Hêtre commun_F2_Entree 19-20m_GS Hêtraies et hêtraies sapinières des Pyrénées_139_</v>
      </c>
      <c r="BL679" s="312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0" t="str">
        <f>+VLOOKUP(G679,Liste!$A$7:$H$69,8,FALSE)</f>
        <v>Feuillus</v>
      </c>
      <c r="BU679" s="290">
        <f t="shared" si="209"/>
        <v>1</v>
      </c>
      <c r="BV679" s="292">
        <f t="shared" si="210"/>
        <v>0</v>
      </c>
      <c r="BW679" s="311">
        <v>0</v>
      </c>
      <c r="BX679" s="290">
        <f t="shared" si="211"/>
        <v>0.25</v>
      </c>
      <c r="BY679">
        <f t="shared" si="212"/>
        <v>0</v>
      </c>
      <c r="BZ679" s="296">
        <f t="shared" si="213"/>
        <v>0</v>
      </c>
      <c r="CB679" s="291">
        <v>0.6</v>
      </c>
      <c r="CC679" s="291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45" hidden="1" customHeight="1" x14ac:dyDescent="0.25">
      <c r="A680" s="4">
        <v>2021</v>
      </c>
      <c r="B680" s="308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425</v>
      </c>
      <c r="H680" s="5" t="s">
        <v>426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427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+VLOOKUP(G680,Liste!$A$7:$G$69,3,FALSE)</f>
        <v>Hêtre commun</v>
      </c>
      <c r="BI680" s="96" t="str">
        <f>+VLOOKUP(H680,Liste!$B$7:$G$69,5,FALSE)</f>
        <v>GS Hêtraies et hêtraies sapinières des Pyrénées</v>
      </c>
      <c r="BJ680" s="131">
        <f t="shared" si="206"/>
        <v>143</v>
      </c>
      <c r="BK680" s="131" t="str">
        <f t="shared" si="208"/>
        <v>Hêtre commun_F2_Entree 19-20m_GS Hêtraies et hêtraies sapinières des Pyrénées_143_</v>
      </c>
      <c r="BL680" s="312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0" t="str">
        <f>+VLOOKUP(G680,Liste!$A$7:$H$69,8,FALSE)</f>
        <v>Feuillus</v>
      </c>
      <c r="BU680" s="290">
        <f t="shared" si="209"/>
        <v>1</v>
      </c>
      <c r="BV680" s="292">
        <f t="shared" si="210"/>
        <v>0</v>
      </c>
      <c r="BW680" s="311">
        <v>0</v>
      </c>
      <c r="BX680" s="290">
        <f t="shared" si="211"/>
        <v>0.25</v>
      </c>
      <c r="BY680">
        <f t="shared" si="212"/>
        <v>0</v>
      </c>
      <c r="BZ680" s="296">
        <f t="shared" si="213"/>
        <v>0</v>
      </c>
      <c r="CB680" s="291">
        <v>0.6</v>
      </c>
      <c r="CC680" s="291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45" hidden="1" customHeight="1" x14ac:dyDescent="0.25">
      <c r="A681" s="4">
        <v>2021</v>
      </c>
      <c r="B681" s="308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425</v>
      </c>
      <c r="H681" s="5" t="s">
        <v>426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427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+VLOOKUP(G681,Liste!$A$7:$G$69,3,FALSE)</f>
        <v>Hêtre commun</v>
      </c>
      <c r="BI681" s="96" t="str">
        <f>+VLOOKUP(H681,Liste!$B$7:$G$69,5,FALSE)</f>
        <v>GS Hêtraies et hêtraies sapinières des Pyrénées</v>
      </c>
      <c r="BJ681" s="131">
        <f t="shared" si="206"/>
        <v>143</v>
      </c>
      <c r="BK681" s="131" t="str">
        <f t="shared" si="208"/>
        <v>Hêtre commun_F2_Entree 19-20m_GS Hêtraies et hêtraies sapinières des Pyrénées_143_</v>
      </c>
      <c r="BL681" s="312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0" t="str">
        <f>+VLOOKUP(G681,Liste!$A$7:$H$69,8,FALSE)</f>
        <v>Feuillus</v>
      </c>
      <c r="BU681" s="290">
        <f t="shared" si="209"/>
        <v>1</v>
      </c>
      <c r="BV681" s="292">
        <f t="shared" si="210"/>
        <v>0</v>
      </c>
      <c r="BW681" s="311">
        <v>0</v>
      </c>
      <c r="BX681" s="290">
        <f t="shared" si="211"/>
        <v>0.25</v>
      </c>
      <c r="BY681">
        <f t="shared" si="212"/>
        <v>0</v>
      </c>
      <c r="BZ681" s="296">
        <f t="shared" si="213"/>
        <v>0</v>
      </c>
      <c r="CB681" s="291">
        <v>0.6</v>
      </c>
      <c r="CC681" s="291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45" hidden="1" customHeight="1" x14ac:dyDescent="0.25">
      <c r="A682" s="4">
        <v>2021</v>
      </c>
      <c r="B682" s="308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425</v>
      </c>
      <c r="H682" s="5" t="s">
        <v>426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427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+VLOOKUP(G682,Liste!$A$7:$G$69,3,FALSE)</f>
        <v>Hêtre commun</v>
      </c>
      <c r="BI682" s="96" t="str">
        <f>+VLOOKUP(H682,Liste!$B$7:$G$69,5,FALSE)</f>
        <v>GS Hêtraies et hêtraies sapinières des Pyrénées</v>
      </c>
      <c r="BJ682" s="131">
        <f t="shared" si="206"/>
        <v>30</v>
      </c>
      <c r="BK682" s="131" t="str">
        <f t="shared" si="208"/>
        <v>Hêtre commun_F1_Entree 19-20m_GS Hêtraies et hêtraies sapinières des Pyrénées_30_</v>
      </c>
      <c r="BL682" s="312"/>
      <c r="BM682" s="13">
        <v>56.356110888956302</v>
      </c>
      <c r="BN682" s="13">
        <v>270.460424951275</v>
      </c>
      <c r="BP682" s="13">
        <v>328.524705421715</v>
      </c>
      <c r="BQ682" s="13"/>
      <c r="BT682" s="290" t="str">
        <f>+VLOOKUP(G682,Liste!$A$7:$H$69,8,FALSE)</f>
        <v>Feuillus</v>
      </c>
      <c r="BU682" s="290">
        <f t="shared" si="209"/>
        <v>1</v>
      </c>
      <c r="BV682" s="292">
        <f t="shared" si="210"/>
        <v>0</v>
      </c>
      <c r="BW682" s="311">
        <v>0</v>
      </c>
      <c r="BX682" s="290">
        <f t="shared" si="211"/>
        <v>0.25</v>
      </c>
      <c r="BY682">
        <f t="shared" si="212"/>
        <v>0</v>
      </c>
      <c r="BZ682" s="296">
        <f t="shared" si="213"/>
        <v>0</v>
      </c>
      <c r="CB682" s="291">
        <v>0.6</v>
      </c>
      <c r="CC682" s="291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45" hidden="1" customHeight="1" x14ac:dyDescent="0.25">
      <c r="A683" s="4">
        <v>2021</v>
      </c>
      <c r="B683" s="308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425</v>
      </c>
      <c r="H683" s="5" t="s">
        <v>426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427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+VLOOKUP(G683,Liste!$A$7:$G$69,3,FALSE)</f>
        <v>Hêtre commun</v>
      </c>
      <c r="BI683" s="96" t="str">
        <f>+VLOOKUP(H683,Liste!$B$7:$G$69,5,FALSE)</f>
        <v>GS Hêtraies et hêtraies sapinières des Pyrénées</v>
      </c>
      <c r="BJ683" s="131">
        <f t="shared" si="206"/>
        <v>42</v>
      </c>
      <c r="BK683" s="131" t="str">
        <f t="shared" si="208"/>
        <v>Hêtre commun_F1_Entree 19-20m_GS Hêtraies et hêtraies sapinières des Pyrénées_42_</v>
      </c>
      <c r="BL683" s="312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0" t="str">
        <f>+VLOOKUP(G683,Liste!$A$7:$H$69,8,FALSE)</f>
        <v>Feuillus</v>
      </c>
      <c r="BU683" s="290">
        <f t="shared" si="209"/>
        <v>1</v>
      </c>
      <c r="BV683" s="292">
        <f t="shared" si="210"/>
        <v>0</v>
      </c>
      <c r="BW683" s="311">
        <v>0</v>
      </c>
      <c r="BX683" s="290">
        <f t="shared" si="211"/>
        <v>0.25</v>
      </c>
      <c r="BY683">
        <f t="shared" si="212"/>
        <v>0</v>
      </c>
      <c r="BZ683" s="296">
        <f t="shared" si="213"/>
        <v>0</v>
      </c>
      <c r="CB683" s="291">
        <v>0.6</v>
      </c>
      <c r="CC683" s="291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45" hidden="1" customHeight="1" x14ac:dyDescent="0.25">
      <c r="A684" s="4">
        <v>2021</v>
      </c>
      <c r="B684" s="308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425</v>
      </c>
      <c r="H684" s="5" t="s">
        <v>426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427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+VLOOKUP(G684,Liste!$A$7:$G$69,3,FALSE)</f>
        <v>Hêtre commun</v>
      </c>
      <c r="BI684" s="96" t="str">
        <f>+VLOOKUP(H684,Liste!$B$7:$G$69,5,FALSE)</f>
        <v>GS Hêtraies et hêtraies sapinières des Pyrénées</v>
      </c>
      <c r="BJ684" s="131">
        <f t="shared" si="206"/>
        <v>42</v>
      </c>
      <c r="BK684" s="131" t="str">
        <f t="shared" si="208"/>
        <v>Hêtre commun_F1_Entree 19-20m_GS Hêtraies et hêtraies sapinières des Pyrénées_42_</v>
      </c>
      <c r="BL684" s="312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0" t="str">
        <f>+VLOOKUP(G684,Liste!$A$7:$H$69,8,FALSE)</f>
        <v>Feuillus</v>
      </c>
      <c r="BU684" s="290">
        <f t="shared" si="209"/>
        <v>1</v>
      </c>
      <c r="BV684" s="292">
        <f t="shared" si="210"/>
        <v>0</v>
      </c>
      <c r="BW684" s="311">
        <v>0</v>
      </c>
      <c r="BX684" s="290">
        <f t="shared" si="211"/>
        <v>0.25</v>
      </c>
      <c r="BY684">
        <f t="shared" si="212"/>
        <v>0</v>
      </c>
      <c r="BZ684" s="296">
        <f t="shared" si="213"/>
        <v>0</v>
      </c>
      <c r="CB684" s="291">
        <v>0.6</v>
      </c>
      <c r="CC684" s="291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45" hidden="1" customHeight="1" x14ac:dyDescent="0.25">
      <c r="A685" s="4">
        <v>2021</v>
      </c>
      <c r="B685" s="308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425</v>
      </c>
      <c r="H685" s="5" t="s">
        <v>426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427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+VLOOKUP(G685,Liste!$A$7:$G$69,3,FALSE)</f>
        <v>Hêtre commun</v>
      </c>
      <c r="BI685" s="96" t="str">
        <f>+VLOOKUP(H685,Liste!$B$7:$G$69,5,FALSE)</f>
        <v>GS Hêtraies et hêtraies sapinières des Pyrénées</v>
      </c>
      <c r="BJ685" s="131">
        <f t="shared" si="206"/>
        <v>45</v>
      </c>
      <c r="BK685" s="131" t="str">
        <f t="shared" si="208"/>
        <v>Hêtre commun_F1_Entree 19-20m_GS Hêtraies et hêtraies sapinières des Pyrénées_45_</v>
      </c>
      <c r="BL685" s="312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0" t="str">
        <f>+VLOOKUP(G685,Liste!$A$7:$H$69,8,FALSE)</f>
        <v>Feuillus</v>
      </c>
      <c r="BU685" s="290">
        <f t="shared" si="209"/>
        <v>1</v>
      </c>
      <c r="BV685" s="292">
        <f t="shared" si="210"/>
        <v>0</v>
      </c>
      <c r="BW685" s="311">
        <v>0</v>
      </c>
      <c r="BX685" s="290">
        <f t="shared" si="211"/>
        <v>0.25</v>
      </c>
      <c r="BY685">
        <f t="shared" si="212"/>
        <v>0</v>
      </c>
      <c r="BZ685" s="296">
        <f t="shared" si="213"/>
        <v>0</v>
      </c>
      <c r="CB685" s="291">
        <v>0.6</v>
      </c>
      <c r="CC685" s="291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45" hidden="1" customHeight="1" x14ac:dyDescent="0.25">
      <c r="A686" s="4">
        <v>2021</v>
      </c>
      <c r="B686" s="308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425</v>
      </c>
      <c r="H686" s="5" t="s">
        <v>426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427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+VLOOKUP(G686,Liste!$A$7:$G$69,3,FALSE)</f>
        <v>Hêtre commun</v>
      </c>
      <c r="BI686" s="96" t="str">
        <f>+VLOOKUP(H686,Liste!$B$7:$G$69,5,FALSE)</f>
        <v>GS Hêtraies et hêtraies sapinières des Pyrénées</v>
      </c>
      <c r="BJ686" s="131">
        <f t="shared" si="206"/>
        <v>48</v>
      </c>
      <c r="BK686" s="131" t="str">
        <f t="shared" si="208"/>
        <v>Hêtre commun_F1_Entree 19-20m_GS Hêtraies et hêtraies sapinières des Pyrénées_48_</v>
      </c>
      <c r="BL686" s="312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0" t="str">
        <f>+VLOOKUP(G686,Liste!$A$7:$H$69,8,FALSE)</f>
        <v>Feuillus</v>
      </c>
      <c r="BU686" s="290">
        <f t="shared" si="209"/>
        <v>1</v>
      </c>
      <c r="BV686" s="292">
        <f t="shared" si="210"/>
        <v>0</v>
      </c>
      <c r="BW686" s="311">
        <v>0</v>
      </c>
      <c r="BX686" s="290">
        <f t="shared" si="211"/>
        <v>0.25</v>
      </c>
      <c r="BY686">
        <f t="shared" si="212"/>
        <v>0</v>
      </c>
      <c r="BZ686" s="296">
        <f t="shared" si="213"/>
        <v>0</v>
      </c>
      <c r="CB686" s="291">
        <v>0.6</v>
      </c>
      <c r="CC686" s="291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45" hidden="1" customHeight="1" x14ac:dyDescent="0.25">
      <c r="A687" s="4">
        <v>2021</v>
      </c>
      <c r="B687" s="308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425</v>
      </c>
      <c r="H687" s="5" t="s">
        <v>426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427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+VLOOKUP(G687,Liste!$A$7:$G$69,3,FALSE)</f>
        <v>Hêtre commun</v>
      </c>
      <c r="BI687" s="96" t="str">
        <f>+VLOOKUP(H687,Liste!$B$7:$G$69,5,FALSE)</f>
        <v>GS Hêtraies et hêtraies sapinières des Pyrénées</v>
      </c>
      <c r="BJ687" s="131">
        <f t="shared" si="206"/>
        <v>48</v>
      </c>
      <c r="BK687" s="131" t="str">
        <f t="shared" si="208"/>
        <v>Hêtre commun_F1_Entree 19-20m_GS Hêtraies et hêtraies sapinières des Pyrénées_48_</v>
      </c>
      <c r="BL687" s="312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0" t="str">
        <f>+VLOOKUP(G687,Liste!$A$7:$H$69,8,FALSE)</f>
        <v>Feuillus</v>
      </c>
      <c r="BU687" s="290">
        <f t="shared" si="209"/>
        <v>1</v>
      </c>
      <c r="BV687" s="292">
        <f t="shared" si="210"/>
        <v>0</v>
      </c>
      <c r="BW687" s="311">
        <v>0</v>
      </c>
      <c r="BX687" s="290">
        <f t="shared" si="211"/>
        <v>0.25</v>
      </c>
      <c r="BY687">
        <f t="shared" si="212"/>
        <v>0</v>
      </c>
      <c r="BZ687" s="296">
        <f t="shared" si="213"/>
        <v>0</v>
      </c>
      <c r="CB687" s="291">
        <v>0.6</v>
      </c>
      <c r="CC687" s="291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45" hidden="1" customHeight="1" x14ac:dyDescent="0.25">
      <c r="A688" s="4">
        <v>2021</v>
      </c>
      <c r="B688" s="308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425</v>
      </c>
      <c r="H688" s="5" t="s">
        <v>426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427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+VLOOKUP(G688,Liste!$A$7:$G$69,3,FALSE)</f>
        <v>Hêtre commun</v>
      </c>
      <c r="BI688" s="96" t="str">
        <f>+VLOOKUP(H688,Liste!$B$7:$G$69,5,FALSE)</f>
        <v>GS Hêtraies et hêtraies sapinières des Pyrénées</v>
      </c>
      <c r="BJ688" s="131">
        <f t="shared" si="206"/>
        <v>51</v>
      </c>
      <c r="BK688" s="131" t="str">
        <f t="shared" si="208"/>
        <v>Hêtre commun_F1_Entree 19-20m_GS Hêtraies et hêtraies sapinières des Pyrénées_51_</v>
      </c>
      <c r="BL688" s="312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0" t="str">
        <f>+VLOOKUP(G688,Liste!$A$7:$H$69,8,FALSE)</f>
        <v>Feuillus</v>
      </c>
      <c r="BU688" s="290">
        <f t="shared" si="209"/>
        <v>1</v>
      </c>
      <c r="BV688" s="292">
        <f t="shared" si="210"/>
        <v>0</v>
      </c>
      <c r="BW688" s="311">
        <v>0</v>
      </c>
      <c r="BX688" s="290">
        <f t="shared" si="211"/>
        <v>0.25</v>
      </c>
      <c r="BY688">
        <f t="shared" si="212"/>
        <v>0</v>
      </c>
      <c r="BZ688" s="296">
        <f t="shared" si="213"/>
        <v>0</v>
      </c>
      <c r="CB688" s="291">
        <v>0.6</v>
      </c>
      <c r="CC688" s="291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hidden="1" x14ac:dyDescent="0.25">
      <c r="A689" s="4">
        <v>2021</v>
      </c>
      <c r="B689" s="308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425</v>
      </c>
      <c r="H689" s="5" t="s">
        <v>426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427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+VLOOKUP(G689,Liste!$A$7:$G$69,3,FALSE)</f>
        <v>Hêtre commun</v>
      </c>
      <c r="BI689" s="96" t="str">
        <f>+VLOOKUP(H689,Liste!$B$7:$G$69,5,FALSE)</f>
        <v>GS Hêtraies et hêtraies sapinières des Pyrénées</v>
      </c>
      <c r="BJ689" s="131">
        <f t="shared" si="206"/>
        <v>54</v>
      </c>
      <c r="BK689" s="131" t="str">
        <f t="shared" si="208"/>
        <v>Hêtre commun_F1_Entree 19-20m_GS Hêtraies et hêtraies sapinières des Pyrénées_54_</v>
      </c>
      <c r="BL689" s="312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0" t="str">
        <f>+VLOOKUP(G689,Liste!$A$7:$H$69,8,FALSE)</f>
        <v>Feuillus</v>
      </c>
      <c r="BU689" s="290">
        <f t="shared" si="209"/>
        <v>1</v>
      </c>
      <c r="BV689" s="292">
        <f t="shared" si="210"/>
        <v>0</v>
      </c>
      <c r="BW689" s="311">
        <v>0</v>
      </c>
      <c r="BX689" s="290">
        <f t="shared" si="211"/>
        <v>0.25</v>
      </c>
      <c r="BY689">
        <f t="shared" si="212"/>
        <v>0</v>
      </c>
      <c r="BZ689" s="296">
        <f t="shared" si="213"/>
        <v>0</v>
      </c>
      <c r="CB689" s="291">
        <v>0.6</v>
      </c>
      <c r="CC689" s="291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hidden="1" x14ac:dyDescent="0.25">
      <c r="A690" s="4">
        <v>2021</v>
      </c>
      <c r="B690" s="308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425</v>
      </c>
      <c r="H690" s="5" t="s">
        <v>426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427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+VLOOKUP(G690,Liste!$A$7:$G$69,3,FALSE)</f>
        <v>Hêtre commun</v>
      </c>
      <c r="BI690" s="96" t="str">
        <f>+VLOOKUP(H690,Liste!$B$7:$G$69,5,FALSE)</f>
        <v>GS Hêtraies et hêtraies sapinières des Pyrénées</v>
      </c>
      <c r="BJ690" s="131">
        <f t="shared" si="206"/>
        <v>54</v>
      </c>
      <c r="BK690" s="131" t="str">
        <f t="shared" si="208"/>
        <v>Hêtre commun_F1_Entree 19-20m_GS Hêtraies et hêtraies sapinières des Pyrénées_54_</v>
      </c>
      <c r="BL690" s="312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0" t="str">
        <f>+VLOOKUP(G690,Liste!$A$7:$H$69,8,FALSE)</f>
        <v>Feuillus</v>
      </c>
      <c r="BU690" s="290">
        <f t="shared" si="209"/>
        <v>1</v>
      </c>
      <c r="BV690" s="292">
        <f t="shared" si="210"/>
        <v>0</v>
      </c>
      <c r="BW690" s="311">
        <v>0</v>
      </c>
      <c r="BX690" s="290">
        <f t="shared" si="211"/>
        <v>0.25</v>
      </c>
      <c r="BY690">
        <f t="shared" si="212"/>
        <v>0</v>
      </c>
      <c r="BZ690" s="296">
        <f t="shared" si="213"/>
        <v>0</v>
      </c>
      <c r="CB690" s="291">
        <v>0.6</v>
      </c>
      <c r="CC690" s="291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hidden="1" x14ac:dyDescent="0.25">
      <c r="A691" s="4">
        <v>2021</v>
      </c>
      <c r="B691" s="308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425</v>
      </c>
      <c r="H691" s="5" t="s">
        <v>426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427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+VLOOKUP(G691,Liste!$A$7:$G$69,3,FALSE)</f>
        <v>Hêtre commun</v>
      </c>
      <c r="BI691" s="96" t="str">
        <f>+VLOOKUP(H691,Liste!$B$7:$G$69,5,FALSE)</f>
        <v>GS Hêtraies et hêtraies sapinières des Pyrénées</v>
      </c>
      <c r="BJ691" s="131">
        <f t="shared" si="206"/>
        <v>57</v>
      </c>
      <c r="BK691" s="131" t="str">
        <f t="shared" si="208"/>
        <v>Hêtre commun_F1_Entree 19-20m_GS Hêtraies et hêtraies sapinières des Pyrénées_57_</v>
      </c>
      <c r="BL691" s="312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0" t="str">
        <f>+VLOOKUP(G691,Liste!$A$7:$H$69,8,FALSE)</f>
        <v>Feuillus</v>
      </c>
      <c r="BU691" s="290">
        <f t="shared" si="209"/>
        <v>1</v>
      </c>
      <c r="BV691" s="292">
        <f t="shared" si="210"/>
        <v>0</v>
      </c>
      <c r="BW691" s="311">
        <v>0</v>
      </c>
      <c r="BX691" s="290">
        <f t="shared" si="211"/>
        <v>0.25</v>
      </c>
      <c r="BY691">
        <f t="shared" si="212"/>
        <v>0</v>
      </c>
      <c r="BZ691" s="296">
        <f t="shared" si="213"/>
        <v>0</v>
      </c>
      <c r="CB691" s="291">
        <v>0.6</v>
      </c>
      <c r="CC691" s="291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hidden="1" x14ac:dyDescent="0.25">
      <c r="A692" s="4">
        <v>2021</v>
      </c>
      <c r="B692" s="308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425</v>
      </c>
      <c r="H692" s="5" t="s">
        <v>426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427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+VLOOKUP(G692,Liste!$A$7:$G$69,3,FALSE)</f>
        <v>Hêtre commun</v>
      </c>
      <c r="BI692" s="96" t="str">
        <f>+VLOOKUP(H692,Liste!$B$7:$G$69,5,FALSE)</f>
        <v>GS Hêtraies et hêtraies sapinières des Pyrénées</v>
      </c>
      <c r="BJ692" s="131">
        <f t="shared" si="206"/>
        <v>60</v>
      </c>
      <c r="BK692" s="131" t="str">
        <f t="shared" si="208"/>
        <v>Hêtre commun_F1_Entree 19-20m_GS Hêtraies et hêtraies sapinières des Pyrénées_60_</v>
      </c>
      <c r="BL692" s="312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0" t="str">
        <f>+VLOOKUP(G692,Liste!$A$7:$H$69,8,FALSE)</f>
        <v>Feuillus</v>
      </c>
      <c r="BU692" s="290">
        <f t="shared" si="209"/>
        <v>1</v>
      </c>
      <c r="BV692" s="292">
        <f t="shared" si="210"/>
        <v>0</v>
      </c>
      <c r="BW692" s="311">
        <v>0</v>
      </c>
      <c r="BX692" s="290">
        <f t="shared" si="211"/>
        <v>0.25</v>
      </c>
      <c r="BY692">
        <f t="shared" si="212"/>
        <v>0</v>
      </c>
      <c r="BZ692" s="296">
        <f t="shared" si="213"/>
        <v>0</v>
      </c>
      <c r="CB692" s="291">
        <v>0.6</v>
      </c>
      <c r="CC692" s="291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hidden="1" x14ac:dyDescent="0.25">
      <c r="A693" s="4">
        <v>2021</v>
      </c>
      <c r="B693" s="308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425</v>
      </c>
      <c r="H693" s="5" t="s">
        <v>426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427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+VLOOKUP(G693,Liste!$A$7:$G$69,3,FALSE)</f>
        <v>Hêtre commun</v>
      </c>
      <c r="BI693" s="96" t="str">
        <f>+VLOOKUP(H693,Liste!$B$7:$G$69,5,FALSE)</f>
        <v>GS Hêtraies et hêtraies sapinières des Pyrénées</v>
      </c>
      <c r="BJ693" s="131">
        <f t="shared" si="206"/>
        <v>63</v>
      </c>
      <c r="BK693" s="131" t="str">
        <f t="shared" si="208"/>
        <v>Hêtre commun_F1_Entree 19-20m_GS Hêtraies et hêtraies sapinières des Pyrénées_63_</v>
      </c>
      <c r="BL693" s="312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0" t="str">
        <f>+VLOOKUP(G693,Liste!$A$7:$H$69,8,FALSE)</f>
        <v>Feuillus</v>
      </c>
      <c r="BU693" s="290">
        <f t="shared" si="209"/>
        <v>1</v>
      </c>
      <c r="BV693" s="292">
        <f t="shared" si="210"/>
        <v>0</v>
      </c>
      <c r="BW693" s="311">
        <v>0</v>
      </c>
      <c r="BX693" s="290">
        <f t="shared" si="211"/>
        <v>0.25</v>
      </c>
      <c r="BY693">
        <f t="shared" si="212"/>
        <v>0</v>
      </c>
      <c r="BZ693" s="296">
        <f t="shared" si="213"/>
        <v>0</v>
      </c>
      <c r="CB693" s="291">
        <v>0.6</v>
      </c>
      <c r="CC693" s="291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hidden="1" x14ac:dyDescent="0.25">
      <c r="A694" s="4">
        <v>2021</v>
      </c>
      <c r="B694" s="308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425</v>
      </c>
      <c r="H694" s="5" t="s">
        <v>426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427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+VLOOKUP(G694,Liste!$A$7:$G$69,3,FALSE)</f>
        <v>Hêtre commun</v>
      </c>
      <c r="BI694" s="96" t="str">
        <f>+VLOOKUP(H694,Liste!$B$7:$G$69,5,FALSE)</f>
        <v>GS Hêtraies et hêtraies sapinières des Pyrénées</v>
      </c>
      <c r="BJ694" s="131">
        <f t="shared" si="206"/>
        <v>63</v>
      </c>
      <c r="BK694" s="131" t="str">
        <f t="shared" si="208"/>
        <v>Hêtre commun_F1_Entree 19-20m_GS Hêtraies et hêtraies sapinières des Pyrénées_63_</v>
      </c>
      <c r="BL694" s="312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0" t="str">
        <f>+VLOOKUP(G694,Liste!$A$7:$H$69,8,FALSE)</f>
        <v>Feuillus</v>
      </c>
      <c r="BU694" s="290">
        <f t="shared" si="209"/>
        <v>1</v>
      </c>
      <c r="BV694" s="292">
        <f t="shared" si="210"/>
        <v>0</v>
      </c>
      <c r="BW694" s="311">
        <v>0</v>
      </c>
      <c r="BX694" s="290">
        <f t="shared" si="211"/>
        <v>0.25</v>
      </c>
      <c r="BY694">
        <f t="shared" si="212"/>
        <v>0</v>
      </c>
      <c r="BZ694" s="296">
        <f t="shared" si="213"/>
        <v>0</v>
      </c>
      <c r="CB694" s="291">
        <v>0.6</v>
      </c>
      <c r="CC694" s="291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hidden="1" x14ac:dyDescent="0.25">
      <c r="A695" s="4">
        <v>2021</v>
      </c>
      <c r="B695" s="308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425</v>
      </c>
      <c r="H695" s="5" t="s">
        <v>426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427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+VLOOKUP(G695,Liste!$A$7:$G$69,3,FALSE)</f>
        <v>Hêtre commun</v>
      </c>
      <c r="BI695" s="96" t="str">
        <f>+VLOOKUP(H695,Liste!$B$7:$G$69,5,FALSE)</f>
        <v>GS Hêtraies et hêtraies sapinières des Pyrénées</v>
      </c>
      <c r="BJ695" s="131">
        <f t="shared" si="206"/>
        <v>66</v>
      </c>
      <c r="BK695" s="131" t="str">
        <f t="shared" si="208"/>
        <v>Hêtre commun_F1_Entree 19-20m_GS Hêtraies et hêtraies sapinières des Pyrénées_66_</v>
      </c>
      <c r="BL695" s="312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0" t="str">
        <f>+VLOOKUP(G695,Liste!$A$7:$H$69,8,FALSE)</f>
        <v>Feuillus</v>
      </c>
      <c r="BU695" s="290">
        <f t="shared" si="209"/>
        <v>1</v>
      </c>
      <c r="BV695" s="292">
        <f t="shared" si="210"/>
        <v>0</v>
      </c>
      <c r="BW695" s="311">
        <v>0</v>
      </c>
      <c r="BX695" s="290">
        <f t="shared" si="211"/>
        <v>0.25</v>
      </c>
      <c r="BY695">
        <f t="shared" si="212"/>
        <v>0</v>
      </c>
      <c r="BZ695" s="296">
        <f t="shared" si="213"/>
        <v>0</v>
      </c>
      <c r="CB695" s="291">
        <v>0.6</v>
      </c>
      <c r="CC695" s="291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hidden="1" x14ac:dyDescent="0.25">
      <c r="A696" s="4">
        <v>2021</v>
      </c>
      <c r="B696" s="308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425</v>
      </c>
      <c r="H696" s="5" t="s">
        <v>426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427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+VLOOKUP(G696,Liste!$A$7:$G$69,3,FALSE)</f>
        <v>Hêtre commun</v>
      </c>
      <c r="BI696" s="96" t="str">
        <f>+VLOOKUP(H696,Liste!$B$7:$G$69,5,FALSE)</f>
        <v>GS Hêtraies et hêtraies sapinières des Pyrénées</v>
      </c>
      <c r="BJ696" s="131">
        <f t="shared" si="206"/>
        <v>69</v>
      </c>
      <c r="BK696" s="131" t="str">
        <f t="shared" si="208"/>
        <v>Hêtre commun_F1_Entree 19-20m_GS Hêtraies et hêtraies sapinières des Pyrénées_69_</v>
      </c>
      <c r="BL696" s="312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0" t="str">
        <f>+VLOOKUP(G696,Liste!$A$7:$H$69,8,FALSE)</f>
        <v>Feuillus</v>
      </c>
      <c r="BU696" s="290">
        <f t="shared" si="209"/>
        <v>1</v>
      </c>
      <c r="BV696" s="292">
        <f t="shared" si="210"/>
        <v>0</v>
      </c>
      <c r="BW696" s="311">
        <v>0</v>
      </c>
      <c r="BX696" s="290">
        <f t="shared" si="211"/>
        <v>0.25</v>
      </c>
      <c r="BY696">
        <f t="shared" si="212"/>
        <v>0</v>
      </c>
      <c r="BZ696" s="296">
        <f t="shared" si="213"/>
        <v>0</v>
      </c>
      <c r="CB696" s="291">
        <v>0.6</v>
      </c>
      <c r="CC696" s="291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hidden="1" x14ac:dyDescent="0.25">
      <c r="A697" s="4">
        <v>2021</v>
      </c>
      <c r="B697" s="308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425</v>
      </c>
      <c r="H697" s="5" t="s">
        <v>426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427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+VLOOKUP(G697,Liste!$A$7:$G$69,3,FALSE)</f>
        <v>Hêtre commun</v>
      </c>
      <c r="BI697" s="96" t="str">
        <f>+VLOOKUP(H697,Liste!$B$7:$G$69,5,FALSE)</f>
        <v>GS Hêtraies et hêtraies sapinières des Pyrénées</v>
      </c>
      <c r="BJ697" s="131">
        <f t="shared" si="206"/>
        <v>72</v>
      </c>
      <c r="BK697" s="131" t="str">
        <f t="shared" si="208"/>
        <v>Hêtre commun_F1_Entree 19-20m_GS Hêtraies et hêtraies sapinières des Pyrénées_72_</v>
      </c>
      <c r="BL697" s="312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0" t="str">
        <f>+VLOOKUP(G697,Liste!$A$7:$H$69,8,FALSE)</f>
        <v>Feuillus</v>
      </c>
      <c r="BU697" s="290">
        <f t="shared" si="209"/>
        <v>1</v>
      </c>
      <c r="BV697" s="292">
        <f t="shared" si="210"/>
        <v>0</v>
      </c>
      <c r="BW697" s="311">
        <v>0</v>
      </c>
      <c r="BX697" s="290">
        <f t="shared" si="211"/>
        <v>0.25</v>
      </c>
      <c r="BY697">
        <f t="shared" si="212"/>
        <v>0</v>
      </c>
      <c r="BZ697" s="296">
        <f t="shared" si="213"/>
        <v>0</v>
      </c>
      <c r="CB697" s="291">
        <v>0.6</v>
      </c>
      <c r="CC697" s="291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hidden="1" x14ac:dyDescent="0.25">
      <c r="A698" s="4">
        <v>2021</v>
      </c>
      <c r="B698" s="308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425</v>
      </c>
      <c r="H698" s="5" t="s">
        <v>426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427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+VLOOKUP(G698,Liste!$A$7:$G$69,3,FALSE)</f>
        <v>Hêtre commun</v>
      </c>
      <c r="BI698" s="96" t="str">
        <f>+VLOOKUP(H698,Liste!$B$7:$G$69,5,FALSE)</f>
        <v>GS Hêtraies et hêtraies sapinières des Pyrénées</v>
      </c>
      <c r="BJ698" s="131">
        <f t="shared" si="206"/>
        <v>72</v>
      </c>
      <c r="BK698" s="131" t="str">
        <f t="shared" si="208"/>
        <v>Hêtre commun_F1_Entree 19-20m_GS Hêtraies et hêtraies sapinières des Pyrénées_72_</v>
      </c>
      <c r="BL698" s="312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0" t="str">
        <f>+VLOOKUP(G698,Liste!$A$7:$H$69,8,FALSE)</f>
        <v>Feuillus</v>
      </c>
      <c r="BU698" s="290">
        <f t="shared" si="209"/>
        <v>1</v>
      </c>
      <c r="BV698" s="292">
        <f t="shared" si="210"/>
        <v>0</v>
      </c>
      <c r="BW698" s="311">
        <v>0</v>
      </c>
      <c r="BX698" s="290">
        <f t="shared" si="211"/>
        <v>0.25</v>
      </c>
      <c r="BY698">
        <f t="shared" si="212"/>
        <v>0</v>
      </c>
      <c r="BZ698" s="296">
        <f t="shared" si="213"/>
        <v>0</v>
      </c>
      <c r="CB698" s="291">
        <v>0.6</v>
      </c>
      <c r="CC698" s="291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hidden="1" x14ac:dyDescent="0.25">
      <c r="A699" s="4">
        <v>2021</v>
      </c>
      <c r="B699" s="308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425</v>
      </c>
      <c r="H699" s="5" t="s">
        <v>426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427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+VLOOKUP(G699,Liste!$A$7:$G$69,3,FALSE)</f>
        <v>Hêtre commun</v>
      </c>
      <c r="BI699" s="96" t="str">
        <f>+VLOOKUP(H699,Liste!$B$7:$G$69,5,FALSE)</f>
        <v>GS Hêtraies et hêtraies sapinières des Pyrénées</v>
      </c>
      <c r="BJ699" s="131">
        <f t="shared" si="206"/>
        <v>75</v>
      </c>
      <c r="BK699" s="131" t="str">
        <f t="shared" si="208"/>
        <v>Hêtre commun_F1_Entree 19-20m_GS Hêtraies et hêtraies sapinières des Pyrénées_75_</v>
      </c>
      <c r="BL699" s="312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0" t="str">
        <f>+VLOOKUP(G699,Liste!$A$7:$H$69,8,FALSE)</f>
        <v>Feuillus</v>
      </c>
      <c r="BU699" s="290">
        <f t="shared" si="209"/>
        <v>1</v>
      </c>
      <c r="BV699" s="292">
        <f t="shared" si="210"/>
        <v>0</v>
      </c>
      <c r="BW699" s="311">
        <v>0</v>
      </c>
      <c r="BX699" s="290">
        <f t="shared" si="211"/>
        <v>0.25</v>
      </c>
      <c r="BY699">
        <f t="shared" si="212"/>
        <v>0</v>
      </c>
      <c r="BZ699" s="296">
        <f t="shared" si="213"/>
        <v>0</v>
      </c>
      <c r="CB699" s="291">
        <v>0.6</v>
      </c>
      <c r="CC699" s="291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hidden="1" x14ac:dyDescent="0.25">
      <c r="A700" s="4">
        <v>2021</v>
      </c>
      <c r="B700" s="308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425</v>
      </c>
      <c r="H700" s="5" t="s">
        <v>426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427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+VLOOKUP(G700,Liste!$A$7:$G$69,3,FALSE)</f>
        <v>Hêtre commun</v>
      </c>
      <c r="BI700" s="96" t="str">
        <f>+VLOOKUP(H700,Liste!$B$7:$G$69,5,FALSE)</f>
        <v>GS Hêtraies et hêtraies sapinières des Pyrénées</v>
      </c>
      <c r="BJ700" s="131">
        <f t="shared" si="206"/>
        <v>78</v>
      </c>
      <c r="BK700" s="131" t="str">
        <f t="shared" si="208"/>
        <v>Hêtre commun_F1_Entree 19-20m_GS Hêtraies et hêtraies sapinières des Pyrénées_78_</v>
      </c>
      <c r="BL700" s="312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0" t="str">
        <f>+VLOOKUP(G700,Liste!$A$7:$H$69,8,FALSE)</f>
        <v>Feuillus</v>
      </c>
      <c r="BU700" s="290">
        <f t="shared" si="209"/>
        <v>1</v>
      </c>
      <c r="BV700" s="292">
        <f t="shared" si="210"/>
        <v>0</v>
      </c>
      <c r="BW700" s="311">
        <v>0</v>
      </c>
      <c r="BX700" s="290">
        <f t="shared" si="211"/>
        <v>0.25</v>
      </c>
      <c r="BY700">
        <f t="shared" si="212"/>
        <v>0</v>
      </c>
      <c r="BZ700" s="296">
        <f t="shared" si="213"/>
        <v>0</v>
      </c>
      <c r="CB700" s="291">
        <v>0.6</v>
      </c>
      <c r="CC700" s="291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hidden="1" x14ac:dyDescent="0.25">
      <c r="A701" s="4">
        <v>2021</v>
      </c>
      <c r="B701" s="308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425</v>
      </c>
      <c r="H701" s="5" t="s">
        <v>426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427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+VLOOKUP(G701,Liste!$A$7:$G$69,3,FALSE)</f>
        <v>Hêtre commun</v>
      </c>
      <c r="BI701" s="96" t="str">
        <f>+VLOOKUP(H701,Liste!$B$7:$G$69,5,FALSE)</f>
        <v>GS Hêtraies et hêtraies sapinières des Pyrénées</v>
      </c>
      <c r="BJ701" s="131">
        <f t="shared" si="206"/>
        <v>81</v>
      </c>
      <c r="BK701" s="131" t="str">
        <f t="shared" si="208"/>
        <v>Hêtre commun_F1_Entree 19-20m_GS Hêtraies et hêtraies sapinières des Pyrénées_81_</v>
      </c>
      <c r="BL701" s="312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0" t="str">
        <f>+VLOOKUP(G701,Liste!$A$7:$H$69,8,FALSE)</f>
        <v>Feuillus</v>
      </c>
      <c r="BU701" s="290">
        <f t="shared" si="209"/>
        <v>1</v>
      </c>
      <c r="BV701" s="292">
        <f t="shared" si="210"/>
        <v>0</v>
      </c>
      <c r="BW701" s="311">
        <v>0</v>
      </c>
      <c r="BX701" s="290">
        <f t="shared" si="211"/>
        <v>0.25</v>
      </c>
      <c r="BY701">
        <f t="shared" si="212"/>
        <v>0</v>
      </c>
      <c r="BZ701" s="296">
        <f t="shared" si="213"/>
        <v>0</v>
      </c>
      <c r="CB701" s="291">
        <v>0.6</v>
      </c>
      <c r="CC701" s="291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hidden="1" x14ac:dyDescent="0.25">
      <c r="A702" s="4">
        <v>2021</v>
      </c>
      <c r="B702" s="308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425</v>
      </c>
      <c r="H702" s="5" t="s">
        <v>426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427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+VLOOKUP(G702,Liste!$A$7:$G$69,3,FALSE)</f>
        <v>Hêtre commun</v>
      </c>
      <c r="BI702" s="96" t="str">
        <f>+VLOOKUP(H702,Liste!$B$7:$G$69,5,FALSE)</f>
        <v>GS Hêtraies et hêtraies sapinières des Pyrénées</v>
      </c>
      <c r="BJ702" s="131">
        <f t="shared" si="206"/>
        <v>81</v>
      </c>
      <c r="BK702" s="131" t="str">
        <f t="shared" si="208"/>
        <v>Hêtre commun_F1_Entree 19-20m_GS Hêtraies et hêtraies sapinières des Pyrénées_81_</v>
      </c>
      <c r="BL702" s="312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0" t="str">
        <f>+VLOOKUP(G702,Liste!$A$7:$H$69,8,FALSE)</f>
        <v>Feuillus</v>
      </c>
      <c r="BU702" s="290">
        <f t="shared" si="209"/>
        <v>1</v>
      </c>
      <c r="BV702" s="292">
        <f t="shared" si="210"/>
        <v>0</v>
      </c>
      <c r="BW702" s="311">
        <v>0</v>
      </c>
      <c r="BX702" s="290">
        <f t="shared" si="211"/>
        <v>0.25</v>
      </c>
      <c r="BY702">
        <f t="shared" si="212"/>
        <v>0</v>
      </c>
      <c r="BZ702" s="296">
        <f t="shared" si="213"/>
        <v>0</v>
      </c>
      <c r="CB702" s="291">
        <v>0.6</v>
      </c>
      <c r="CC702" s="291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hidden="1" x14ac:dyDescent="0.25">
      <c r="A703" s="4">
        <v>2021</v>
      </c>
      <c r="B703" s="308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425</v>
      </c>
      <c r="H703" s="5" t="s">
        <v>426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427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+VLOOKUP(G703,Liste!$A$7:$G$69,3,FALSE)</f>
        <v>Hêtre commun</v>
      </c>
      <c r="BI703" s="96" t="str">
        <f>+VLOOKUP(H703,Liste!$B$7:$G$69,5,FALSE)</f>
        <v>GS Hêtraies et hêtraies sapinières des Pyrénées</v>
      </c>
      <c r="BJ703" s="131">
        <f t="shared" si="206"/>
        <v>84</v>
      </c>
      <c r="BK703" s="131" t="str">
        <f t="shared" si="208"/>
        <v>Hêtre commun_F1_Entree 19-20m_GS Hêtraies et hêtraies sapinières des Pyrénées_84_</v>
      </c>
      <c r="BL703" s="312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0" t="str">
        <f>+VLOOKUP(G703,Liste!$A$7:$H$69,8,FALSE)</f>
        <v>Feuillus</v>
      </c>
      <c r="BU703" s="290">
        <f t="shared" si="209"/>
        <v>1</v>
      </c>
      <c r="BV703" s="292">
        <f t="shared" si="210"/>
        <v>0</v>
      </c>
      <c r="BW703" s="311">
        <v>0</v>
      </c>
      <c r="BX703" s="290">
        <f t="shared" si="211"/>
        <v>0.25</v>
      </c>
      <c r="BY703">
        <f t="shared" si="212"/>
        <v>0</v>
      </c>
      <c r="BZ703" s="296">
        <f t="shared" si="213"/>
        <v>0</v>
      </c>
      <c r="CB703" s="291">
        <v>0.6</v>
      </c>
      <c r="CC703" s="291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hidden="1" x14ac:dyDescent="0.25">
      <c r="A704" s="4">
        <v>2021</v>
      </c>
      <c r="B704" s="308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425</v>
      </c>
      <c r="H704" s="5" t="s">
        <v>426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427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+VLOOKUP(G704,Liste!$A$7:$G$69,3,FALSE)</f>
        <v>Hêtre commun</v>
      </c>
      <c r="BI704" s="96" t="str">
        <f>+VLOOKUP(H704,Liste!$B$7:$G$69,5,FALSE)</f>
        <v>GS Hêtraies et hêtraies sapinières des Pyrénées</v>
      </c>
      <c r="BJ704" s="131">
        <f t="shared" si="206"/>
        <v>87</v>
      </c>
      <c r="BK704" s="131" t="str">
        <f t="shared" si="208"/>
        <v>Hêtre commun_F1_Entree 19-20m_GS Hêtraies et hêtraies sapinières des Pyrénées_87_</v>
      </c>
      <c r="BL704" s="312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0" t="str">
        <f>+VLOOKUP(G704,Liste!$A$7:$H$69,8,FALSE)</f>
        <v>Feuillus</v>
      </c>
      <c r="BU704" s="290">
        <f t="shared" si="209"/>
        <v>1</v>
      </c>
      <c r="BV704" s="292">
        <f t="shared" si="210"/>
        <v>0</v>
      </c>
      <c r="BW704" s="311">
        <v>0</v>
      </c>
      <c r="BX704" s="290">
        <f t="shared" si="211"/>
        <v>0.25</v>
      </c>
      <c r="BY704">
        <f t="shared" si="212"/>
        <v>0</v>
      </c>
      <c r="BZ704" s="296">
        <f t="shared" si="213"/>
        <v>0</v>
      </c>
      <c r="CB704" s="291">
        <v>0.6</v>
      </c>
      <c r="CC704" s="291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hidden="1" x14ac:dyDescent="0.25">
      <c r="A705" s="4">
        <v>2021</v>
      </c>
      <c r="B705" s="308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425</v>
      </c>
      <c r="H705" s="5" t="s">
        <v>426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427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+VLOOKUP(G705,Liste!$A$7:$G$69,3,FALSE)</f>
        <v>Hêtre commun</v>
      </c>
      <c r="BI705" s="96" t="str">
        <f>+VLOOKUP(H705,Liste!$B$7:$G$69,5,FALSE)</f>
        <v>GS Hêtraies et hêtraies sapinières des Pyrénées</v>
      </c>
      <c r="BJ705" s="131">
        <f t="shared" si="206"/>
        <v>90</v>
      </c>
      <c r="BK705" s="131" t="str">
        <f t="shared" si="208"/>
        <v>Hêtre commun_F1_Entree 19-20m_GS Hêtraies et hêtraies sapinières des Pyrénées_90_</v>
      </c>
      <c r="BL705" s="312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0" t="str">
        <f>+VLOOKUP(G705,Liste!$A$7:$H$69,8,FALSE)</f>
        <v>Feuillus</v>
      </c>
      <c r="BU705" s="290">
        <f t="shared" si="209"/>
        <v>1</v>
      </c>
      <c r="BV705" s="292">
        <f t="shared" si="210"/>
        <v>0</v>
      </c>
      <c r="BW705" s="311">
        <v>0</v>
      </c>
      <c r="BX705" s="290">
        <f t="shared" si="211"/>
        <v>0.25</v>
      </c>
      <c r="BY705">
        <f t="shared" si="212"/>
        <v>0</v>
      </c>
      <c r="BZ705" s="296">
        <f t="shared" si="213"/>
        <v>0</v>
      </c>
      <c r="CB705" s="291">
        <v>0.6</v>
      </c>
      <c r="CC705" s="291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hidden="1" x14ac:dyDescent="0.25">
      <c r="A706" s="4">
        <v>2021</v>
      </c>
      <c r="B706" s="308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425</v>
      </c>
      <c r="H706" s="5" t="s">
        <v>426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427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+VLOOKUP(G706,Liste!$A$7:$G$69,3,FALSE)</f>
        <v>Hêtre commun</v>
      </c>
      <c r="BI706" s="96" t="str">
        <f>+VLOOKUP(H706,Liste!$B$7:$G$69,5,FALSE)</f>
        <v>GS Hêtraies et hêtraies sapinières des Pyrénées</v>
      </c>
      <c r="BJ706" s="131">
        <f t="shared" si="206"/>
        <v>90</v>
      </c>
      <c r="BK706" s="131" t="str">
        <f t="shared" si="208"/>
        <v>Hêtre commun_F1_Entree 19-20m_GS Hêtraies et hêtraies sapinières des Pyrénées_90_</v>
      </c>
      <c r="BL706" s="312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0" t="str">
        <f>+VLOOKUP(G706,Liste!$A$7:$H$69,8,FALSE)</f>
        <v>Feuillus</v>
      </c>
      <c r="BU706" s="290">
        <f t="shared" si="209"/>
        <v>1</v>
      </c>
      <c r="BV706" s="292">
        <f t="shared" si="210"/>
        <v>0</v>
      </c>
      <c r="BW706" s="311">
        <v>0</v>
      </c>
      <c r="BX706" s="290">
        <f t="shared" si="211"/>
        <v>0.25</v>
      </c>
      <c r="BY706">
        <f t="shared" si="212"/>
        <v>0</v>
      </c>
      <c r="BZ706" s="296">
        <f t="shared" si="213"/>
        <v>0</v>
      </c>
      <c r="CB706" s="291">
        <v>0.6</v>
      </c>
      <c r="CC706" s="291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hidden="1" x14ac:dyDescent="0.25">
      <c r="A707" s="4">
        <v>2021</v>
      </c>
      <c r="B707" s="308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425</v>
      </c>
      <c r="H707" s="5" t="s">
        <v>426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427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+VLOOKUP(G707,Liste!$A$7:$G$69,3,FALSE)</f>
        <v>Hêtre commun</v>
      </c>
      <c r="BI707" s="96" t="str">
        <f>+VLOOKUP(H707,Liste!$B$7:$G$69,5,FALSE)</f>
        <v>GS Hêtraies et hêtraies sapinières des Pyrénées</v>
      </c>
      <c r="BJ707" s="131">
        <f t="shared" ref="BJ707:BJ770" si="225">+AC707</f>
        <v>93</v>
      </c>
      <c r="BK707" s="131" t="str">
        <f t="shared" si="208"/>
        <v>Hêtre commun_F1_Entree 19-20m_GS Hêtraies et hêtraies sapinières des Pyrénées_93_</v>
      </c>
      <c r="BL707" s="312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0" t="str">
        <f>+VLOOKUP(G707,Liste!$A$7:$H$69,8,FALSE)</f>
        <v>Feuillus</v>
      </c>
      <c r="BU707" s="290">
        <f t="shared" si="209"/>
        <v>1</v>
      </c>
      <c r="BV707" s="292">
        <f t="shared" si="210"/>
        <v>0</v>
      </c>
      <c r="BW707" s="311">
        <v>0</v>
      </c>
      <c r="BX707" s="290">
        <f t="shared" si="211"/>
        <v>0.25</v>
      </c>
      <c r="BY707">
        <f t="shared" si="212"/>
        <v>0</v>
      </c>
      <c r="BZ707" s="296">
        <f t="shared" si="213"/>
        <v>0</v>
      </c>
      <c r="CB707" s="291">
        <v>0.6</v>
      </c>
      <c r="CC707" s="291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hidden="1" x14ac:dyDescent="0.25">
      <c r="A708" s="4">
        <v>2021</v>
      </c>
      <c r="B708" s="308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425</v>
      </c>
      <c r="H708" s="5" t="s">
        <v>426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427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+VLOOKUP(G708,Liste!$A$7:$G$69,3,FALSE)</f>
        <v>Hêtre commun</v>
      </c>
      <c r="BI708" s="96" t="str">
        <f>+VLOOKUP(H708,Liste!$B$7:$G$69,5,FALSE)</f>
        <v>GS Hêtraies et hêtraies sapinières des Pyrénées</v>
      </c>
      <c r="BJ708" s="131">
        <f t="shared" si="225"/>
        <v>96</v>
      </c>
      <c r="BK708" s="131" t="str">
        <f t="shared" ref="BK708:BK771" si="227">+_xlfn.CONCAT(BH708,"_",J708,"_",I708,"_",BI708,"_",BJ708,"_")</f>
        <v>Hêtre commun_F1_Entree 19-20m_GS Hêtraies et hêtraies sapinières des Pyrénées_96_</v>
      </c>
      <c r="BL708" s="312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0" t="str">
        <f>+VLOOKUP(G708,Liste!$A$7:$H$69,8,FALSE)</f>
        <v>Feuillus</v>
      </c>
      <c r="BU708" s="290">
        <f t="shared" ref="BU708:BU771" si="228">IF(BT708="Résineux",0%,100%)</f>
        <v>1</v>
      </c>
      <c r="BV708" s="292">
        <f t="shared" ref="BV708:BV771" si="229">+IF(BT708="Résineux",100%,0%)</f>
        <v>0</v>
      </c>
      <c r="BW708" s="311">
        <v>0</v>
      </c>
      <c r="BX708" s="290">
        <f t="shared" ref="BX708:BX771" si="230">+IF(BV708&lt;&gt;0,0.43,0.25)</f>
        <v>0.25</v>
      </c>
      <c r="BY708">
        <f t="shared" ref="BY708:BY771" si="231">+IF(BJ708&lt;=30,AV708*BX708,0)</f>
        <v>0</v>
      </c>
      <c r="BZ708" s="296">
        <f t="shared" ref="BZ708:BZ771" si="232">+IF(BJ708&gt;=31,0,BY708+BZ707)</f>
        <v>0</v>
      </c>
      <c r="CB708" s="291">
        <v>0.6</v>
      </c>
      <c r="CC708" s="291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hidden="1" x14ac:dyDescent="0.25">
      <c r="A709" s="4">
        <v>2021</v>
      </c>
      <c r="B709" s="308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425</v>
      </c>
      <c r="H709" s="5" t="s">
        <v>426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427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+VLOOKUP(G709,Liste!$A$7:$G$69,3,FALSE)</f>
        <v>Hêtre commun</v>
      </c>
      <c r="BI709" s="96" t="str">
        <f>+VLOOKUP(H709,Liste!$B$7:$G$69,5,FALSE)</f>
        <v>GS Hêtraies et hêtraies sapinières des Pyrénées</v>
      </c>
      <c r="BJ709" s="131">
        <f t="shared" si="225"/>
        <v>99</v>
      </c>
      <c r="BK709" s="131" t="str">
        <f t="shared" si="227"/>
        <v>Hêtre commun_F1_Entree 19-20m_GS Hêtraies et hêtraies sapinières des Pyrénées_99_</v>
      </c>
      <c r="BL709" s="312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0" t="str">
        <f>+VLOOKUP(G709,Liste!$A$7:$H$69,8,FALSE)</f>
        <v>Feuillus</v>
      </c>
      <c r="BU709" s="290">
        <f t="shared" si="228"/>
        <v>1</v>
      </c>
      <c r="BV709" s="292">
        <f t="shared" si="229"/>
        <v>0</v>
      </c>
      <c r="BW709" s="311">
        <v>0</v>
      </c>
      <c r="BX709" s="290">
        <f t="shared" si="230"/>
        <v>0.25</v>
      </c>
      <c r="BY709">
        <f t="shared" si="231"/>
        <v>0</v>
      </c>
      <c r="BZ709" s="296">
        <f t="shared" si="232"/>
        <v>0</v>
      </c>
      <c r="CB709" s="291">
        <v>0.6</v>
      </c>
      <c r="CC709" s="291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hidden="1" x14ac:dyDescent="0.25">
      <c r="A710" s="4">
        <v>2021</v>
      </c>
      <c r="B710" s="308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425</v>
      </c>
      <c r="H710" s="5" t="s">
        <v>426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427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+VLOOKUP(G710,Liste!$A$7:$G$69,3,FALSE)</f>
        <v>Hêtre commun</v>
      </c>
      <c r="BI710" s="96" t="str">
        <f>+VLOOKUP(H710,Liste!$B$7:$G$69,5,FALSE)</f>
        <v>GS Hêtraies et hêtraies sapinières des Pyrénées</v>
      </c>
      <c r="BJ710" s="131">
        <f t="shared" si="225"/>
        <v>99</v>
      </c>
      <c r="BK710" s="131" t="str">
        <f t="shared" si="227"/>
        <v>Hêtre commun_F1_Entree 19-20m_GS Hêtraies et hêtraies sapinières des Pyrénées_99_</v>
      </c>
      <c r="BL710" s="312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0" t="str">
        <f>+VLOOKUP(G710,Liste!$A$7:$H$69,8,FALSE)</f>
        <v>Feuillus</v>
      </c>
      <c r="BU710" s="290">
        <f t="shared" si="228"/>
        <v>1</v>
      </c>
      <c r="BV710" s="292">
        <f t="shared" si="229"/>
        <v>0</v>
      </c>
      <c r="BW710" s="311">
        <v>0</v>
      </c>
      <c r="BX710" s="290">
        <f t="shared" si="230"/>
        <v>0.25</v>
      </c>
      <c r="BY710">
        <f t="shared" si="231"/>
        <v>0</v>
      </c>
      <c r="BZ710" s="296">
        <f t="shared" si="232"/>
        <v>0</v>
      </c>
      <c r="CB710" s="291">
        <v>0.6</v>
      </c>
      <c r="CC710" s="291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hidden="1" x14ac:dyDescent="0.25">
      <c r="A711" s="4">
        <v>2021</v>
      </c>
      <c r="B711" s="308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425</v>
      </c>
      <c r="H711" s="5" t="s">
        <v>426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427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+VLOOKUP(G711,Liste!$A$7:$G$69,3,FALSE)</f>
        <v>Hêtre commun</v>
      </c>
      <c r="BI711" s="96" t="str">
        <f>+VLOOKUP(H711,Liste!$B$7:$G$69,5,FALSE)</f>
        <v>GS Hêtraies et hêtraies sapinières des Pyrénées</v>
      </c>
      <c r="BJ711" s="131">
        <f t="shared" si="225"/>
        <v>102</v>
      </c>
      <c r="BK711" s="131" t="str">
        <f t="shared" si="227"/>
        <v>Hêtre commun_F1_Entree 19-20m_GS Hêtraies et hêtraies sapinières des Pyrénées_102_</v>
      </c>
      <c r="BL711" s="312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0" t="str">
        <f>+VLOOKUP(G711,Liste!$A$7:$H$69,8,FALSE)</f>
        <v>Feuillus</v>
      </c>
      <c r="BU711" s="290">
        <f t="shared" si="228"/>
        <v>1</v>
      </c>
      <c r="BV711" s="292">
        <f t="shared" si="229"/>
        <v>0</v>
      </c>
      <c r="BW711" s="311">
        <v>0</v>
      </c>
      <c r="BX711" s="290">
        <f t="shared" si="230"/>
        <v>0.25</v>
      </c>
      <c r="BY711">
        <f t="shared" si="231"/>
        <v>0</v>
      </c>
      <c r="BZ711" s="296">
        <f t="shared" si="232"/>
        <v>0</v>
      </c>
      <c r="CB711" s="291">
        <v>0.6</v>
      </c>
      <c r="CC711" s="291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hidden="1" x14ac:dyDescent="0.25">
      <c r="A712" s="4">
        <v>2021</v>
      </c>
      <c r="B712" s="308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425</v>
      </c>
      <c r="H712" s="5" t="s">
        <v>426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427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+VLOOKUP(G712,Liste!$A$7:$G$69,3,FALSE)</f>
        <v>Hêtre commun</v>
      </c>
      <c r="BI712" s="96" t="str">
        <f>+VLOOKUP(H712,Liste!$B$7:$G$69,5,FALSE)</f>
        <v>GS Hêtraies et hêtraies sapinières des Pyrénées</v>
      </c>
      <c r="BJ712" s="131">
        <f t="shared" si="225"/>
        <v>105</v>
      </c>
      <c r="BK712" s="131" t="str">
        <f t="shared" si="227"/>
        <v>Hêtre commun_F1_Entree 19-20m_GS Hêtraies et hêtraies sapinières des Pyrénées_105_</v>
      </c>
      <c r="BL712" s="312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0" t="str">
        <f>+VLOOKUP(G712,Liste!$A$7:$H$69,8,FALSE)</f>
        <v>Feuillus</v>
      </c>
      <c r="BU712" s="290">
        <f t="shared" si="228"/>
        <v>1</v>
      </c>
      <c r="BV712" s="292">
        <f t="shared" si="229"/>
        <v>0</v>
      </c>
      <c r="BW712" s="311">
        <v>0</v>
      </c>
      <c r="BX712" s="290">
        <f t="shared" si="230"/>
        <v>0.25</v>
      </c>
      <c r="BY712">
        <f t="shared" si="231"/>
        <v>0</v>
      </c>
      <c r="BZ712" s="296">
        <f t="shared" si="232"/>
        <v>0</v>
      </c>
      <c r="CB712" s="291">
        <v>0.6</v>
      </c>
      <c r="CC712" s="291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hidden="1" x14ac:dyDescent="0.25">
      <c r="A713" s="4">
        <v>2021</v>
      </c>
      <c r="B713" s="308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425</v>
      </c>
      <c r="H713" s="5" t="s">
        <v>426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427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+VLOOKUP(G713,Liste!$A$7:$G$69,3,FALSE)</f>
        <v>Hêtre commun</v>
      </c>
      <c r="BI713" s="96" t="str">
        <f>+VLOOKUP(H713,Liste!$B$7:$G$69,5,FALSE)</f>
        <v>GS Hêtraies et hêtraies sapinières des Pyrénées</v>
      </c>
      <c r="BJ713" s="131">
        <f t="shared" si="225"/>
        <v>108</v>
      </c>
      <c r="BK713" s="131" t="str">
        <f t="shared" si="227"/>
        <v>Hêtre commun_F1_Entree 19-20m_GS Hêtraies et hêtraies sapinières des Pyrénées_108_</v>
      </c>
      <c r="BL713" s="312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0" t="str">
        <f>+VLOOKUP(G713,Liste!$A$7:$H$69,8,FALSE)</f>
        <v>Feuillus</v>
      </c>
      <c r="BU713" s="290">
        <f t="shared" si="228"/>
        <v>1</v>
      </c>
      <c r="BV713" s="292">
        <f t="shared" si="229"/>
        <v>0</v>
      </c>
      <c r="BW713" s="311">
        <v>0</v>
      </c>
      <c r="BX713" s="290">
        <f t="shared" si="230"/>
        <v>0.25</v>
      </c>
      <c r="BY713">
        <f t="shared" si="231"/>
        <v>0</v>
      </c>
      <c r="BZ713" s="296">
        <f t="shared" si="232"/>
        <v>0</v>
      </c>
      <c r="CB713" s="291">
        <v>0.6</v>
      </c>
      <c r="CC713" s="291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hidden="1" x14ac:dyDescent="0.25">
      <c r="A714" s="4">
        <v>2021</v>
      </c>
      <c r="B714" s="308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425</v>
      </c>
      <c r="H714" s="5" t="s">
        <v>426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427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+VLOOKUP(G714,Liste!$A$7:$G$69,3,FALSE)</f>
        <v>Hêtre commun</v>
      </c>
      <c r="BI714" s="96" t="str">
        <f>+VLOOKUP(H714,Liste!$B$7:$G$69,5,FALSE)</f>
        <v>GS Hêtraies et hêtraies sapinières des Pyrénées</v>
      </c>
      <c r="BJ714" s="131">
        <f t="shared" si="225"/>
        <v>111</v>
      </c>
      <c r="BK714" s="131" t="str">
        <f t="shared" si="227"/>
        <v>Hêtre commun_F1_Entree 19-20m_GS Hêtraies et hêtraies sapinières des Pyrénées_111_</v>
      </c>
      <c r="BL714" s="312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0" t="str">
        <f>+VLOOKUP(G714,Liste!$A$7:$H$69,8,FALSE)</f>
        <v>Feuillus</v>
      </c>
      <c r="BU714" s="290">
        <f t="shared" si="228"/>
        <v>1</v>
      </c>
      <c r="BV714" s="292">
        <f t="shared" si="229"/>
        <v>0</v>
      </c>
      <c r="BW714" s="311">
        <v>0</v>
      </c>
      <c r="BX714" s="290">
        <f t="shared" si="230"/>
        <v>0.25</v>
      </c>
      <c r="BY714">
        <f t="shared" si="231"/>
        <v>0</v>
      </c>
      <c r="BZ714" s="296">
        <f t="shared" si="232"/>
        <v>0</v>
      </c>
      <c r="CB714" s="291">
        <v>0.6</v>
      </c>
      <c r="CC714" s="291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hidden="1" x14ac:dyDescent="0.25">
      <c r="A715" s="4">
        <v>2021</v>
      </c>
      <c r="B715" s="308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425</v>
      </c>
      <c r="H715" s="5" t="s">
        <v>426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427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+VLOOKUP(G715,Liste!$A$7:$G$69,3,FALSE)</f>
        <v>Hêtre commun</v>
      </c>
      <c r="BI715" s="96" t="str">
        <f>+VLOOKUP(H715,Liste!$B$7:$G$69,5,FALSE)</f>
        <v>GS Hêtraies et hêtraies sapinières des Pyrénées</v>
      </c>
      <c r="BJ715" s="131">
        <f t="shared" si="225"/>
        <v>111</v>
      </c>
      <c r="BK715" s="131" t="str">
        <f t="shared" si="227"/>
        <v>Hêtre commun_F1_Entree 19-20m_GS Hêtraies et hêtraies sapinières des Pyrénées_111_</v>
      </c>
      <c r="BL715" s="312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0" t="str">
        <f>+VLOOKUP(G715,Liste!$A$7:$H$69,8,FALSE)</f>
        <v>Feuillus</v>
      </c>
      <c r="BU715" s="290">
        <f t="shared" si="228"/>
        <v>1</v>
      </c>
      <c r="BV715" s="292">
        <f t="shared" si="229"/>
        <v>0</v>
      </c>
      <c r="BW715" s="311">
        <v>0</v>
      </c>
      <c r="BX715" s="290">
        <f t="shared" si="230"/>
        <v>0.25</v>
      </c>
      <c r="BY715">
        <f t="shared" si="231"/>
        <v>0</v>
      </c>
      <c r="BZ715" s="296">
        <f t="shared" si="232"/>
        <v>0</v>
      </c>
      <c r="CB715" s="291">
        <v>0.6</v>
      </c>
      <c r="CC715" s="291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hidden="1" x14ac:dyDescent="0.25">
      <c r="A716" s="4">
        <v>2021</v>
      </c>
      <c r="B716" s="308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425</v>
      </c>
      <c r="H716" s="5" t="s">
        <v>426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427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+VLOOKUP(G716,Liste!$A$7:$G$69,3,FALSE)</f>
        <v>Hêtre commun</v>
      </c>
      <c r="BI716" s="96" t="str">
        <f>+VLOOKUP(H716,Liste!$B$7:$G$69,5,FALSE)</f>
        <v>GS Hêtraies et hêtraies sapinières des Pyrénées</v>
      </c>
      <c r="BJ716" s="131">
        <f t="shared" si="225"/>
        <v>114</v>
      </c>
      <c r="BK716" s="131" t="str">
        <f t="shared" si="227"/>
        <v>Hêtre commun_F1_Entree 19-20m_GS Hêtraies et hêtraies sapinières des Pyrénées_114_</v>
      </c>
      <c r="BL716" s="312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0" t="str">
        <f>+VLOOKUP(G716,Liste!$A$7:$H$69,8,FALSE)</f>
        <v>Feuillus</v>
      </c>
      <c r="BU716" s="290">
        <f t="shared" si="228"/>
        <v>1</v>
      </c>
      <c r="BV716" s="292">
        <f t="shared" si="229"/>
        <v>0</v>
      </c>
      <c r="BW716" s="311">
        <v>0</v>
      </c>
      <c r="BX716" s="290">
        <f t="shared" si="230"/>
        <v>0.25</v>
      </c>
      <c r="BY716">
        <f t="shared" si="231"/>
        <v>0</v>
      </c>
      <c r="BZ716" s="296">
        <f t="shared" si="232"/>
        <v>0</v>
      </c>
      <c r="CB716" s="291">
        <v>0.6</v>
      </c>
      <c r="CC716" s="291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hidden="1" x14ac:dyDescent="0.25">
      <c r="A717" s="4">
        <v>2021</v>
      </c>
      <c r="B717" s="308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425</v>
      </c>
      <c r="H717" s="5" t="s">
        <v>426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427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+VLOOKUP(G717,Liste!$A$7:$G$69,3,FALSE)</f>
        <v>Hêtre commun</v>
      </c>
      <c r="BI717" s="96" t="str">
        <f>+VLOOKUP(H717,Liste!$B$7:$G$69,5,FALSE)</f>
        <v>GS Hêtraies et hêtraies sapinières des Pyrénées</v>
      </c>
      <c r="BJ717" s="131">
        <f t="shared" si="225"/>
        <v>116</v>
      </c>
      <c r="BK717" s="131" t="str">
        <f t="shared" si="227"/>
        <v>Hêtre commun_F1_Entree 19-20m_GS Hêtraies et hêtraies sapinières des Pyrénées_116_</v>
      </c>
      <c r="BL717" s="312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0" t="str">
        <f>+VLOOKUP(G717,Liste!$A$7:$H$69,8,FALSE)</f>
        <v>Feuillus</v>
      </c>
      <c r="BU717" s="290">
        <f t="shared" si="228"/>
        <v>1</v>
      </c>
      <c r="BV717" s="292">
        <f t="shared" si="229"/>
        <v>0</v>
      </c>
      <c r="BW717" s="311">
        <v>0</v>
      </c>
      <c r="BX717" s="290">
        <f t="shared" si="230"/>
        <v>0.25</v>
      </c>
      <c r="BY717">
        <f t="shared" si="231"/>
        <v>0</v>
      </c>
      <c r="BZ717" s="296">
        <f t="shared" si="232"/>
        <v>0</v>
      </c>
      <c r="CB717" s="291">
        <v>0.6</v>
      </c>
      <c r="CC717" s="291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hidden="1" x14ac:dyDescent="0.25">
      <c r="A718" s="4">
        <v>2021</v>
      </c>
      <c r="B718" s="308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425</v>
      </c>
      <c r="H718" s="5" t="s">
        <v>426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427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+VLOOKUP(G718,Liste!$A$7:$G$69,3,FALSE)</f>
        <v>Hêtre commun</v>
      </c>
      <c r="BI718" s="96" t="str">
        <f>+VLOOKUP(H718,Liste!$B$7:$G$69,5,FALSE)</f>
        <v>GS Hêtraies et hêtraies sapinières des Pyrénées</v>
      </c>
      <c r="BJ718" s="131">
        <f t="shared" si="225"/>
        <v>116</v>
      </c>
      <c r="BK718" s="131" t="str">
        <f t="shared" si="227"/>
        <v>Hêtre commun_F1_Entree 19-20m_GS Hêtraies et hêtraies sapinières des Pyrénées_116_</v>
      </c>
      <c r="BL718" s="312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0" t="str">
        <f>+VLOOKUP(G718,Liste!$A$7:$H$69,8,FALSE)</f>
        <v>Feuillus</v>
      </c>
      <c r="BU718" s="290">
        <f t="shared" si="228"/>
        <v>1</v>
      </c>
      <c r="BV718" s="292">
        <f t="shared" si="229"/>
        <v>0</v>
      </c>
      <c r="BW718" s="311">
        <v>0</v>
      </c>
      <c r="BX718" s="290">
        <f t="shared" si="230"/>
        <v>0.25</v>
      </c>
      <c r="BY718">
        <f t="shared" si="231"/>
        <v>0</v>
      </c>
      <c r="BZ718" s="296">
        <f t="shared" si="232"/>
        <v>0</v>
      </c>
      <c r="CB718" s="291">
        <v>0.6</v>
      </c>
      <c r="CC718" s="291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hidden="1" x14ac:dyDescent="0.25">
      <c r="A719" s="4">
        <v>2021</v>
      </c>
      <c r="B719" s="308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425</v>
      </c>
      <c r="H719" s="5" t="s">
        <v>426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427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+VLOOKUP(G719,Liste!$A$7:$G$69,3,FALSE)</f>
        <v>Hêtre commun</v>
      </c>
      <c r="BI719" s="96" t="str">
        <f>+VLOOKUP(H719,Liste!$B$7:$G$69,5,FALSE)</f>
        <v>GS Hêtraies et hêtraies sapinières des Pyrénées</v>
      </c>
      <c r="BJ719" s="131">
        <f t="shared" si="225"/>
        <v>119</v>
      </c>
      <c r="BK719" s="131" t="str">
        <f t="shared" si="227"/>
        <v>Hêtre commun_F1_Entree 19-20m_GS Hêtraies et hêtraies sapinières des Pyrénées_119_</v>
      </c>
      <c r="BL719" s="312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0" t="str">
        <f>+VLOOKUP(G719,Liste!$A$7:$H$69,8,FALSE)</f>
        <v>Feuillus</v>
      </c>
      <c r="BU719" s="290">
        <f t="shared" si="228"/>
        <v>1</v>
      </c>
      <c r="BV719" s="292">
        <f t="shared" si="229"/>
        <v>0</v>
      </c>
      <c r="BW719" s="311">
        <v>0</v>
      </c>
      <c r="BX719" s="290">
        <f t="shared" si="230"/>
        <v>0.25</v>
      </c>
      <c r="BY719">
        <f t="shared" si="231"/>
        <v>0</v>
      </c>
      <c r="BZ719" s="296">
        <f t="shared" si="232"/>
        <v>0</v>
      </c>
      <c r="CB719" s="291">
        <v>0.6</v>
      </c>
      <c r="CC719" s="291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hidden="1" x14ac:dyDescent="0.25">
      <c r="A720" s="4">
        <v>2021</v>
      </c>
      <c r="B720" s="308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425</v>
      </c>
      <c r="H720" s="5" t="s">
        <v>426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427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+VLOOKUP(G720,Liste!$A$7:$G$69,3,FALSE)</f>
        <v>Hêtre commun</v>
      </c>
      <c r="BI720" s="96" t="str">
        <f>+VLOOKUP(H720,Liste!$B$7:$G$69,5,FALSE)</f>
        <v>GS Hêtraies et hêtraies sapinières des Pyrénées</v>
      </c>
      <c r="BJ720" s="131">
        <f t="shared" si="225"/>
        <v>121</v>
      </c>
      <c r="BK720" s="131" t="str">
        <f t="shared" si="227"/>
        <v>Hêtre commun_F1_Entree 19-20m_GS Hêtraies et hêtraies sapinières des Pyrénées_121_</v>
      </c>
      <c r="BL720" s="312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0" t="str">
        <f>+VLOOKUP(G720,Liste!$A$7:$H$69,8,FALSE)</f>
        <v>Feuillus</v>
      </c>
      <c r="BU720" s="290">
        <f t="shared" si="228"/>
        <v>1</v>
      </c>
      <c r="BV720" s="292">
        <f t="shared" si="229"/>
        <v>0</v>
      </c>
      <c r="BW720" s="311">
        <v>0</v>
      </c>
      <c r="BX720" s="290">
        <f t="shared" si="230"/>
        <v>0.25</v>
      </c>
      <c r="BY720">
        <f t="shared" si="231"/>
        <v>0</v>
      </c>
      <c r="BZ720" s="296">
        <f t="shared" si="232"/>
        <v>0</v>
      </c>
      <c r="CB720" s="291">
        <v>0.6</v>
      </c>
      <c r="CC720" s="291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hidden="1" x14ac:dyDescent="0.25">
      <c r="A721" s="4">
        <v>2021</v>
      </c>
      <c r="B721" s="308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425</v>
      </c>
      <c r="H721" s="5" t="s">
        <v>426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427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+VLOOKUP(G721,Liste!$A$7:$G$69,3,FALSE)</f>
        <v>Hêtre commun</v>
      </c>
      <c r="BI721" s="96" t="str">
        <f>+VLOOKUP(H721,Liste!$B$7:$G$69,5,FALSE)</f>
        <v>GS Hêtraies et hêtraies sapinières des Pyrénées</v>
      </c>
      <c r="BJ721" s="131">
        <f t="shared" si="225"/>
        <v>121</v>
      </c>
      <c r="BK721" s="131" t="str">
        <f t="shared" si="227"/>
        <v>Hêtre commun_F1_Entree 19-20m_GS Hêtraies et hêtraies sapinières des Pyrénées_121_</v>
      </c>
      <c r="BL721" s="312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0" t="str">
        <f>+VLOOKUP(G721,Liste!$A$7:$H$69,8,FALSE)</f>
        <v>Feuillus</v>
      </c>
      <c r="BU721" s="290">
        <f t="shared" si="228"/>
        <v>1</v>
      </c>
      <c r="BV721" s="292">
        <f t="shared" si="229"/>
        <v>0</v>
      </c>
      <c r="BW721" s="311">
        <v>0</v>
      </c>
      <c r="BX721" s="290">
        <f t="shared" si="230"/>
        <v>0.25</v>
      </c>
      <c r="BY721">
        <f t="shared" si="231"/>
        <v>0</v>
      </c>
      <c r="BZ721" s="296">
        <f t="shared" si="232"/>
        <v>0</v>
      </c>
      <c r="CB721" s="291">
        <v>0.6</v>
      </c>
      <c r="CC721" s="291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hidden="1" x14ac:dyDescent="0.25">
      <c r="A722" s="4">
        <v>2021</v>
      </c>
      <c r="B722" s="308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425</v>
      </c>
      <c r="H722" s="5" t="s">
        <v>426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427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+VLOOKUP(G722,Liste!$A$7:$G$69,3,FALSE)</f>
        <v>Hêtre commun</v>
      </c>
      <c r="BI722" s="96" t="str">
        <f>+VLOOKUP(H722,Liste!$B$7:$G$69,5,FALSE)</f>
        <v>GS Hêtraies et hêtraies sapinières des Pyrénées</v>
      </c>
      <c r="BJ722" s="131">
        <f t="shared" si="225"/>
        <v>125</v>
      </c>
      <c r="BK722" s="131" t="str">
        <f t="shared" si="227"/>
        <v>Hêtre commun_F1_Entree 19-20m_GS Hêtraies et hêtraies sapinières des Pyrénées_125_</v>
      </c>
      <c r="BL722" s="312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0" t="str">
        <f>+VLOOKUP(G722,Liste!$A$7:$H$69,8,FALSE)</f>
        <v>Feuillus</v>
      </c>
      <c r="BU722" s="290">
        <f t="shared" si="228"/>
        <v>1</v>
      </c>
      <c r="BV722" s="292">
        <f t="shared" si="229"/>
        <v>0</v>
      </c>
      <c r="BW722" s="311">
        <v>0</v>
      </c>
      <c r="BX722" s="290">
        <f t="shared" si="230"/>
        <v>0.25</v>
      </c>
      <c r="BY722">
        <f t="shared" si="231"/>
        <v>0</v>
      </c>
      <c r="BZ722" s="296">
        <f t="shared" si="232"/>
        <v>0</v>
      </c>
      <c r="CB722" s="291">
        <v>0.6</v>
      </c>
      <c r="CC722" s="291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hidden="1" x14ac:dyDescent="0.25">
      <c r="A723" s="4">
        <v>2021</v>
      </c>
      <c r="B723" s="308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425</v>
      </c>
      <c r="H723" s="5" t="s">
        <v>426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427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+VLOOKUP(G723,Liste!$A$7:$G$69,3,FALSE)</f>
        <v>Hêtre commun</v>
      </c>
      <c r="BI723" s="96" t="str">
        <f>+VLOOKUP(H723,Liste!$B$7:$G$69,5,FALSE)</f>
        <v>GS Hêtraies et hêtraies sapinières des Pyrénées</v>
      </c>
      <c r="BJ723" s="131">
        <f t="shared" si="225"/>
        <v>125</v>
      </c>
      <c r="BK723" s="131" t="str">
        <f t="shared" si="227"/>
        <v>Hêtre commun_F1_Entree 19-20m_GS Hêtraies et hêtraies sapinières des Pyrénées_125_</v>
      </c>
      <c r="BL723" s="312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0" t="str">
        <f>+VLOOKUP(G723,Liste!$A$7:$H$69,8,FALSE)</f>
        <v>Feuillus</v>
      </c>
      <c r="BU723" s="290">
        <f t="shared" si="228"/>
        <v>1</v>
      </c>
      <c r="BV723" s="292">
        <f t="shared" si="229"/>
        <v>0</v>
      </c>
      <c r="BW723" s="311">
        <v>0</v>
      </c>
      <c r="BX723" s="290">
        <f t="shared" si="230"/>
        <v>0.25</v>
      </c>
      <c r="BY723">
        <f t="shared" si="231"/>
        <v>0</v>
      </c>
      <c r="BZ723" s="296">
        <f t="shared" si="232"/>
        <v>0</v>
      </c>
      <c r="CB723" s="291">
        <v>0.6</v>
      </c>
      <c r="CC723" s="291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hidden="1" x14ac:dyDescent="0.25">
      <c r="A724" s="4">
        <v>2013</v>
      </c>
      <c r="B724" s="308">
        <v>44265</v>
      </c>
      <c r="C724" s="4" t="s">
        <v>428</v>
      </c>
      <c r="D724" s="4" t="s">
        <v>429</v>
      </c>
      <c r="E724" s="4"/>
      <c r="F724" s="4" t="s">
        <v>1479</v>
      </c>
      <c r="G724" s="5" t="s">
        <v>430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+VLOOKUP(G724,Liste!$A$7:$G$69,3,FALSE)</f>
        <v>Sapin pectiné</v>
      </c>
      <c r="BI724" s="96" t="str">
        <f>+VLOOKUP(H724,Liste!$B$7:$G$69,5,FALSE)</f>
        <v>GS Arc Jurassien</v>
      </c>
      <c r="BJ724" s="131">
        <f t="shared" si="225"/>
        <v>30</v>
      </c>
      <c r="BK724" s="131" t="str">
        <f t="shared" si="227"/>
        <v>Sapin pectiné_F2_Cas général_GS Arc Jurassien_30_</v>
      </c>
      <c r="BL724" s="312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0" t="str">
        <f>+VLOOKUP(G724,Liste!$A$7:$H$69,8,FALSE)</f>
        <v>Résineux</v>
      </c>
      <c r="BU724" s="290">
        <f t="shared" si="228"/>
        <v>0</v>
      </c>
      <c r="BV724" s="292">
        <f t="shared" si="229"/>
        <v>1</v>
      </c>
      <c r="BW724" s="311">
        <v>0</v>
      </c>
      <c r="BX724" s="290">
        <f t="shared" si="230"/>
        <v>0.43</v>
      </c>
      <c r="BY724">
        <f t="shared" si="231"/>
        <v>0</v>
      </c>
      <c r="BZ724" s="296">
        <f t="shared" si="232"/>
        <v>0</v>
      </c>
      <c r="CB724" s="291">
        <v>0.6</v>
      </c>
      <c r="CC724" s="291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hidden="1" x14ac:dyDescent="0.25">
      <c r="A725" s="4">
        <v>2013</v>
      </c>
      <c r="B725" s="308">
        <v>44265</v>
      </c>
      <c r="C725" s="4" t="s">
        <v>428</v>
      </c>
      <c r="D725" s="4" t="s">
        <v>429</v>
      </c>
      <c r="E725" s="4"/>
      <c r="F725" s="4" t="s">
        <v>1479</v>
      </c>
      <c r="G725" s="5" t="s">
        <v>430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+VLOOKUP(G725,Liste!$A$7:$G$69,3,FALSE)</f>
        <v>Sapin pectiné</v>
      </c>
      <c r="BI725" s="96" t="str">
        <f>+VLOOKUP(H725,Liste!$B$7:$G$69,5,FALSE)</f>
        <v>GS Arc Jurassien</v>
      </c>
      <c r="BJ725" s="131">
        <f t="shared" si="225"/>
        <v>57</v>
      </c>
      <c r="BK725" s="131" t="str">
        <f t="shared" si="227"/>
        <v>Sapin pectiné_F2_Cas général_GS Arc Jurassien_57_</v>
      </c>
      <c r="BL725" s="312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0" t="str">
        <f>+VLOOKUP(G725,Liste!$A$7:$H$69,8,FALSE)</f>
        <v>Résineux</v>
      </c>
      <c r="BU725" s="290">
        <f t="shared" si="228"/>
        <v>0</v>
      </c>
      <c r="BV725" s="292">
        <f t="shared" si="229"/>
        <v>1</v>
      </c>
      <c r="BW725" s="311">
        <v>0</v>
      </c>
      <c r="BX725" s="290">
        <f t="shared" si="230"/>
        <v>0.43</v>
      </c>
      <c r="BY725">
        <f t="shared" si="231"/>
        <v>0</v>
      </c>
      <c r="BZ725" s="296">
        <f t="shared" si="232"/>
        <v>0</v>
      </c>
      <c r="CB725" s="291">
        <v>0.6</v>
      </c>
      <c r="CC725" s="291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hidden="1" x14ac:dyDescent="0.25">
      <c r="A726" s="4">
        <v>2013</v>
      </c>
      <c r="B726" s="308">
        <v>44265</v>
      </c>
      <c r="C726" s="4" t="s">
        <v>428</v>
      </c>
      <c r="D726" s="4" t="s">
        <v>429</v>
      </c>
      <c r="E726" s="4"/>
      <c r="F726" s="4" t="s">
        <v>1479</v>
      </c>
      <c r="G726" s="5" t="s">
        <v>430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+VLOOKUP(G726,Liste!$A$7:$G$69,3,FALSE)</f>
        <v>Sapin pectiné</v>
      </c>
      <c r="BI726" s="96" t="str">
        <f>+VLOOKUP(H726,Liste!$B$7:$G$69,5,FALSE)</f>
        <v>GS Arc Jurassien</v>
      </c>
      <c r="BJ726" s="131">
        <f t="shared" si="225"/>
        <v>57</v>
      </c>
      <c r="BK726" s="131" t="str">
        <f t="shared" si="227"/>
        <v>Sapin pectiné_F2_Cas général_GS Arc Jurassien_57_</v>
      </c>
      <c r="BL726" s="312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0" t="str">
        <f>+VLOOKUP(G726,Liste!$A$7:$H$69,8,FALSE)</f>
        <v>Résineux</v>
      </c>
      <c r="BU726" s="290">
        <f t="shared" si="228"/>
        <v>0</v>
      </c>
      <c r="BV726" s="292">
        <f t="shared" si="229"/>
        <v>1</v>
      </c>
      <c r="BW726" s="311">
        <v>0</v>
      </c>
      <c r="BX726" s="290">
        <f t="shared" si="230"/>
        <v>0.43</v>
      </c>
      <c r="BY726">
        <f t="shared" si="231"/>
        <v>0</v>
      </c>
      <c r="BZ726" s="296">
        <f t="shared" si="232"/>
        <v>0</v>
      </c>
      <c r="CB726" s="291">
        <v>0.6</v>
      </c>
      <c r="CC726" s="291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hidden="1" x14ac:dyDescent="0.25">
      <c r="A727" s="4">
        <v>2013</v>
      </c>
      <c r="B727" s="308">
        <v>44265</v>
      </c>
      <c r="C727" s="4" t="s">
        <v>428</v>
      </c>
      <c r="D727" s="4" t="s">
        <v>429</v>
      </c>
      <c r="E727" s="4"/>
      <c r="F727" s="4" t="s">
        <v>1479</v>
      </c>
      <c r="G727" s="5" t="s">
        <v>430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+VLOOKUP(G727,Liste!$A$7:$G$69,3,FALSE)</f>
        <v>Sapin pectiné</v>
      </c>
      <c r="BI727" s="96" t="str">
        <f>+VLOOKUP(H727,Liste!$B$7:$G$69,5,FALSE)</f>
        <v>GS Arc Jurassien</v>
      </c>
      <c r="BJ727" s="131">
        <f t="shared" si="225"/>
        <v>58</v>
      </c>
      <c r="BK727" s="131" t="str">
        <f t="shared" si="227"/>
        <v>Sapin pectiné_F2_Cas général_GS Arc Jurassien_58_</v>
      </c>
      <c r="BL727" s="312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0" t="str">
        <f>+VLOOKUP(G727,Liste!$A$7:$H$69,8,FALSE)</f>
        <v>Résineux</v>
      </c>
      <c r="BU727" s="290">
        <f t="shared" si="228"/>
        <v>0</v>
      </c>
      <c r="BV727" s="292">
        <f t="shared" si="229"/>
        <v>1</v>
      </c>
      <c r="BW727" s="311">
        <v>0</v>
      </c>
      <c r="BX727" s="290">
        <f t="shared" si="230"/>
        <v>0.43</v>
      </c>
      <c r="BY727">
        <f t="shared" si="231"/>
        <v>0</v>
      </c>
      <c r="BZ727" s="296">
        <f t="shared" si="232"/>
        <v>0</v>
      </c>
      <c r="CB727" s="291">
        <v>0.6</v>
      </c>
      <c r="CC727" s="291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hidden="1" x14ac:dyDescent="0.25">
      <c r="A728" s="4">
        <v>2013</v>
      </c>
      <c r="B728" s="308">
        <v>44265</v>
      </c>
      <c r="C728" s="4" t="s">
        <v>428</v>
      </c>
      <c r="D728" s="4" t="s">
        <v>429</v>
      </c>
      <c r="E728" s="4"/>
      <c r="F728" s="4" t="s">
        <v>1479</v>
      </c>
      <c r="G728" s="5" t="s">
        <v>430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+VLOOKUP(G728,Liste!$A$7:$G$69,3,FALSE)</f>
        <v>Sapin pectiné</v>
      </c>
      <c r="BI728" s="96" t="str">
        <f>+VLOOKUP(H728,Liste!$B$7:$G$69,5,FALSE)</f>
        <v>GS Arc Jurassien</v>
      </c>
      <c r="BJ728" s="131">
        <f t="shared" si="225"/>
        <v>59</v>
      </c>
      <c r="BK728" s="131" t="str">
        <f t="shared" si="227"/>
        <v>Sapin pectiné_F2_Cas général_GS Arc Jurassien_59_</v>
      </c>
      <c r="BL728" s="312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0" t="str">
        <f>+VLOOKUP(G728,Liste!$A$7:$H$69,8,FALSE)</f>
        <v>Résineux</v>
      </c>
      <c r="BU728" s="290">
        <f t="shared" si="228"/>
        <v>0</v>
      </c>
      <c r="BV728" s="292">
        <f t="shared" si="229"/>
        <v>1</v>
      </c>
      <c r="BW728" s="311">
        <v>0</v>
      </c>
      <c r="BX728" s="290">
        <f t="shared" si="230"/>
        <v>0.43</v>
      </c>
      <c r="BY728">
        <f t="shared" si="231"/>
        <v>0</v>
      </c>
      <c r="BZ728" s="296">
        <f t="shared" si="232"/>
        <v>0</v>
      </c>
      <c r="CB728" s="291">
        <v>0.6</v>
      </c>
      <c r="CC728" s="291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hidden="1" x14ac:dyDescent="0.25">
      <c r="A729" s="4">
        <v>2013</v>
      </c>
      <c r="B729" s="308">
        <v>44265</v>
      </c>
      <c r="C729" s="4" t="s">
        <v>428</v>
      </c>
      <c r="D729" s="4" t="s">
        <v>429</v>
      </c>
      <c r="E729" s="4"/>
      <c r="F729" s="4" t="s">
        <v>1479</v>
      </c>
      <c r="G729" s="5" t="s">
        <v>430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+VLOOKUP(G729,Liste!$A$7:$G$69,3,FALSE)</f>
        <v>Sapin pectiné</v>
      </c>
      <c r="BI729" s="96" t="str">
        <f>+VLOOKUP(H729,Liste!$B$7:$G$69,5,FALSE)</f>
        <v>GS Arc Jurassien</v>
      </c>
      <c r="BJ729" s="131">
        <f t="shared" si="225"/>
        <v>60</v>
      </c>
      <c r="BK729" s="131" t="str">
        <f t="shared" si="227"/>
        <v>Sapin pectiné_F2_Cas général_GS Arc Jurassien_60_</v>
      </c>
      <c r="BL729" s="312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0" t="str">
        <f>+VLOOKUP(G729,Liste!$A$7:$H$69,8,FALSE)</f>
        <v>Résineux</v>
      </c>
      <c r="BU729" s="290">
        <f t="shared" si="228"/>
        <v>0</v>
      </c>
      <c r="BV729" s="292">
        <f t="shared" si="229"/>
        <v>1</v>
      </c>
      <c r="BW729" s="311">
        <v>0</v>
      </c>
      <c r="BX729" s="290">
        <f t="shared" si="230"/>
        <v>0.43</v>
      </c>
      <c r="BY729">
        <f t="shared" si="231"/>
        <v>0</v>
      </c>
      <c r="BZ729" s="296">
        <f t="shared" si="232"/>
        <v>0</v>
      </c>
      <c r="CB729" s="291">
        <v>0.6</v>
      </c>
      <c r="CC729" s="291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hidden="1" x14ac:dyDescent="0.25">
      <c r="A730" s="4">
        <v>2013</v>
      </c>
      <c r="B730" s="308">
        <v>44265</v>
      </c>
      <c r="C730" s="4" t="s">
        <v>428</v>
      </c>
      <c r="D730" s="4" t="s">
        <v>429</v>
      </c>
      <c r="E730" s="4"/>
      <c r="F730" s="4" t="s">
        <v>1479</v>
      </c>
      <c r="G730" s="5" t="s">
        <v>430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+VLOOKUP(G730,Liste!$A$7:$G$69,3,FALSE)</f>
        <v>Sapin pectiné</v>
      </c>
      <c r="BI730" s="96" t="str">
        <f>+VLOOKUP(H730,Liste!$B$7:$G$69,5,FALSE)</f>
        <v>GS Arc Jurassien</v>
      </c>
      <c r="BJ730" s="131">
        <f t="shared" si="225"/>
        <v>61</v>
      </c>
      <c r="BK730" s="131" t="str">
        <f t="shared" si="227"/>
        <v>Sapin pectiné_F2_Cas général_GS Arc Jurassien_61_</v>
      </c>
      <c r="BL730" s="312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0" t="str">
        <f>+VLOOKUP(G730,Liste!$A$7:$H$69,8,FALSE)</f>
        <v>Résineux</v>
      </c>
      <c r="BU730" s="290">
        <f t="shared" si="228"/>
        <v>0</v>
      </c>
      <c r="BV730" s="292">
        <f t="shared" si="229"/>
        <v>1</v>
      </c>
      <c r="BW730" s="311">
        <v>0</v>
      </c>
      <c r="BX730" s="290">
        <f t="shared" si="230"/>
        <v>0.43</v>
      </c>
      <c r="BY730">
        <f t="shared" si="231"/>
        <v>0</v>
      </c>
      <c r="BZ730" s="296">
        <f t="shared" si="232"/>
        <v>0</v>
      </c>
      <c r="CB730" s="291">
        <v>0.6</v>
      </c>
      <c r="CC730" s="291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hidden="1" x14ac:dyDescent="0.25">
      <c r="A731" s="4">
        <v>2013</v>
      </c>
      <c r="B731" s="308">
        <v>44265</v>
      </c>
      <c r="C731" s="4" t="s">
        <v>428</v>
      </c>
      <c r="D731" s="4" t="s">
        <v>429</v>
      </c>
      <c r="E731" s="4"/>
      <c r="F731" s="4" t="s">
        <v>1479</v>
      </c>
      <c r="G731" s="5" t="s">
        <v>430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+VLOOKUP(G731,Liste!$A$7:$G$69,3,FALSE)</f>
        <v>Sapin pectiné</v>
      </c>
      <c r="BI731" s="96" t="str">
        <f>+VLOOKUP(H731,Liste!$B$7:$G$69,5,FALSE)</f>
        <v>GS Arc Jurassien</v>
      </c>
      <c r="BJ731" s="131">
        <f t="shared" si="225"/>
        <v>62</v>
      </c>
      <c r="BK731" s="131" t="str">
        <f t="shared" si="227"/>
        <v>Sapin pectiné_F2_Cas général_GS Arc Jurassien_62_</v>
      </c>
      <c r="BL731" s="312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0" t="str">
        <f>+VLOOKUP(G731,Liste!$A$7:$H$69,8,FALSE)</f>
        <v>Résineux</v>
      </c>
      <c r="BU731" s="290">
        <f t="shared" si="228"/>
        <v>0</v>
      </c>
      <c r="BV731" s="292">
        <f t="shared" si="229"/>
        <v>1</v>
      </c>
      <c r="BW731" s="311">
        <v>0</v>
      </c>
      <c r="BX731" s="290">
        <f t="shared" si="230"/>
        <v>0.43</v>
      </c>
      <c r="BY731">
        <f t="shared" si="231"/>
        <v>0</v>
      </c>
      <c r="BZ731" s="296">
        <f t="shared" si="232"/>
        <v>0</v>
      </c>
      <c r="CB731" s="291">
        <v>0.6</v>
      </c>
      <c r="CC731" s="291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hidden="1" x14ac:dyDescent="0.25">
      <c r="A732" s="4">
        <v>2013</v>
      </c>
      <c r="B732" s="308">
        <v>44265</v>
      </c>
      <c r="C732" s="4" t="s">
        <v>428</v>
      </c>
      <c r="D732" s="4" t="s">
        <v>429</v>
      </c>
      <c r="E732" s="4"/>
      <c r="F732" s="4" t="s">
        <v>1479</v>
      </c>
      <c r="G732" s="5" t="s">
        <v>430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+VLOOKUP(G732,Liste!$A$7:$G$69,3,FALSE)</f>
        <v>Sapin pectiné</v>
      </c>
      <c r="BI732" s="96" t="str">
        <f>+VLOOKUP(H732,Liste!$B$7:$G$69,5,FALSE)</f>
        <v>GS Arc Jurassien</v>
      </c>
      <c r="BJ732" s="131">
        <f t="shared" si="225"/>
        <v>63</v>
      </c>
      <c r="BK732" s="131" t="str">
        <f t="shared" si="227"/>
        <v>Sapin pectiné_F2_Cas général_GS Arc Jurassien_63_</v>
      </c>
      <c r="BL732" s="312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0" t="str">
        <f>+VLOOKUP(G732,Liste!$A$7:$H$69,8,FALSE)</f>
        <v>Résineux</v>
      </c>
      <c r="BU732" s="290">
        <f t="shared" si="228"/>
        <v>0</v>
      </c>
      <c r="BV732" s="292">
        <f t="shared" si="229"/>
        <v>1</v>
      </c>
      <c r="BW732" s="311">
        <v>0</v>
      </c>
      <c r="BX732" s="290">
        <f t="shared" si="230"/>
        <v>0.43</v>
      </c>
      <c r="BY732">
        <f t="shared" si="231"/>
        <v>0</v>
      </c>
      <c r="BZ732" s="296">
        <f t="shared" si="232"/>
        <v>0</v>
      </c>
      <c r="CB732" s="291">
        <v>0.6</v>
      </c>
      <c r="CC732" s="291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hidden="1" x14ac:dyDescent="0.25">
      <c r="A733" s="4">
        <v>2013</v>
      </c>
      <c r="B733" s="308">
        <v>44265</v>
      </c>
      <c r="C733" s="4" t="s">
        <v>428</v>
      </c>
      <c r="D733" s="4" t="s">
        <v>429</v>
      </c>
      <c r="E733" s="4"/>
      <c r="F733" s="4" t="s">
        <v>1479</v>
      </c>
      <c r="G733" s="5" t="s">
        <v>430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+VLOOKUP(G733,Liste!$A$7:$G$69,3,FALSE)</f>
        <v>Sapin pectiné</v>
      </c>
      <c r="BI733" s="96" t="str">
        <f>+VLOOKUP(H733,Liste!$B$7:$G$69,5,FALSE)</f>
        <v>GS Arc Jurassien</v>
      </c>
      <c r="BJ733" s="131">
        <f t="shared" si="225"/>
        <v>64</v>
      </c>
      <c r="BK733" s="131" t="str">
        <f t="shared" si="227"/>
        <v>Sapin pectiné_F2_Cas général_GS Arc Jurassien_64_</v>
      </c>
      <c r="BL733" s="312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0" t="str">
        <f>+VLOOKUP(G733,Liste!$A$7:$H$69,8,FALSE)</f>
        <v>Résineux</v>
      </c>
      <c r="BU733" s="290">
        <f t="shared" si="228"/>
        <v>0</v>
      </c>
      <c r="BV733" s="292">
        <f t="shared" si="229"/>
        <v>1</v>
      </c>
      <c r="BW733" s="311">
        <v>0</v>
      </c>
      <c r="BX733" s="290">
        <f t="shared" si="230"/>
        <v>0.43</v>
      </c>
      <c r="BY733">
        <f t="shared" si="231"/>
        <v>0</v>
      </c>
      <c r="BZ733" s="296">
        <f t="shared" si="232"/>
        <v>0</v>
      </c>
      <c r="CB733" s="291">
        <v>0.6</v>
      </c>
      <c r="CC733" s="291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hidden="1" x14ac:dyDescent="0.25">
      <c r="A734" s="4">
        <v>2013</v>
      </c>
      <c r="B734" s="308">
        <v>44265</v>
      </c>
      <c r="C734" s="4" t="s">
        <v>428</v>
      </c>
      <c r="D734" s="4" t="s">
        <v>429</v>
      </c>
      <c r="E734" s="4"/>
      <c r="F734" s="4" t="s">
        <v>1479</v>
      </c>
      <c r="G734" s="5" t="s">
        <v>430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+VLOOKUP(G734,Liste!$A$7:$G$69,3,FALSE)</f>
        <v>Sapin pectiné</v>
      </c>
      <c r="BI734" s="96" t="str">
        <f>+VLOOKUP(H734,Liste!$B$7:$G$69,5,FALSE)</f>
        <v>GS Arc Jurassien</v>
      </c>
      <c r="BJ734" s="131">
        <f t="shared" si="225"/>
        <v>65</v>
      </c>
      <c r="BK734" s="131" t="str">
        <f t="shared" si="227"/>
        <v>Sapin pectiné_F2_Cas général_GS Arc Jurassien_65_</v>
      </c>
      <c r="BL734" s="312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0" t="str">
        <f>+VLOOKUP(G734,Liste!$A$7:$H$69,8,FALSE)</f>
        <v>Résineux</v>
      </c>
      <c r="BU734" s="290">
        <f t="shared" si="228"/>
        <v>0</v>
      </c>
      <c r="BV734" s="292">
        <f t="shared" si="229"/>
        <v>1</v>
      </c>
      <c r="BW734" s="311">
        <v>0</v>
      </c>
      <c r="BX734" s="290">
        <f t="shared" si="230"/>
        <v>0.43</v>
      </c>
      <c r="BY734">
        <f t="shared" si="231"/>
        <v>0</v>
      </c>
      <c r="BZ734" s="296">
        <f t="shared" si="232"/>
        <v>0</v>
      </c>
      <c r="CB734" s="291">
        <v>0.6</v>
      </c>
      <c r="CC734" s="291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hidden="1" x14ac:dyDescent="0.25">
      <c r="A735" s="4">
        <v>2013</v>
      </c>
      <c r="B735" s="308">
        <v>44265</v>
      </c>
      <c r="C735" s="4" t="s">
        <v>428</v>
      </c>
      <c r="D735" s="4" t="s">
        <v>429</v>
      </c>
      <c r="E735" s="4"/>
      <c r="F735" s="4" t="s">
        <v>1479</v>
      </c>
      <c r="G735" s="5" t="s">
        <v>430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+VLOOKUP(G735,Liste!$A$7:$G$69,3,FALSE)</f>
        <v>Sapin pectiné</v>
      </c>
      <c r="BI735" s="96" t="str">
        <f>+VLOOKUP(H735,Liste!$B$7:$G$69,5,FALSE)</f>
        <v>GS Arc Jurassien</v>
      </c>
      <c r="BJ735" s="131">
        <f t="shared" si="225"/>
        <v>65</v>
      </c>
      <c r="BK735" s="131" t="str">
        <f t="shared" si="227"/>
        <v>Sapin pectiné_F2_Cas général_GS Arc Jurassien_65_</v>
      </c>
      <c r="BL735" s="312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0" t="str">
        <f>+VLOOKUP(G735,Liste!$A$7:$H$69,8,FALSE)</f>
        <v>Résineux</v>
      </c>
      <c r="BU735" s="290">
        <f t="shared" si="228"/>
        <v>0</v>
      </c>
      <c r="BV735" s="292">
        <f t="shared" si="229"/>
        <v>1</v>
      </c>
      <c r="BW735" s="311">
        <v>0</v>
      </c>
      <c r="BX735" s="290">
        <f t="shared" si="230"/>
        <v>0.43</v>
      </c>
      <c r="BY735">
        <f t="shared" si="231"/>
        <v>0</v>
      </c>
      <c r="BZ735" s="296">
        <f t="shared" si="232"/>
        <v>0</v>
      </c>
      <c r="CB735" s="291">
        <v>0.6</v>
      </c>
      <c r="CC735" s="291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hidden="1" x14ac:dyDescent="0.25">
      <c r="A736" s="4">
        <v>2013</v>
      </c>
      <c r="B736" s="308">
        <v>44265</v>
      </c>
      <c r="C736" s="4" t="s">
        <v>428</v>
      </c>
      <c r="D736" s="4" t="s">
        <v>429</v>
      </c>
      <c r="E736" s="4"/>
      <c r="F736" s="4" t="s">
        <v>1479</v>
      </c>
      <c r="G736" s="5" t="s">
        <v>430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+VLOOKUP(G736,Liste!$A$7:$G$69,3,FALSE)</f>
        <v>Sapin pectiné</v>
      </c>
      <c r="BI736" s="96" t="str">
        <f>+VLOOKUP(H736,Liste!$B$7:$G$69,5,FALSE)</f>
        <v>GS Arc Jurassien</v>
      </c>
      <c r="BJ736" s="131">
        <f t="shared" si="225"/>
        <v>66</v>
      </c>
      <c r="BK736" s="131" t="str">
        <f t="shared" si="227"/>
        <v>Sapin pectiné_F2_Cas général_GS Arc Jurassien_66_</v>
      </c>
      <c r="BL736" s="312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0" t="str">
        <f>+VLOOKUP(G736,Liste!$A$7:$H$69,8,FALSE)</f>
        <v>Résineux</v>
      </c>
      <c r="BU736" s="290">
        <f t="shared" si="228"/>
        <v>0</v>
      </c>
      <c r="BV736" s="292">
        <f t="shared" si="229"/>
        <v>1</v>
      </c>
      <c r="BW736" s="311">
        <v>0</v>
      </c>
      <c r="BX736" s="290">
        <f t="shared" si="230"/>
        <v>0.43</v>
      </c>
      <c r="BY736">
        <f t="shared" si="231"/>
        <v>0</v>
      </c>
      <c r="BZ736" s="296">
        <f t="shared" si="232"/>
        <v>0</v>
      </c>
      <c r="CB736" s="291">
        <v>0.6</v>
      </c>
      <c r="CC736" s="291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hidden="1" x14ac:dyDescent="0.25">
      <c r="A737" s="4">
        <v>2013</v>
      </c>
      <c r="B737" s="308">
        <v>44265</v>
      </c>
      <c r="C737" s="4" t="s">
        <v>428</v>
      </c>
      <c r="D737" s="4" t="s">
        <v>429</v>
      </c>
      <c r="E737" s="4"/>
      <c r="F737" s="4" t="s">
        <v>1479</v>
      </c>
      <c r="G737" s="5" t="s">
        <v>430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+VLOOKUP(G737,Liste!$A$7:$G$69,3,FALSE)</f>
        <v>Sapin pectiné</v>
      </c>
      <c r="BI737" s="96" t="str">
        <f>+VLOOKUP(H737,Liste!$B$7:$G$69,5,FALSE)</f>
        <v>GS Arc Jurassien</v>
      </c>
      <c r="BJ737" s="131">
        <f t="shared" si="225"/>
        <v>67</v>
      </c>
      <c r="BK737" s="131" t="str">
        <f t="shared" si="227"/>
        <v>Sapin pectiné_F2_Cas général_GS Arc Jurassien_67_</v>
      </c>
      <c r="BL737" s="312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0" t="str">
        <f>+VLOOKUP(G737,Liste!$A$7:$H$69,8,FALSE)</f>
        <v>Résineux</v>
      </c>
      <c r="BU737" s="290">
        <f t="shared" si="228"/>
        <v>0</v>
      </c>
      <c r="BV737" s="292">
        <f t="shared" si="229"/>
        <v>1</v>
      </c>
      <c r="BW737" s="311">
        <v>0</v>
      </c>
      <c r="BX737" s="290">
        <f t="shared" si="230"/>
        <v>0.43</v>
      </c>
      <c r="BY737">
        <f t="shared" si="231"/>
        <v>0</v>
      </c>
      <c r="BZ737" s="296">
        <f t="shared" si="232"/>
        <v>0</v>
      </c>
      <c r="CB737" s="291">
        <v>0.6</v>
      </c>
      <c r="CC737" s="291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hidden="1" x14ac:dyDescent="0.25">
      <c r="A738" s="4">
        <v>2013</v>
      </c>
      <c r="B738" s="308">
        <v>44265</v>
      </c>
      <c r="C738" s="4" t="s">
        <v>428</v>
      </c>
      <c r="D738" s="4" t="s">
        <v>429</v>
      </c>
      <c r="E738" s="4"/>
      <c r="F738" s="4" t="s">
        <v>1479</v>
      </c>
      <c r="G738" s="5" t="s">
        <v>430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+VLOOKUP(G738,Liste!$A$7:$G$69,3,FALSE)</f>
        <v>Sapin pectiné</v>
      </c>
      <c r="BI738" s="96" t="str">
        <f>+VLOOKUP(H738,Liste!$B$7:$G$69,5,FALSE)</f>
        <v>GS Arc Jurassien</v>
      </c>
      <c r="BJ738" s="131">
        <f t="shared" si="225"/>
        <v>68</v>
      </c>
      <c r="BK738" s="131" t="str">
        <f t="shared" si="227"/>
        <v>Sapin pectiné_F2_Cas général_GS Arc Jurassien_68_</v>
      </c>
      <c r="BL738" s="312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0" t="str">
        <f>+VLOOKUP(G738,Liste!$A$7:$H$69,8,FALSE)</f>
        <v>Résineux</v>
      </c>
      <c r="BU738" s="290">
        <f t="shared" si="228"/>
        <v>0</v>
      </c>
      <c r="BV738" s="292">
        <f t="shared" si="229"/>
        <v>1</v>
      </c>
      <c r="BW738" s="311">
        <v>0</v>
      </c>
      <c r="BX738" s="290">
        <f t="shared" si="230"/>
        <v>0.43</v>
      </c>
      <c r="BY738">
        <f t="shared" si="231"/>
        <v>0</v>
      </c>
      <c r="BZ738" s="296">
        <f t="shared" si="232"/>
        <v>0</v>
      </c>
      <c r="CB738" s="291">
        <v>0.6</v>
      </c>
      <c r="CC738" s="291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hidden="1" x14ac:dyDescent="0.25">
      <c r="A739" s="4">
        <v>2013</v>
      </c>
      <c r="B739" s="308">
        <v>44265</v>
      </c>
      <c r="C739" s="4" t="s">
        <v>428</v>
      </c>
      <c r="D739" s="4" t="s">
        <v>429</v>
      </c>
      <c r="E739" s="4"/>
      <c r="F739" s="4" t="s">
        <v>1479</v>
      </c>
      <c r="G739" s="5" t="s">
        <v>430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+VLOOKUP(G739,Liste!$A$7:$G$69,3,FALSE)</f>
        <v>Sapin pectiné</v>
      </c>
      <c r="BI739" s="96" t="str">
        <f>+VLOOKUP(H739,Liste!$B$7:$G$69,5,FALSE)</f>
        <v>GS Arc Jurassien</v>
      </c>
      <c r="BJ739" s="131">
        <f t="shared" si="225"/>
        <v>69</v>
      </c>
      <c r="BK739" s="131" t="str">
        <f t="shared" si="227"/>
        <v>Sapin pectiné_F2_Cas général_GS Arc Jurassien_69_</v>
      </c>
      <c r="BL739" s="312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0" t="str">
        <f>+VLOOKUP(G739,Liste!$A$7:$H$69,8,FALSE)</f>
        <v>Résineux</v>
      </c>
      <c r="BU739" s="290">
        <f t="shared" si="228"/>
        <v>0</v>
      </c>
      <c r="BV739" s="292">
        <f t="shared" si="229"/>
        <v>1</v>
      </c>
      <c r="BW739" s="311">
        <v>0</v>
      </c>
      <c r="BX739" s="290">
        <f t="shared" si="230"/>
        <v>0.43</v>
      </c>
      <c r="BY739">
        <f t="shared" si="231"/>
        <v>0</v>
      </c>
      <c r="BZ739" s="296">
        <f t="shared" si="232"/>
        <v>0</v>
      </c>
      <c r="CB739" s="291">
        <v>0.6</v>
      </c>
      <c r="CC739" s="291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hidden="1" x14ac:dyDescent="0.25">
      <c r="A740" s="4">
        <v>2013</v>
      </c>
      <c r="B740" s="308">
        <v>44265</v>
      </c>
      <c r="C740" s="4" t="s">
        <v>428</v>
      </c>
      <c r="D740" s="4" t="s">
        <v>429</v>
      </c>
      <c r="E740" s="4"/>
      <c r="F740" s="4" t="s">
        <v>1479</v>
      </c>
      <c r="G740" s="5" t="s">
        <v>430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+VLOOKUP(G740,Liste!$A$7:$G$69,3,FALSE)</f>
        <v>Sapin pectiné</v>
      </c>
      <c r="BI740" s="96" t="str">
        <f>+VLOOKUP(H740,Liste!$B$7:$G$69,5,FALSE)</f>
        <v>GS Arc Jurassien</v>
      </c>
      <c r="BJ740" s="131">
        <f t="shared" si="225"/>
        <v>70</v>
      </c>
      <c r="BK740" s="131" t="str">
        <f t="shared" si="227"/>
        <v>Sapin pectiné_F2_Cas général_GS Arc Jurassien_70_</v>
      </c>
      <c r="BL740" s="312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0" t="str">
        <f>+VLOOKUP(G740,Liste!$A$7:$H$69,8,FALSE)</f>
        <v>Résineux</v>
      </c>
      <c r="BU740" s="290">
        <f t="shared" si="228"/>
        <v>0</v>
      </c>
      <c r="BV740" s="292">
        <f t="shared" si="229"/>
        <v>1</v>
      </c>
      <c r="BW740" s="311">
        <v>0</v>
      </c>
      <c r="BX740" s="290">
        <f t="shared" si="230"/>
        <v>0.43</v>
      </c>
      <c r="BY740">
        <f t="shared" si="231"/>
        <v>0</v>
      </c>
      <c r="BZ740" s="296">
        <f t="shared" si="232"/>
        <v>0</v>
      </c>
      <c r="CB740" s="291">
        <v>0.6</v>
      </c>
      <c r="CC740" s="291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hidden="1" x14ac:dyDescent="0.25">
      <c r="A741" s="4">
        <v>2013</v>
      </c>
      <c r="B741" s="308">
        <v>44265</v>
      </c>
      <c r="C741" s="4" t="s">
        <v>428</v>
      </c>
      <c r="D741" s="4" t="s">
        <v>429</v>
      </c>
      <c r="E741" s="4"/>
      <c r="F741" s="4" t="s">
        <v>1479</v>
      </c>
      <c r="G741" s="5" t="s">
        <v>430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+VLOOKUP(G741,Liste!$A$7:$G$69,3,FALSE)</f>
        <v>Sapin pectiné</v>
      </c>
      <c r="BI741" s="96" t="str">
        <f>+VLOOKUP(H741,Liste!$B$7:$G$69,5,FALSE)</f>
        <v>GS Arc Jurassien</v>
      </c>
      <c r="BJ741" s="131">
        <f t="shared" si="225"/>
        <v>71</v>
      </c>
      <c r="BK741" s="131" t="str">
        <f t="shared" si="227"/>
        <v>Sapin pectiné_F2_Cas général_GS Arc Jurassien_71_</v>
      </c>
      <c r="BL741" s="312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0" t="str">
        <f>+VLOOKUP(G741,Liste!$A$7:$H$69,8,FALSE)</f>
        <v>Résineux</v>
      </c>
      <c r="BU741" s="290">
        <f t="shared" si="228"/>
        <v>0</v>
      </c>
      <c r="BV741" s="292">
        <f t="shared" si="229"/>
        <v>1</v>
      </c>
      <c r="BW741" s="311">
        <v>0</v>
      </c>
      <c r="BX741" s="290">
        <f t="shared" si="230"/>
        <v>0.43</v>
      </c>
      <c r="BY741">
        <f t="shared" si="231"/>
        <v>0</v>
      </c>
      <c r="BZ741" s="296">
        <f t="shared" si="232"/>
        <v>0</v>
      </c>
      <c r="CB741" s="291">
        <v>0.6</v>
      </c>
      <c r="CC741" s="291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hidden="1" x14ac:dyDescent="0.25">
      <c r="A742" s="4">
        <v>2013</v>
      </c>
      <c r="B742" s="308">
        <v>44265</v>
      </c>
      <c r="C742" s="4" t="s">
        <v>428</v>
      </c>
      <c r="D742" s="4" t="s">
        <v>429</v>
      </c>
      <c r="E742" s="4"/>
      <c r="F742" s="4" t="s">
        <v>1479</v>
      </c>
      <c r="G742" s="5" t="s">
        <v>430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+VLOOKUP(G742,Liste!$A$7:$G$69,3,FALSE)</f>
        <v>Sapin pectiné</v>
      </c>
      <c r="BI742" s="96" t="str">
        <f>+VLOOKUP(H742,Liste!$B$7:$G$69,5,FALSE)</f>
        <v>GS Arc Jurassien</v>
      </c>
      <c r="BJ742" s="131">
        <f t="shared" si="225"/>
        <v>72</v>
      </c>
      <c r="BK742" s="131" t="str">
        <f t="shared" si="227"/>
        <v>Sapin pectiné_F2_Cas général_GS Arc Jurassien_72_</v>
      </c>
      <c r="BL742" s="312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0" t="str">
        <f>+VLOOKUP(G742,Liste!$A$7:$H$69,8,FALSE)</f>
        <v>Résineux</v>
      </c>
      <c r="BU742" s="290">
        <f t="shared" si="228"/>
        <v>0</v>
      </c>
      <c r="BV742" s="292">
        <f t="shared" si="229"/>
        <v>1</v>
      </c>
      <c r="BW742" s="311">
        <v>0</v>
      </c>
      <c r="BX742" s="290">
        <f t="shared" si="230"/>
        <v>0.43</v>
      </c>
      <c r="BY742">
        <f t="shared" si="231"/>
        <v>0</v>
      </c>
      <c r="BZ742" s="296">
        <f t="shared" si="232"/>
        <v>0</v>
      </c>
      <c r="CB742" s="291">
        <v>0.6</v>
      </c>
      <c r="CC742" s="291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hidden="1" x14ac:dyDescent="0.25">
      <c r="A743" s="4">
        <v>2013</v>
      </c>
      <c r="B743" s="308">
        <v>44265</v>
      </c>
      <c r="C743" s="4" t="s">
        <v>428</v>
      </c>
      <c r="D743" s="4" t="s">
        <v>429</v>
      </c>
      <c r="E743" s="4"/>
      <c r="F743" s="4" t="s">
        <v>1479</v>
      </c>
      <c r="G743" s="5" t="s">
        <v>430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+VLOOKUP(G743,Liste!$A$7:$G$69,3,FALSE)</f>
        <v>Sapin pectiné</v>
      </c>
      <c r="BI743" s="96" t="str">
        <f>+VLOOKUP(H743,Liste!$B$7:$G$69,5,FALSE)</f>
        <v>GS Arc Jurassien</v>
      </c>
      <c r="BJ743" s="131">
        <f t="shared" si="225"/>
        <v>73</v>
      </c>
      <c r="BK743" s="131" t="str">
        <f t="shared" si="227"/>
        <v>Sapin pectiné_F2_Cas général_GS Arc Jurassien_73_</v>
      </c>
      <c r="BL743" s="312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0" t="str">
        <f>+VLOOKUP(G743,Liste!$A$7:$H$69,8,FALSE)</f>
        <v>Résineux</v>
      </c>
      <c r="BU743" s="290">
        <f t="shared" si="228"/>
        <v>0</v>
      </c>
      <c r="BV743" s="292">
        <f t="shared" si="229"/>
        <v>1</v>
      </c>
      <c r="BW743" s="311">
        <v>0</v>
      </c>
      <c r="BX743" s="290">
        <f t="shared" si="230"/>
        <v>0.43</v>
      </c>
      <c r="BY743">
        <f t="shared" si="231"/>
        <v>0</v>
      </c>
      <c r="BZ743" s="296">
        <f t="shared" si="232"/>
        <v>0</v>
      </c>
      <c r="CB743" s="291">
        <v>0.6</v>
      </c>
      <c r="CC743" s="291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hidden="1" x14ac:dyDescent="0.25">
      <c r="A744" s="4">
        <v>2013</v>
      </c>
      <c r="B744" s="308">
        <v>44265</v>
      </c>
      <c r="C744" s="4" t="s">
        <v>428</v>
      </c>
      <c r="D744" s="4" t="s">
        <v>429</v>
      </c>
      <c r="E744" s="4"/>
      <c r="F744" s="4" t="s">
        <v>1479</v>
      </c>
      <c r="G744" s="5" t="s">
        <v>430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+VLOOKUP(G744,Liste!$A$7:$G$69,3,FALSE)</f>
        <v>Sapin pectiné</v>
      </c>
      <c r="BI744" s="96" t="str">
        <f>+VLOOKUP(H744,Liste!$B$7:$G$69,5,FALSE)</f>
        <v>GS Arc Jurassien</v>
      </c>
      <c r="BJ744" s="131">
        <f t="shared" si="225"/>
        <v>73</v>
      </c>
      <c r="BK744" s="131" t="str">
        <f t="shared" si="227"/>
        <v>Sapin pectiné_F2_Cas général_GS Arc Jurassien_73_</v>
      </c>
      <c r="BL744" s="312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0" t="str">
        <f>+VLOOKUP(G744,Liste!$A$7:$H$69,8,FALSE)</f>
        <v>Résineux</v>
      </c>
      <c r="BU744" s="290">
        <f t="shared" si="228"/>
        <v>0</v>
      </c>
      <c r="BV744" s="292">
        <f t="shared" si="229"/>
        <v>1</v>
      </c>
      <c r="BW744" s="311">
        <v>0</v>
      </c>
      <c r="BX744" s="290">
        <f t="shared" si="230"/>
        <v>0.43</v>
      </c>
      <c r="BY744">
        <f t="shared" si="231"/>
        <v>0</v>
      </c>
      <c r="BZ744" s="296">
        <f t="shared" si="232"/>
        <v>0</v>
      </c>
      <c r="CB744" s="291">
        <v>0.6</v>
      </c>
      <c r="CC744" s="291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hidden="1" x14ac:dyDescent="0.25">
      <c r="A745" s="4">
        <v>2013</v>
      </c>
      <c r="B745" s="308">
        <v>44265</v>
      </c>
      <c r="C745" s="4" t="s">
        <v>428</v>
      </c>
      <c r="D745" s="4" t="s">
        <v>429</v>
      </c>
      <c r="E745" s="4"/>
      <c r="F745" s="4" t="s">
        <v>1479</v>
      </c>
      <c r="G745" s="5" t="s">
        <v>430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+VLOOKUP(G745,Liste!$A$7:$G$69,3,FALSE)</f>
        <v>Sapin pectiné</v>
      </c>
      <c r="BI745" s="96" t="str">
        <f>+VLOOKUP(H745,Liste!$B$7:$G$69,5,FALSE)</f>
        <v>GS Arc Jurassien</v>
      </c>
      <c r="BJ745" s="131">
        <f t="shared" si="225"/>
        <v>74</v>
      </c>
      <c r="BK745" s="131" t="str">
        <f t="shared" si="227"/>
        <v>Sapin pectiné_F2_Cas général_GS Arc Jurassien_74_</v>
      </c>
      <c r="BL745" s="312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0" t="str">
        <f>+VLOOKUP(G745,Liste!$A$7:$H$69,8,FALSE)</f>
        <v>Résineux</v>
      </c>
      <c r="BU745" s="290">
        <f t="shared" si="228"/>
        <v>0</v>
      </c>
      <c r="BV745" s="292">
        <f t="shared" si="229"/>
        <v>1</v>
      </c>
      <c r="BW745" s="311">
        <v>0</v>
      </c>
      <c r="BX745" s="290">
        <f t="shared" si="230"/>
        <v>0.43</v>
      </c>
      <c r="BY745">
        <f t="shared" si="231"/>
        <v>0</v>
      </c>
      <c r="BZ745" s="296">
        <f t="shared" si="232"/>
        <v>0</v>
      </c>
      <c r="CB745" s="291">
        <v>0.6</v>
      </c>
      <c r="CC745" s="291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hidden="1" x14ac:dyDescent="0.25">
      <c r="A746" s="4">
        <v>2013</v>
      </c>
      <c r="B746" s="308">
        <v>44265</v>
      </c>
      <c r="C746" s="4" t="s">
        <v>428</v>
      </c>
      <c r="D746" s="4" t="s">
        <v>429</v>
      </c>
      <c r="E746" s="4"/>
      <c r="F746" s="4" t="s">
        <v>1479</v>
      </c>
      <c r="G746" s="5" t="s">
        <v>430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+VLOOKUP(G746,Liste!$A$7:$G$69,3,FALSE)</f>
        <v>Sapin pectiné</v>
      </c>
      <c r="BI746" s="96" t="str">
        <f>+VLOOKUP(H746,Liste!$B$7:$G$69,5,FALSE)</f>
        <v>GS Arc Jurassien</v>
      </c>
      <c r="BJ746" s="131">
        <f t="shared" si="225"/>
        <v>75</v>
      </c>
      <c r="BK746" s="131" t="str">
        <f t="shared" si="227"/>
        <v>Sapin pectiné_F2_Cas général_GS Arc Jurassien_75_</v>
      </c>
      <c r="BL746" s="312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0" t="str">
        <f>+VLOOKUP(G746,Liste!$A$7:$H$69,8,FALSE)</f>
        <v>Résineux</v>
      </c>
      <c r="BU746" s="290">
        <f t="shared" si="228"/>
        <v>0</v>
      </c>
      <c r="BV746" s="292">
        <f t="shared" si="229"/>
        <v>1</v>
      </c>
      <c r="BW746" s="311">
        <v>0</v>
      </c>
      <c r="BX746" s="290">
        <f t="shared" si="230"/>
        <v>0.43</v>
      </c>
      <c r="BY746">
        <f t="shared" si="231"/>
        <v>0</v>
      </c>
      <c r="BZ746" s="296">
        <f t="shared" si="232"/>
        <v>0</v>
      </c>
      <c r="CB746" s="291">
        <v>0.6</v>
      </c>
      <c r="CC746" s="291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hidden="1" x14ac:dyDescent="0.25">
      <c r="A747" s="4">
        <v>2013</v>
      </c>
      <c r="B747" s="308">
        <v>44265</v>
      </c>
      <c r="C747" s="4" t="s">
        <v>428</v>
      </c>
      <c r="D747" s="4" t="s">
        <v>429</v>
      </c>
      <c r="E747" s="4"/>
      <c r="F747" s="4" t="s">
        <v>1479</v>
      </c>
      <c r="G747" s="5" t="s">
        <v>430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+VLOOKUP(G747,Liste!$A$7:$G$69,3,FALSE)</f>
        <v>Sapin pectiné</v>
      </c>
      <c r="BI747" s="96" t="str">
        <f>+VLOOKUP(H747,Liste!$B$7:$G$69,5,FALSE)</f>
        <v>GS Arc Jurassien</v>
      </c>
      <c r="BJ747" s="131">
        <f t="shared" si="225"/>
        <v>76</v>
      </c>
      <c r="BK747" s="131" t="str">
        <f t="shared" si="227"/>
        <v>Sapin pectiné_F2_Cas général_GS Arc Jurassien_76_</v>
      </c>
      <c r="BL747" s="312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0" t="str">
        <f>+VLOOKUP(G747,Liste!$A$7:$H$69,8,FALSE)</f>
        <v>Résineux</v>
      </c>
      <c r="BU747" s="290">
        <f t="shared" si="228"/>
        <v>0</v>
      </c>
      <c r="BV747" s="292">
        <f t="shared" si="229"/>
        <v>1</v>
      </c>
      <c r="BW747" s="311">
        <v>0</v>
      </c>
      <c r="BX747" s="290">
        <f t="shared" si="230"/>
        <v>0.43</v>
      </c>
      <c r="BY747">
        <f t="shared" si="231"/>
        <v>0</v>
      </c>
      <c r="BZ747" s="296">
        <f t="shared" si="232"/>
        <v>0</v>
      </c>
      <c r="CB747" s="291">
        <v>0.6</v>
      </c>
      <c r="CC747" s="291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hidden="1" x14ac:dyDescent="0.25">
      <c r="A748" s="4">
        <v>2013</v>
      </c>
      <c r="B748" s="308">
        <v>44265</v>
      </c>
      <c r="C748" s="4" t="s">
        <v>428</v>
      </c>
      <c r="D748" s="4" t="s">
        <v>429</v>
      </c>
      <c r="E748" s="4"/>
      <c r="F748" s="4" t="s">
        <v>1479</v>
      </c>
      <c r="G748" s="5" t="s">
        <v>430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+VLOOKUP(G748,Liste!$A$7:$G$69,3,FALSE)</f>
        <v>Sapin pectiné</v>
      </c>
      <c r="BI748" s="96" t="str">
        <f>+VLOOKUP(H748,Liste!$B$7:$G$69,5,FALSE)</f>
        <v>GS Arc Jurassien</v>
      </c>
      <c r="BJ748" s="131">
        <f t="shared" si="225"/>
        <v>77</v>
      </c>
      <c r="BK748" s="131" t="str">
        <f t="shared" si="227"/>
        <v>Sapin pectiné_F2_Cas général_GS Arc Jurassien_77_</v>
      </c>
      <c r="BL748" s="312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0" t="str">
        <f>+VLOOKUP(G748,Liste!$A$7:$H$69,8,FALSE)</f>
        <v>Résineux</v>
      </c>
      <c r="BU748" s="290">
        <f t="shared" si="228"/>
        <v>0</v>
      </c>
      <c r="BV748" s="292">
        <f t="shared" si="229"/>
        <v>1</v>
      </c>
      <c r="BW748" s="311">
        <v>0</v>
      </c>
      <c r="BX748" s="290">
        <f t="shared" si="230"/>
        <v>0.43</v>
      </c>
      <c r="BY748">
        <f t="shared" si="231"/>
        <v>0</v>
      </c>
      <c r="BZ748" s="296">
        <f t="shared" si="232"/>
        <v>0</v>
      </c>
      <c r="CB748" s="291">
        <v>0.6</v>
      </c>
      <c r="CC748" s="291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hidden="1" x14ac:dyDescent="0.25">
      <c r="A749" s="4">
        <v>2013</v>
      </c>
      <c r="B749" s="308">
        <v>44265</v>
      </c>
      <c r="C749" s="4" t="s">
        <v>428</v>
      </c>
      <c r="D749" s="4" t="s">
        <v>429</v>
      </c>
      <c r="E749" s="4"/>
      <c r="F749" s="4" t="s">
        <v>1479</v>
      </c>
      <c r="G749" s="5" t="s">
        <v>430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+VLOOKUP(G749,Liste!$A$7:$G$69,3,FALSE)</f>
        <v>Sapin pectiné</v>
      </c>
      <c r="BI749" s="96" t="str">
        <f>+VLOOKUP(H749,Liste!$B$7:$G$69,5,FALSE)</f>
        <v>GS Arc Jurassien</v>
      </c>
      <c r="BJ749" s="131">
        <f t="shared" si="225"/>
        <v>78</v>
      </c>
      <c r="BK749" s="131" t="str">
        <f t="shared" si="227"/>
        <v>Sapin pectiné_F2_Cas général_GS Arc Jurassien_78_</v>
      </c>
      <c r="BL749" s="312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0" t="str">
        <f>+VLOOKUP(G749,Liste!$A$7:$H$69,8,FALSE)</f>
        <v>Résineux</v>
      </c>
      <c r="BU749" s="290">
        <f t="shared" si="228"/>
        <v>0</v>
      </c>
      <c r="BV749" s="292">
        <f t="shared" si="229"/>
        <v>1</v>
      </c>
      <c r="BW749" s="311">
        <v>0</v>
      </c>
      <c r="BX749" s="290">
        <f t="shared" si="230"/>
        <v>0.43</v>
      </c>
      <c r="BY749">
        <f t="shared" si="231"/>
        <v>0</v>
      </c>
      <c r="BZ749" s="296">
        <f t="shared" si="232"/>
        <v>0</v>
      </c>
      <c r="CB749" s="291">
        <v>0.6</v>
      </c>
      <c r="CC749" s="291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hidden="1" x14ac:dyDescent="0.25">
      <c r="A750" s="4">
        <v>2013</v>
      </c>
      <c r="B750" s="308">
        <v>44265</v>
      </c>
      <c r="C750" s="4" t="s">
        <v>428</v>
      </c>
      <c r="D750" s="4" t="s">
        <v>429</v>
      </c>
      <c r="E750" s="4"/>
      <c r="F750" s="4" t="s">
        <v>1479</v>
      </c>
      <c r="G750" s="5" t="s">
        <v>430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+VLOOKUP(G750,Liste!$A$7:$G$69,3,FALSE)</f>
        <v>Sapin pectiné</v>
      </c>
      <c r="BI750" s="96" t="str">
        <f>+VLOOKUP(H750,Liste!$B$7:$G$69,5,FALSE)</f>
        <v>GS Arc Jurassien</v>
      </c>
      <c r="BJ750" s="131">
        <f t="shared" si="225"/>
        <v>79</v>
      </c>
      <c r="BK750" s="131" t="str">
        <f t="shared" si="227"/>
        <v>Sapin pectiné_F2_Cas général_GS Arc Jurassien_79_</v>
      </c>
      <c r="BL750" s="312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0" t="str">
        <f>+VLOOKUP(G750,Liste!$A$7:$H$69,8,FALSE)</f>
        <v>Résineux</v>
      </c>
      <c r="BU750" s="290">
        <f t="shared" si="228"/>
        <v>0</v>
      </c>
      <c r="BV750" s="292">
        <f t="shared" si="229"/>
        <v>1</v>
      </c>
      <c r="BW750" s="311">
        <v>0</v>
      </c>
      <c r="BX750" s="290">
        <f t="shared" si="230"/>
        <v>0.43</v>
      </c>
      <c r="BY750">
        <f t="shared" si="231"/>
        <v>0</v>
      </c>
      <c r="BZ750" s="296">
        <f t="shared" si="232"/>
        <v>0</v>
      </c>
      <c r="CB750" s="291">
        <v>0.6</v>
      </c>
      <c r="CC750" s="291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hidden="1" x14ac:dyDescent="0.25">
      <c r="A751" s="4">
        <v>2013</v>
      </c>
      <c r="B751" s="308">
        <v>44265</v>
      </c>
      <c r="C751" s="4" t="s">
        <v>428</v>
      </c>
      <c r="D751" s="4" t="s">
        <v>429</v>
      </c>
      <c r="E751" s="4"/>
      <c r="F751" s="4" t="s">
        <v>1479</v>
      </c>
      <c r="G751" s="5" t="s">
        <v>430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+VLOOKUP(G751,Liste!$A$7:$G$69,3,FALSE)</f>
        <v>Sapin pectiné</v>
      </c>
      <c r="BI751" s="96" t="str">
        <f>+VLOOKUP(H751,Liste!$B$7:$G$69,5,FALSE)</f>
        <v>GS Arc Jurassien</v>
      </c>
      <c r="BJ751" s="131">
        <f t="shared" si="225"/>
        <v>80</v>
      </c>
      <c r="BK751" s="131" t="str">
        <f t="shared" si="227"/>
        <v>Sapin pectiné_F2_Cas général_GS Arc Jurassien_80_</v>
      </c>
      <c r="BL751" s="312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0" t="str">
        <f>+VLOOKUP(G751,Liste!$A$7:$H$69,8,FALSE)</f>
        <v>Résineux</v>
      </c>
      <c r="BU751" s="290">
        <f t="shared" si="228"/>
        <v>0</v>
      </c>
      <c r="BV751" s="292">
        <f t="shared" si="229"/>
        <v>1</v>
      </c>
      <c r="BW751" s="311">
        <v>0</v>
      </c>
      <c r="BX751" s="290">
        <f t="shared" si="230"/>
        <v>0.43</v>
      </c>
      <c r="BY751">
        <f t="shared" si="231"/>
        <v>0</v>
      </c>
      <c r="BZ751" s="296">
        <f t="shared" si="232"/>
        <v>0</v>
      </c>
      <c r="CB751" s="291">
        <v>0.6</v>
      </c>
      <c r="CC751" s="291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hidden="1" x14ac:dyDescent="0.25">
      <c r="A752" s="4">
        <v>2013</v>
      </c>
      <c r="B752" s="308">
        <v>44265</v>
      </c>
      <c r="C752" s="4" t="s">
        <v>428</v>
      </c>
      <c r="D752" s="4" t="s">
        <v>429</v>
      </c>
      <c r="E752" s="4"/>
      <c r="F752" s="4" t="s">
        <v>1479</v>
      </c>
      <c r="G752" s="5" t="s">
        <v>430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+VLOOKUP(G752,Liste!$A$7:$G$69,3,FALSE)</f>
        <v>Sapin pectiné</v>
      </c>
      <c r="BI752" s="96" t="str">
        <f>+VLOOKUP(H752,Liste!$B$7:$G$69,5,FALSE)</f>
        <v>GS Arc Jurassien</v>
      </c>
      <c r="BJ752" s="131">
        <f t="shared" si="225"/>
        <v>81</v>
      </c>
      <c r="BK752" s="131" t="str">
        <f t="shared" si="227"/>
        <v>Sapin pectiné_F2_Cas général_GS Arc Jurassien_81_</v>
      </c>
      <c r="BL752" s="312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0" t="str">
        <f>+VLOOKUP(G752,Liste!$A$7:$H$69,8,FALSE)</f>
        <v>Résineux</v>
      </c>
      <c r="BU752" s="290">
        <f t="shared" si="228"/>
        <v>0</v>
      </c>
      <c r="BV752" s="292">
        <f t="shared" si="229"/>
        <v>1</v>
      </c>
      <c r="BW752" s="311">
        <v>0</v>
      </c>
      <c r="BX752" s="290">
        <f t="shared" si="230"/>
        <v>0.43</v>
      </c>
      <c r="BY752">
        <f t="shared" si="231"/>
        <v>0</v>
      </c>
      <c r="BZ752" s="296">
        <f t="shared" si="232"/>
        <v>0</v>
      </c>
      <c r="CB752" s="291">
        <v>0.6</v>
      </c>
      <c r="CC752" s="291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hidden="1" x14ac:dyDescent="0.25">
      <c r="A753" s="4">
        <v>2013</v>
      </c>
      <c r="B753" s="308">
        <v>44265</v>
      </c>
      <c r="C753" s="4" t="s">
        <v>428</v>
      </c>
      <c r="D753" s="4" t="s">
        <v>429</v>
      </c>
      <c r="E753" s="4"/>
      <c r="F753" s="4" t="s">
        <v>1479</v>
      </c>
      <c r="G753" s="5" t="s">
        <v>430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+VLOOKUP(G753,Liste!$A$7:$G$69,3,FALSE)</f>
        <v>Sapin pectiné</v>
      </c>
      <c r="BI753" s="96" t="str">
        <f>+VLOOKUP(H753,Liste!$B$7:$G$69,5,FALSE)</f>
        <v>GS Arc Jurassien</v>
      </c>
      <c r="BJ753" s="131">
        <f t="shared" si="225"/>
        <v>81</v>
      </c>
      <c r="BK753" s="131" t="str">
        <f t="shared" si="227"/>
        <v>Sapin pectiné_F2_Cas général_GS Arc Jurassien_81_</v>
      </c>
      <c r="BL753" s="312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0" t="str">
        <f>+VLOOKUP(G753,Liste!$A$7:$H$69,8,FALSE)</f>
        <v>Résineux</v>
      </c>
      <c r="BU753" s="290">
        <f t="shared" si="228"/>
        <v>0</v>
      </c>
      <c r="BV753" s="292">
        <f t="shared" si="229"/>
        <v>1</v>
      </c>
      <c r="BW753" s="311">
        <v>0</v>
      </c>
      <c r="BX753" s="290">
        <f t="shared" si="230"/>
        <v>0.43</v>
      </c>
      <c r="BY753">
        <f t="shared" si="231"/>
        <v>0</v>
      </c>
      <c r="BZ753" s="296">
        <f t="shared" si="232"/>
        <v>0</v>
      </c>
      <c r="CB753" s="291">
        <v>0.6</v>
      </c>
      <c r="CC753" s="291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hidden="1" x14ac:dyDescent="0.25">
      <c r="A754" s="4">
        <v>2013</v>
      </c>
      <c r="B754" s="308">
        <v>44265</v>
      </c>
      <c r="C754" s="4" t="s">
        <v>428</v>
      </c>
      <c r="D754" s="4" t="s">
        <v>429</v>
      </c>
      <c r="E754" s="4"/>
      <c r="F754" s="4" t="s">
        <v>1479</v>
      </c>
      <c r="G754" s="5" t="s">
        <v>430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+VLOOKUP(G754,Liste!$A$7:$G$69,3,FALSE)</f>
        <v>Sapin pectiné</v>
      </c>
      <c r="BI754" s="96" t="str">
        <f>+VLOOKUP(H754,Liste!$B$7:$G$69,5,FALSE)</f>
        <v>GS Arc Jurassien</v>
      </c>
      <c r="BJ754" s="131">
        <f t="shared" si="225"/>
        <v>82</v>
      </c>
      <c r="BK754" s="131" t="str">
        <f t="shared" si="227"/>
        <v>Sapin pectiné_F2_Cas général_GS Arc Jurassien_82_</v>
      </c>
      <c r="BL754" s="312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0" t="str">
        <f>+VLOOKUP(G754,Liste!$A$7:$H$69,8,FALSE)</f>
        <v>Résineux</v>
      </c>
      <c r="BU754" s="290">
        <f t="shared" si="228"/>
        <v>0</v>
      </c>
      <c r="BV754" s="292">
        <f t="shared" si="229"/>
        <v>1</v>
      </c>
      <c r="BW754" s="311">
        <v>0</v>
      </c>
      <c r="BX754" s="290">
        <f t="shared" si="230"/>
        <v>0.43</v>
      </c>
      <c r="BY754">
        <f t="shared" si="231"/>
        <v>0</v>
      </c>
      <c r="BZ754" s="296">
        <f t="shared" si="232"/>
        <v>0</v>
      </c>
      <c r="CB754" s="291">
        <v>0.6</v>
      </c>
      <c r="CC754" s="291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hidden="1" x14ac:dyDescent="0.25">
      <c r="A755" s="4">
        <v>2013</v>
      </c>
      <c r="B755" s="308">
        <v>44265</v>
      </c>
      <c r="C755" s="4" t="s">
        <v>428</v>
      </c>
      <c r="D755" s="4" t="s">
        <v>429</v>
      </c>
      <c r="E755" s="4"/>
      <c r="F755" s="4" t="s">
        <v>1479</v>
      </c>
      <c r="G755" s="5" t="s">
        <v>430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+VLOOKUP(G755,Liste!$A$7:$G$69,3,FALSE)</f>
        <v>Sapin pectiné</v>
      </c>
      <c r="BI755" s="96" t="str">
        <f>+VLOOKUP(H755,Liste!$B$7:$G$69,5,FALSE)</f>
        <v>GS Arc Jurassien</v>
      </c>
      <c r="BJ755" s="131">
        <f t="shared" si="225"/>
        <v>83</v>
      </c>
      <c r="BK755" s="131" t="str">
        <f t="shared" si="227"/>
        <v>Sapin pectiné_F2_Cas général_GS Arc Jurassien_83_</v>
      </c>
      <c r="BL755" s="312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0" t="str">
        <f>+VLOOKUP(G755,Liste!$A$7:$H$69,8,FALSE)</f>
        <v>Résineux</v>
      </c>
      <c r="BU755" s="290">
        <f t="shared" si="228"/>
        <v>0</v>
      </c>
      <c r="BV755" s="292">
        <f t="shared" si="229"/>
        <v>1</v>
      </c>
      <c r="BW755" s="311">
        <v>0</v>
      </c>
      <c r="BX755" s="290">
        <f t="shared" si="230"/>
        <v>0.43</v>
      </c>
      <c r="BY755">
        <f t="shared" si="231"/>
        <v>0</v>
      </c>
      <c r="BZ755" s="296">
        <f t="shared" si="232"/>
        <v>0</v>
      </c>
      <c r="CB755" s="291">
        <v>0.6</v>
      </c>
      <c r="CC755" s="291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hidden="1" x14ac:dyDescent="0.25">
      <c r="A756" s="4">
        <v>2013</v>
      </c>
      <c r="B756" s="308">
        <v>44265</v>
      </c>
      <c r="C756" s="4" t="s">
        <v>428</v>
      </c>
      <c r="D756" s="4" t="s">
        <v>429</v>
      </c>
      <c r="E756" s="4"/>
      <c r="F756" s="4" t="s">
        <v>1479</v>
      </c>
      <c r="G756" s="5" t="s">
        <v>430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+VLOOKUP(G756,Liste!$A$7:$G$69,3,FALSE)</f>
        <v>Sapin pectiné</v>
      </c>
      <c r="BI756" s="96" t="str">
        <f>+VLOOKUP(H756,Liste!$B$7:$G$69,5,FALSE)</f>
        <v>GS Arc Jurassien</v>
      </c>
      <c r="BJ756" s="131">
        <f t="shared" si="225"/>
        <v>84</v>
      </c>
      <c r="BK756" s="131" t="str">
        <f t="shared" si="227"/>
        <v>Sapin pectiné_F2_Cas général_GS Arc Jurassien_84_</v>
      </c>
      <c r="BL756" s="312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0" t="str">
        <f>+VLOOKUP(G756,Liste!$A$7:$H$69,8,FALSE)</f>
        <v>Résineux</v>
      </c>
      <c r="BU756" s="290">
        <f t="shared" si="228"/>
        <v>0</v>
      </c>
      <c r="BV756" s="292">
        <f t="shared" si="229"/>
        <v>1</v>
      </c>
      <c r="BW756" s="311">
        <v>0</v>
      </c>
      <c r="BX756" s="290">
        <f t="shared" si="230"/>
        <v>0.43</v>
      </c>
      <c r="BY756">
        <f t="shared" si="231"/>
        <v>0</v>
      </c>
      <c r="BZ756" s="296">
        <f t="shared" si="232"/>
        <v>0</v>
      </c>
      <c r="CB756" s="291">
        <v>0.6</v>
      </c>
      <c r="CC756" s="291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hidden="1" x14ac:dyDescent="0.25">
      <c r="A757" s="4">
        <v>2013</v>
      </c>
      <c r="B757" s="308">
        <v>44265</v>
      </c>
      <c r="C757" s="4" t="s">
        <v>428</v>
      </c>
      <c r="D757" s="4" t="s">
        <v>429</v>
      </c>
      <c r="E757" s="4"/>
      <c r="F757" s="4" t="s">
        <v>1479</v>
      </c>
      <c r="G757" s="5" t="s">
        <v>430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+VLOOKUP(G757,Liste!$A$7:$G$69,3,FALSE)</f>
        <v>Sapin pectiné</v>
      </c>
      <c r="BI757" s="96" t="str">
        <f>+VLOOKUP(H757,Liste!$B$7:$G$69,5,FALSE)</f>
        <v>GS Arc Jurassien</v>
      </c>
      <c r="BJ757" s="131">
        <f t="shared" si="225"/>
        <v>85</v>
      </c>
      <c r="BK757" s="131" t="str">
        <f t="shared" si="227"/>
        <v>Sapin pectiné_F2_Cas général_GS Arc Jurassien_85_</v>
      </c>
      <c r="BL757" s="312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0" t="str">
        <f>+VLOOKUP(G757,Liste!$A$7:$H$69,8,FALSE)</f>
        <v>Résineux</v>
      </c>
      <c r="BU757" s="290">
        <f t="shared" si="228"/>
        <v>0</v>
      </c>
      <c r="BV757" s="292">
        <f t="shared" si="229"/>
        <v>1</v>
      </c>
      <c r="BW757" s="311">
        <v>0</v>
      </c>
      <c r="BX757" s="290">
        <f t="shared" si="230"/>
        <v>0.43</v>
      </c>
      <c r="BY757">
        <f t="shared" si="231"/>
        <v>0</v>
      </c>
      <c r="BZ757" s="296">
        <f t="shared" si="232"/>
        <v>0</v>
      </c>
      <c r="CB757" s="291">
        <v>0.6</v>
      </c>
      <c r="CC757" s="291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hidden="1" x14ac:dyDescent="0.25">
      <c r="A758" s="4">
        <v>2013</v>
      </c>
      <c r="B758" s="308">
        <v>44265</v>
      </c>
      <c r="C758" s="4" t="s">
        <v>428</v>
      </c>
      <c r="D758" s="4" t="s">
        <v>429</v>
      </c>
      <c r="E758" s="4"/>
      <c r="F758" s="4" t="s">
        <v>1479</v>
      </c>
      <c r="G758" s="5" t="s">
        <v>430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+VLOOKUP(G758,Liste!$A$7:$G$69,3,FALSE)</f>
        <v>Sapin pectiné</v>
      </c>
      <c r="BI758" s="96" t="str">
        <f>+VLOOKUP(H758,Liste!$B$7:$G$69,5,FALSE)</f>
        <v>GS Arc Jurassien</v>
      </c>
      <c r="BJ758" s="131">
        <f t="shared" si="225"/>
        <v>86</v>
      </c>
      <c r="BK758" s="131" t="str">
        <f t="shared" si="227"/>
        <v>Sapin pectiné_F2_Cas général_GS Arc Jurassien_86_</v>
      </c>
      <c r="BL758" s="312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0" t="str">
        <f>+VLOOKUP(G758,Liste!$A$7:$H$69,8,FALSE)</f>
        <v>Résineux</v>
      </c>
      <c r="BU758" s="290">
        <f t="shared" si="228"/>
        <v>0</v>
      </c>
      <c r="BV758" s="292">
        <f t="shared" si="229"/>
        <v>1</v>
      </c>
      <c r="BW758" s="311">
        <v>0</v>
      </c>
      <c r="BX758" s="290">
        <f t="shared" si="230"/>
        <v>0.43</v>
      </c>
      <c r="BY758">
        <f t="shared" si="231"/>
        <v>0</v>
      </c>
      <c r="BZ758" s="296">
        <f t="shared" si="232"/>
        <v>0</v>
      </c>
      <c r="CB758" s="291">
        <v>0.6</v>
      </c>
      <c r="CC758" s="291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hidden="1" x14ac:dyDescent="0.25">
      <c r="A759" s="4">
        <v>2013</v>
      </c>
      <c r="B759" s="308">
        <v>44265</v>
      </c>
      <c r="C759" s="4" t="s">
        <v>428</v>
      </c>
      <c r="D759" s="4" t="s">
        <v>429</v>
      </c>
      <c r="E759" s="4"/>
      <c r="F759" s="4" t="s">
        <v>1479</v>
      </c>
      <c r="G759" s="5" t="s">
        <v>430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+VLOOKUP(G759,Liste!$A$7:$G$69,3,FALSE)</f>
        <v>Sapin pectiné</v>
      </c>
      <c r="BI759" s="96" t="str">
        <f>+VLOOKUP(H759,Liste!$B$7:$G$69,5,FALSE)</f>
        <v>GS Arc Jurassien</v>
      </c>
      <c r="BJ759" s="131">
        <f t="shared" si="225"/>
        <v>87</v>
      </c>
      <c r="BK759" s="131" t="str">
        <f t="shared" si="227"/>
        <v>Sapin pectiné_F2_Cas général_GS Arc Jurassien_87_</v>
      </c>
      <c r="BL759" s="312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0" t="str">
        <f>+VLOOKUP(G759,Liste!$A$7:$H$69,8,FALSE)</f>
        <v>Résineux</v>
      </c>
      <c r="BU759" s="290">
        <f t="shared" si="228"/>
        <v>0</v>
      </c>
      <c r="BV759" s="292">
        <f t="shared" si="229"/>
        <v>1</v>
      </c>
      <c r="BW759" s="311">
        <v>0</v>
      </c>
      <c r="BX759" s="290">
        <f t="shared" si="230"/>
        <v>0.43</v>
      </c>
      <c r="BY759">
        <f t="shared" si="231"/>
        <v>0</v>
      </c>
      <c r="BZ759" s="296">
        <f t="shared" si="232"/>
        <v>0</v>
      </c>
      <c r="CB759" s="291">
        <v>0.6</v>
      </c>
      <c r="CC759" s="291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hidden="1" x14ac:dyDescent="0.25">
      <c r="A760" s="4">
        <v>2013</v>
      </c>
      <c r="B760" s="308">
        <v>44265</v>
      </c>
      <c r="C760" s="4" t="s">
        <v>428</v>
      </c>
      <c r="D760" s="4" t="s">
        <v>429</v>
      </c>
      <c r="E760" s="4"/>
      <c r="F760" s="4" t="s">
        <v>1479</v>
      </c>
      <c r="G760" s="5" t="s">
        <v>430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+VLOOKUP(G760,Liste!$A$7:$G$69,3,FALSE)</f>
        <v>Sapin pectiné</v>
      </c>
      <c r="BI760" s="96" t="str">
        <f>+VLOOKUP(H760,Liste!$B$7:$G$69,5,FALSE)</f>
        <v>GS Arc Jurassien</v>
      </c>
      <c r="BJ760" s="131">
        <f t="shared" si="225"/>
        <v>88</v>
      </c>
      <c r="BK760" s="131" t="str">
        <f t="shared" si="227"/>
        <v>Sapin pectiné_F2_Cas général_GS Arc Jurassien_88_</v>
      </c>
      <c r="BL760" s="312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0" t="str">
        <f>+VLOOKUP(G760,Liste!$A$7:$H$69,8,FALSE)</f>
        <v>Résineux</v>
      </c>
      <c r="BU760" s="290">
        <f t="shared" si="228"/>
        <v>0</v>
      </c>
      <c r="BV760" s="292">
        <f t="shared" si="229"/>
        <v>1</v>
      </c>
      <c r="BW760" s="311">
        <v>0</v>
      </c>
      <c r="BX760" s="290">
        <f t="shared" si="230"/>
        <v>0.43</v>
      </c>
      <c r="BY760">
        <f t="shared" si="231"/>
        <v>0</v>
      </c>
      <c r="BZ760" s="296">
        <f t="shared" si="232"/>
        <v>0</v>
      </c>
      <c r="CB760" s="291">
        <v>0.6</v>
      </c>
      <c r="CC760" s="291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hidden="1" x14ac:dyDescent="0.25">
      <c r="A761" s="4">
        <v>2013</v>
      </c>
      <c r="B761" s="308">
        <v>44265</v>
      </c>
      <c r="C761" s="4" t="s">
        <v>428</v>
      </c>
      <c r="D761" s="4" t="s">
        <v>429</v>
      </c>
      <c r="E761" s="4"/>
      <c r="F761" s="4" t="s">
        <v>1479</v>
      </c>
      <c r="G761" s="5" t="s">
        <v>430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+VLOOKUP(G761,Liste!$A$7:$G$69,3,FALSE)</f>
        <v>Sapin pectiné</v>
      </c>
      <c r="BI761" s="96" t="str">
        <f>+VLOOKUP(H761,Liste!$B$7:$G$69,5,FALSE)</f>
        <v>GS Arc Jurassien</v>
      </c>
      <c r="BJ761" s="131">
        <f t="shared" si="225"/>
        <v>89</v>
      </c>
      <c r="BK761" s="131" t="str">
        <f t="shared" si="227"/>
        <v>Sapin pectiné_F2_Cas général_GS Arc Jurassien_89_</v>
      </c>
      <c r="BL761" s="312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0" t="str">
        <f>+VLOOKUP(G761,Liste!$A$7:$H$69,8,FALSE)</f>
        <v>Résineux</v>
      </c>
      <c r="BU761" s="290">
        <f t="shared" si="228"/>
        <v>0</v>
      </c>
      <c r="BV761" s="292">
        <f t="shared" si="229"/>
        <v>1</v>
      </c>
      <c r="BW761" s="311">
        <v>0</v>
      </c>
      <c r="BX761" s="290">
        <f t="shared" si="230"/>
        <v>0.43</v>
      </c>
      <c r="BY761">
        <f t="shared" si="231"/>
        <v>0</v>
      </c>
      <c r="BZ761" s="296">
        <f t="shared" si="232"/>
        <v>0</v>
      </c>
      <c r="CB761" s="291">
        <v>0.6</v>
      </c>
      <c r="CC761" s="291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hidden="1" x14ac:dyDescent="0.25">
      <c r="A762" s="4">
        <v>2013</v>
      </c>
      <c r="B762" s="308">
        <v>44265</v>
      </c>
      <c r="C762" s="4" t="s">
        <v>428</v>
      </c>
      <c r="D762" s="4" t="s">
        <v>429</v>
      </c>
      <c r="E762" s="4"/>
      <c r="F762" s="4" t="s">
        <v>1479</v>
      </c>
      <c r="G762" s="5" t="s">
        <v>430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+VLOOKUP(G762,Liste!$A$7:$G$69,3,FALSE)</f>
        <v>Sapin pectiné</v>
      </c>
      <c r="BI762" s="96" t="str">
        <f>+VLOOKUP(H762,Liste!$B$7:$G$69,5,FALSE)</f>
        <v>GS Arc Jurassien</v>
      </c>
      <c r="BJ762" s="131">
        <f t="shared" si="225"/>
        <v>90</v>
      </c>
      <c r="BK762" s="131" t="str">
        <f t="shared" si="227"/>
        <v>Sapin pectiné_F2_Cas général_GS Arc Jurassien_90_</v>
      </c>
      <c r="BL762" s="312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0" t="str">
        <f>+VLOOKUP(G762,Liste!$A$7:$H$69,8,FALSE)</f>
        <v>Résineux</v>
      </c>
      <c r="BU762" s="290">
        <f t="shared" si="228"/>
        <v>0</v>
      </c>
      <c r="BV762" s="292">
        <f t="shared" si="229"/>
        <v>1</v>
      </c>
      <c r="BW762" s="311">
        <v>0</v>
      </c>
      <c r="BX762" s="290">
        <f t="shared" si="230"/>
        <v>0.43</v>
      </c>
      <c r="BY762">
        <f t="shared" si="231"/>
        <v>0</v>
      </c>
      <c r="BZ762" s="296">
        <f t="shared" si="232"/>
        <v>0</v>
      </c>
      <c r="CB762" s="291">
        <v>0.6</v>
      </c>
      <c r="CC762" s="291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hidden="1" x14ac:dyDescent="0.25">
      <c r="A763" s="4">
        <v>2013</v>
      </c>
      <c r="B763" s="308">
        <v>44265</v>
      </c>
      <c r="C763" s="4" t="s">
        <v>428</v>
      </c>
      <c r="D763" s="4" t="s">
        <v>429</v>
      </c>
      <c r="E763" s="4"/>
      <c r="F763" s="4" t="s">
        <v>1479</v>
      </c>
      <c r="G763" s="5" t="s">
        <v>430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+VLOOKUP(G763,Liste!$A$7:$G$69,3,FALSE)</f>
        <v>Sapin pectiné</v>
      </c>
      <c r="BI763" s="96" t="str">
        <f>+VLOOKUP(H763,Liste!$B$7:$G$69,5,FALSE)</f>
        <v>GS Arc Jurassien</v>
      </c>
      <c r="BJ763" s="131">
        <f t="shared" si="225"/>
        <v>90</v>
      </c>
      <c r="BK763" s="131" t="str">
        <f t="shared" si="227"/>
        <v>Sapin pectiné_F2_Cas général_GS Arc Jurassien_90_</v>
      </c>
      <c r="BL763" s="312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0" t="str">
        <f>+VLOOKUP(G763,Liste!$A$7:$H$69,8,FALSE)</f>
        <v>Résineux</v>
      </c>
      <c r="BU763" s="290">
        <f t="shared" si="228"/>
        <v>0</v>
      </c>
      <c r="BV763" s="292">
        <f t="shared" si="229"/>
        <v>1</v>
      </c>
      <c r="BW763" s="311">
        <v>0</v>
      </c>
      <c r="BX763" s="290">
        <f t="shared" si="230"/>
        <v>0.43</v>
      </c>
      <c r="BY763">
        <f t="shared" si="231"/>
        <v>0</v>
      </c>
      <c r="BZ763" s="296">
        <f t="shared" si="232"/>
        <v>0</v>
      </c>
      <c r="CB763" s="291">
        <v>0.6</v>
      </c>
      <c r="CC763" s="291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hidden="1" x14ac:dyDescent="0.25">
      <c r="A764" s="4">
        <v>2013</v>
      </c>
      <c r="B764" s="308">
        <v>44265</v>
      </c>
      <c r="C764" s="4" t="s">
        <v>428</v>
      </c>
      <c r="D764" s="4" t="s">
        <v>429</v>
      </c>
      <c r="E764" s="4"/>
      <c r="F764" s="4" t="s">
        <v>1479</v>
      </c>
      <c r="G764" s="5" t="s">
        <v>430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+VLOOKUP(G764,Liste!$A$7:$G$69,3,FALSE)</f>
        <v>Sapin pectiné</v>
      </c>
      <c r="BI764" s="96" t="str">
        <f>+VLOOKUP(H764,Liste!$B$7:$G$69,5,FALSE)</f>
        <v>GS Arc Jurassien</v>
      </c>
      <c r="BJ764" s="131">
        <f t="shared" si="225"/>
        <v>91</v>
      </c>
      <c r="BK764" s="131" t="str">
        <f t="shared" si="227"/>
        <v>Sapin pectiné_F2_Cas général_GS Arc Jurassien_91_</v>
      </c>
      <c r="BL764" s="312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0" t="str">
        <f>+VLOOKUP(G764,Liste!$A$7:$H$69,8,FALSE)</f>
        <v>Résineux</v>
      </c>
      <c r="BU764" s="290">
        <f t="shared" si="228"/>
        <v>0</v>
      </c>
      <c r="BV764" s="292">
        <f t="shared" si="229"/>
        <v>1</v>
      </c>
      <c r="BW764" s="311">
        <v>0</v>
      </c>
      <c r="BX764" s="290">
        <f t="shared" si="230"/>
        <v>0.43</v>
      </c>
      <c r="BY764">
        <f t="shared" si="231"/>
        <v>0</v>
      </c>
      <c r="BZ764" s="296">
        <f t="shared" si="232"/>
        <v>0</v>
      </c>
      <c r="CB764" s="291">
        <v>0.6</v>
      </c>
      <c r="CC764" s="291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hidden="1" x14ac:dyDescent="0.25">
      <c r="A765" s="4">
        <v>2013</v>
      </c>
      <c r="B765" s="308">
        <v>44265</v>
      </c>
      <c r="C765" s="4" t="s">
        <v>428</v>
      </c>
      <c r="D765" s="4" t="s">
        <v>429</v>
      </c>
      <c r="E765" s="4"/>
      <c r="F765" s="4" t="s">
        <v>1479</v>
      </c>
      <c r="G765" s="5" t="s">
        <v>430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+VLOOKUP(G765,Liste!$A$7:$G$69,3,FALSE)</f>
        <v>Sapin pectiné</v>
      </c>
      <c r="BI765" s="96" t="str">
        <f>+VLOOKUP(H765,Liste!$B$7:$G$69,5,FALSE)</f>
        <v>GS Arc Jurassien</v>
      </c>
      <c r="BJ765" s="131">
        <f t="shared" si="225"/>
        <v>92</v>
      </c>
      <c r="BK765" s="131" t="str">
        <f t="shared" si="227"/>
        <v>Sapin pectiné_F2_Cas général_GS Arc Jurassien_92_</v>
      </c>
      <c r="BL765" s="312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0" t="str">
        <f>+VLOOKUP(G765,Liste!$A$7:$H$69,8,FALSE)</f>
        <v>Résineux</v>
      </c>
      <c r="BU765" s="290">
        <f t="shared" si="228"/>
        <v>0</v>
      </c>
      <c r="BV765" s="292">
        <f t="shared" si="229"/>
        <v>1</v>
      </c>
      <c r="BW765" s="311">
        <v>0</v>
      </c>
      <c r="BX765" s="290">
        <f t="shared" si="230"/>
        <v>0.43</v>
      </c>
      <c r="BY765">
        <f t="shared" si="231"/>
        <v>0</v>
      </c>
      <c r="BZ765" s="296">
        <f t="shared" si="232"/>
        <v>0</v>
      </c>
      <c r="CB765" s="291">
        <v>0.6</v>
      </c>
      <c r="CC765" s="291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hidden="1" x14ac:dyDescent="0.25">
      <c r="A766" s="4">
        <v>2013</v>
      </c>
      <c r="B766" s="308">
        <v>44265</v>
      </c>
      <c r="C766" s="4" t="s">
        <v>428</v>
      </c>
      <c r="D766" s="4" t="s">
        <v>429</v>
      </c>
      <c r="E766" s="4"/>
      <c r="F766" s="4" t="s">
        <v>1479</v>
      </c>
      <c r="G766" s="5" t="s">
        <v>430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+VLOOKUP(G766,Liste!$A$7:$G$69,3,FALSE)</f>
        <v>Sapin pectiné</v>
      </c>
      <c r="BI766" s="96" t="str">
        <f>+VLOOKUP(H766,Liste!$B$7:$G$69,5,FALSE)</f>
        <v>GS Arc Jurassien</v>
      </c>
      <c r="BJ766" s="131">
        <f t="shared" si="225"/>
        <v>93</v>
      </c>
      <c r="BK766" s="131" t="str">
        <f t="shared" si="227"/>
        <v>Sapin pectiné_F2_Cas général_GS Arc Jurassien_93_</v>
      </c>
      <c r="BL766" s="312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0" t="str">
        <f>+VLOOKUP(G766,Liste!$A$7:$H$69,8,FALSE)</f>
        <v>Résineux</v>
      </c>
      <c r="BU766" s="290">
        <f t="shared" si="228"/>
        <v>0</v>
      </c>
      <c r="BV766" s="292">
        <f t="shared" si="229"/>
        <v>1</v>
      </c>
      <c r="BW766" s="311">
        <v>0</v>
      </c>
      <c r="BX766" s="290">
        <f t="shared" si="230"/>
        <v>0.43</v>
      </c>
      <c r="BY766">
        <f t="shared" si="231"/>
        <v>0</v>
      </c>
      <c r="BZ766" s="296">
        <f t="shared" si="232"/>
        <v>0</v>
      </c>
      <c r="CB766" s="291">
        <v>0.6</v>
      </c>
      <c r="CC766" s="291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hidden="1" x14ac:dyDescent="0.25">
      <c r="A767" s="4">
        <v>2013</v>
      </c>
      <c r="B767" s="308">
        <v>44265</v>
      </c>
      <c r="C767" s="4" t="s">
        <v>428</v>
      </c>
      <c r="D767" s="4" t="s">
        <v>429</v>
      </c>
      <c r="E767" s="4"/>
      <c r="F767" s="4" t="s">
        <v>1479</v>
      </c>
      <c r="G767" s="5" t="s">
        <v>430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+VLOOKUP(G767,Liste!$A$7:$G$69,3,FALSE)</f>
        <v>Sapin pectiné</v>
      </c>
      <c r="BI767" s="96" t="str">
        <f>+VLOOKUP(H767,Liste!$B$7:$G$69,5,FALSE)</f>
        <v>GS Arc Jurassien</v>
      </c>
      <c r="BJ767" s="131">
        <f t="shared" si="225"/>
        <v>94</v>
      </c>
      <c r="BK767" s="131" t="str">
        <f t="shared" si="227"/>
        <v>Sapin pectiné_F2_Cas général_GS Arc Jurassien_94_</v>
      </c>
      <c r="BL767" s="312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0" t="str">
        <f>+VLOOKUP(G767,Liste!$A$7:$H$69,8,FALSE)</f>
        <v>Résineux</v>
      </c>
      <c r="BU767" s="290">
        <f t="shared" si="228"/>
        <v>0</v>
      </c>
      <c r="BV767" s="292">
        <f t="shared" si="229"/>
        <v>1</v>
      </c>
      <c r="BW767" s="311">
        <v>0</v>
      </c>
      <c r="BX767" s="290">
        <f t="shared" si="230"/>
        <v>0.43</v>
      </c>
      <c r="BY767">
        <f t="shared" si="231"/>
        <v>0</v>
      </c>
      <c r="BZ767" s="296">
        <f t="shared" si="232"/>
        <v>0</v>
      </c>
      <c r="CB767" s="291">
        <v>0.6</v>
      </c>
      <c r="CC767" s="291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hidden="1" x14ac:dyDescent="0.25">
      <c r="A768" s="4">
        <v>2013</v>
      </c>
      <c r="B768" s="308">
        <v>44265</v>
      </c>
      <c r="C768" s="4" t="s">
        <v>428</v>
      </c>
      <c r="D768" s="4" t="s">
        <v>429</v>
      </c>
      <c r="E768" s="4"/>
      <c r="F768" s="4" t="s">
        <v>1479</v>
      </c>
      <c r="G768" s="5" t="s">
        <v>430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+VLOOKUP(G768,Liste!$A$7:$G$69,3,FALSE)</f>
        <v>Sapin pectiné</v>
      </c>
      <c r="BI768" s="96" t="str">
        <f>+VLOOKUP(H768,Liste!$B$7:$G$69,5,FALSE)</f>
        <v>GS Arc Jurassien</v>
      </c>
      <c r="BJ768" s="131">
        <f t="shared" si="225"/>
        <v>95</v>
      </c>
      <c r="BK768" s="131" t="str">
        <f t="shared" si="227"/>
        <v>Sapin pectiné_F2_Cas général_GS Arc Jurassien_95_</v>
      </c>
      <c r="BL768" s="312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0" t="str">
        <f>+VLOOKUP(G768,Liste!$A$7:$H$69,8,FALSE)</f>
        <v>Résineux</v>
      </c>
      <c r="BU768" s="290">
        <f t="shared" si="228"/>
        <v>0</v>
      </c>
      <c r="BV768" s="292">
        <f t="shared" si="229"/>
        <v>1</v>
      </c>
      <c r="BW768" s="311">
        <v>0</v>
      </c>
      <c r="BX768" s="290">
        <f t="shared" si="230"/>
        <v>0.43</v>
      </c>
      <c r="BY768">
        <f t="shared" si="231"/>
        <v>0</v>
      </c>
      <c r="BZ768" s="296">
        <f t="shared" si="232"/>
        <v>0</v>
      </c>
      <c r="CB768" s="291">
        <v>0.6</v>
      </c>
      <c r="CC768" s="291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hidden="1" x14ac:dyDescent="0.25">
      <c r="A769" s="4">
        <v>2013</v>
      </c>
      <c r="B769" s="308">
        <v>44265</v>
      </c>
      <c r="C769" s="4" t="s">
        <v>428</v>
      </c>
      <c r="D769" s="4" t="s">
        <v>429</v>
      </c>
      <c r="E769" s="4"/>
      <c r="F769" s="4" t="s">
        <v>1479</v>
      </c>
      <c r="G769" s="5" t="s">
        <v>430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+VLOOKUP(G769,Liste!$A$7:$G$69,3,FALSE)</f>
        <v>Sapin pectiné</v>
      </c>
      <c r="BI769" s="96" t="str">
        <f>+VLOOKUP(H769,Liste!$B$7:$G$69,5,FALSE)</f>
        <v>GS Arc Jurassien</v>
      </c>
      <c r="BJ769" s="131">
        <f t="shared" si="225"/>
        <v>96</v>
      </c>
      <c r="BK769" s="131" t="str">
        <f t="shared" si="227"/>
        <v>Sapin pectiné_F2_Cas général_GS Arc Jurassien_96_</v>
      </c>
      <c r="BL769" s="312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0" t="str">
        <f>+VLOOKUP(G769,Liste!$A$7:$H$69,8,FALSE)</f>
        <v>Résineux</v>
      </c>
      <c r="BU769" s="290">
        <f t="shared" si="228"/>
        <v>0</v>
      </c>
      <c r="BV769" s="292">
        <f t="shared" si="229"/>
        <v>1</v>
      </c>
      <c r="BW769" s="311">
        <v>0</v>
      </c>
      <c r="BX769" s="290">
        <f t="shared" si="230"/>
        <v>0.43</v>
      </c>
      <c r="BY769">
        <f t="shared" si="231"/>
        <v>0</v>
      </c>
      <c r="BZ769" s="296">
        <f t="shared" si="232"/>
        <v>0</v>
      </c>
      <c r="CB769" s="291">
        <v>0.6</v>
      </c>
      <c r="CC769" s="291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hidden="1" x14ac:dyDescent="0.25">
      <c r="A770" s="4">
        <v>2013</v>
      </c>
      <c r="B770" s="308">
        <v>44265</v>
      </c>
      <c r="C770" s="4" t="s">
        <v>428</v>
      </c>
      <c r="D770" s="4" t="s">
        <v>429</v>
      </c>
      <c r="E770" s="4"/>
      <c r="F770" s="4" t="s">
        <v>1479</v>
      </c>
      <c r="G770" s="5" t="s">
        <v>430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+VLOOKUP(G770,Liste!$A$7:$G$69,3,FALSE)</f>
        <v>Sapin pectiné</v>
      </c>
      <c r="BI770" s="96" t="str">
        <f>+VLOOKUP(H770,Liste!$B$7:$G$69,5,FALSE)</f>
        <v>GS Arc Jurassien</v>
      </c>
      <c r="BJ770" s="131">
        <f t="shared" si="225"/>
        <v>97</v>
      </c>
      <c r="BK770" s="131" t="str">
        <f t="shared" si="227"/>
        <v>Sapin pectiné_F2_Cas général_GS Arc Jurassien_97_</v>
      </c>
      <c r="BL770" s="312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0" t="str">
        <f>+VLOOKUP(G770,Liste!$A$7:$H$69,8,FALSE)</f>
        <v>Résineux</v>
      </c>
      <c r="BU770" s="290">
        <f t="shared" si="228"/>
        <v>0</v>
      </c>
      <c r="BV770" s="292">
        <f t="shared" si="229"/>
        <v>1</v>
      </c>
      <c r="BW770" s="311">
        <v>0</v>
      </c>
      <c r="BX770" s="290">
        <f t="shared" si="230"/>
        <v>0.43</v>
      </c>
      <c r="BY770">
        <f t="shared" si="231"/>
        <v>0</v>
      </c>
      <c r="BZ770" s="296">
        <f t="shared" si="232"/>
        <v>0</v>
      </c>
      <c r="CB770" s="291">
        <v>0.6</v>
      </c>
      <c r="CC770" s="291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hidden="1" x14ac:dyDescent="0.25">
      <c r="A771" s="4">
        <v>2013</v>
      </c>
      <c r="B771" s="308">
        <v>44265</v>
      </c>
      <c r="C771" s="4" t="s">
        <v>428</v>
      </c>
      <c r="D771" s="4" t="s">
        <v>429</v>
      </c>
      <c r="E771" s="4"/>
      <c r="F771" s="4" t="s">
        <v>1479</v>
      </c>
      <c r="G771" s="5" t="s">
        <v>430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+VLOOKUP(G771,Liste!$A$7:$G$69,3,FALSE)</f>
        <v>Sapin pectiné</v>
      </c>
      <c r="BI771" s="96" t="str">
        <f>+VLOOKUP(H771,Liste!$B$7:$G$69,5,FALSE)</f>
        <v>GS Arc Jurassien</v>
      </c>
      <c r="BJ771" s="131">
        <f t="shared" ref="BJ771:BJ834" si="244">+AC771</f>
        <v>98</v>
      </c>
      <c r="BK771" s="131" t="str">
        <f t="shared" si="227"/>
        <v>Sapin pectiné_F2_Cas général_GS Arc Jurassien_98_</v>
      </c>
      <c r="BL771" s="312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0" t="str">
        <f>+VLOOKUP(G771,Liste!$A$7:$H$69,8,FALSE)</f>
        <v>Résineux</v>
      </c>
      <c r="BU771" s="290">
        <f t="shared" si="228"/>
        <v>0</v>
      </c>
      <c r="BV771" s="292">
        <f t="shared" si="229"/>
        <v>1</v>
      </c>
      <c r="BW771" s="311">
        <v>0</v>
      </c>
      <c r="BX771" s="290">
        <f t="shared" si="230"/>
        <v>0.43</v>
      </c>
      <c r="BY771">
        <f t="shared" si="231"/>
        <v>0</v>
      </c>
      <c r="BZ771" s="296">
        <f t="shared" si="232"/>
        <v>0</v>
      </c>
      <c r="CB771" s="291">
        <v>0.6</v>
      </c>
      <c r="CC771" s="291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hidden="1" x14ac:dyDescent="0.25">
      <c r="A772" s="4">
        <v>2013</v>
      </c>
      <c r="B772" s="308">
        <v>44265</v>
      </c>
      <c r="C772" s="4" t="s">
        <v>428</v>
      </c>
      <c r="D772" s="4" t="s">
        <v>429</v>
      </c>
      <c r="E772" s="4"/>
      <c r="F772" s="4" t="s">
        <v>1479</v>
      </c>
      <c r="G772" s="5" t="s">
        <v>430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+VLOOKUP(G772,Liste!$A$7:$G$69,3,FALSE)</f>
        <v>Sapin pectiné</v>
      </c>
      <c r="BI772" s="96" t="str">
        <f>+VLOOKUP(H772,Liste!$B$7:$G$69,5,FALSE)</f>
        <v>GS Arc Jurassien</v>
      </c>
      <c r="BJ772" s="131">
        <f t="shared" si="244"/>
        <v>99</v>
      </c>
      <c r="BK772" s="131" t="str">
        <f t="shared" ref="BK772:BK835" si="246">+_xlfn.CONCAT(BH772,"_",J772,"_",I772,"_",BI772,"_",BJ772,"_")</f>
        <v>Sapin pectiné_F2_Cas général_GS Arc Jurassien_99_</v>
      </c>
      <c r="BL772" s="312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0" t="str">
        <f>+VLOOKUP(G772,Liste!$A$7:$H$69,8,FALSE)</f>
        <v>Résineux</v>
      </c>
      <c r="BU772" s="290">
        <f t="shared" ref="BU772:BU835" si="247">IF(BT772="Résineux",0%,100%)</f>
        <v>0</v>
      </c>
      <c r="BV772" s="292">
        <f t="shared" ref="BV772:BV835" si="248">+IF(BT772="Résineux",100%,0%)</f>
        <v>1</v>
      </c>
      <c r="BW772" s="311">
        <v>0</v>
      </c>
      <c r="BX772" s="290">
        <f t="shared" ref="BX772:BX835" si="249">+IF(BV772&lt;&gt;0,0.43,0.25)</f>
        <v>0.43</v>
      </c>
      <c r="BY772">
        <f t="shared" ref="BY772:BY835" si="250">+IF(BJ772&lt;=30,AV772*BX772,0)</f>
        <v>0</v>
      </c>
      <c r="BZ772" s="296">
        <f t="shared" ref="BZ772:BZ835" si="251">+IF(BJ772&gt;=31,0,BY772+BZ771)</f>
        <v>0</v>
      </c>
      <c r="CB772" s="291">
        <v>0.6</v>
      </c>
      <c r="CC772" s="291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hidden="1" x14ac:dyDescent="0.25">
      <c r="A773" s="4">
        <v>2013</v>
      </c>
      <c r="B773" s="308">
        <v>44265</v>
      </c>
      <c r="C773" s="4" t="s">
        <v>428</v>
      </c>
      <c r="D773" s="4" t="s">
        <v>429</v>
      </c>
      <c r="E773" s="4"/>
      <c r="F773" s="4" t="s">
        <v>1479</v>
      </c>
      <c r="G773" s="5" t="s">
        <v>430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+VLOOKUP(G773,Liste!$A$7:$G$69,3,FALSE)</f>
        <v>Sapin pectiné</v>
      </c>
      <c r="BI773" s="96" t="str">
        <f>+VLOOKUP(H773,Liste!$B$7:$G$69,5,FALSE)</f>
        <v>GS Arc Jurassien</v>
      </c>
      <c r="BJ773" s="131">
        <f t="shared" si="244"/>
        <v>99</v>
      </c>
      <c r="BK773" s="131" t="str">
        <f t="shared" si="246"/>
        <v>Sapin pectiné_F2_Cas général_GS Arc Jurassien_99_</v>
      </c>
      <c r="BL773" s="312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0" t="str">
        <f>+VLOOKUP(G773,Liste!$A$7:$H$69,8,FALSE)</f>
        <v>Résineux</v>
      </c>
      <c r="BU773" s="290">
        <f t="shared" si="247"/>
        <v>0</v>
      </c>
      <c r="BV773" s="292">
        <f t="shared" si="248"/>
        <v>1</v>
      </c>
      <c r="BW773" s="311">
        <v>0</v>
      </c>
      <c r="BX773" s="290">
        <f t="shared" si="249"/>
        <v>0.43</v>
      </c>
      <c r="BY773">
        <f t="shared" si="250"/>
        <v>0</v>
      </c>
      <c r="BZ773" s="296">
        <f t="shared" si="251"/>
        <v>0</v>
      </c>
      <c r="CB773" s="291">
        <v>0.6</v>
      </c>
      <c r="CC773" s="291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hidden="1" x14ac:dyDescent="0.25">
      <c r="A774" s="4">
        <v>2013</v>
      </c>
      <c r="B774" s="308">
        <v>44265</v>
      </c>
      <c r="C774" s="4" t="s">
        <v>428</v>
      </c>
      <c r="D774" s="4" t="s">
        <v>429</v>
      </c>
      <c r="E774" s="4"/>
      <c r="F774" s="4" t="s">
        <v>1479</v>
      </c>
      <c r="G774" s="5" t="s">
        <v>430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+VLOOKUP(G774,Liste!$A$7:$G$69,3,FALSE)</f>
        <v>Sapin pectiné</v>
      </c>
      <c r="BI774" s="96" t="str">
        <f>+VLOOKUP(H774,Liste!$B$7:$G$69,5,FALSE)</f>
        <v>GS Arc Jurassien</v>
      </c>
      <c r="BJ774" s="131">
        <f t="shared" si="244"/>
        <v>100</v>
      </c>
      <c r="BK774" s="131" t="str">
        <f t="shared" si="246"/>
        <v>Sapin pectiné_F2_Cas général_GS Arc Jurassien_100_</v>
      </c>
      <c r="BL774" s="312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0" t="str">
        <f>+VLOOKUP(G774,Liste!$A$7:$H$69,8,FALSE)</f>
        <v>Résineux</v>
      </c>
      <c r="BU774" s="290">
        <f t="shared" si="247"/>
        <v>0</v>
      </c>
      <c r="BV774" s="292">
        <f t="shared" si="248"/>
        <v>1</v>
      </c>
      <c r="BW774" s="311">
        <v>0</v>
      </c>
      <c r="BX774" s="290">
        <f t="shared" si="249"/>
        <v>0.43</v>
      </c>
      <c r="BY774">
        <f t="shared" si="250"/>
        <v>0</v>
      </c>
      <c r="BZ774" s="296">
        <f t="shared" si="251"/>
        <v>0</v>
      </c>
      <c r="CB774" s="291">
        <v>0.6</v>
      </c>
      <c r="CC774" s="291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hidden="1" x14ac:dyDescent="0.25">
      <c r="A775" s="4">
        <v>2013</v>
      </c>
      <c r="B775" s="308">
        <v>44265</v>
      </c>
      <c r="C775" s="4" t="s">
        <v>428</v>
      </c>
      <c r="D775" s="4" t="s">
        <v>429</v>
      </c>
      <c r="E775" s="4"/>
      <c r="F775" s="4" t="s">
        <v>1479</v>
      </c>
      <c r="G775" s="5" t="s">
        <v>430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+VLOOKUP(G775,Liste!$A$7:$G$69,3,FALSE)</f>
        <v>Sapin pectiné</v>
      </c>
      <c r="BI775" s="96" t="str">
        <f>+VLOOKUP(H775,Liste!$B$7:$G$69,5,FALSE)</f>
        <v>GS Arc Jurassien</v>
      </c>
      <c r="BJ775" s="131">
        <f t="shared" si="244"/>
        <v>101</v>
      </c>
      <c r="BK775" s="131" t="str">
        <f t="shared" si="246"/>
        <v>Sapin pectiné_F2_Cas général_GS Arc Jurassien_101_</v>
      </c>
      <c r="BL775" s="312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0" t="str">
        <f>+VLOOKUP(G775,Liste!$A$7:$H$69,8,FALSE)</f>
        <v>Résineux</v>
      </c>
      <c r="BU775" s="290">
        <f t="shared" si="247"/>
        <v>0</v>
      </c>
      <c r="BV775" s="292">
        <f t="shared" si="248"/>
        <v>1</v>
      </c>
      <c r="BW775" s="311">
        <v>0</v>
      </c>
      <c r="BX775" s="290">
        <f t="shared" si="249"/>
        <v>0.43</v>
      </c>
      <c r="BY775">
        <f t="shared" si="250"/>
        <v>0</v>
      </c>
      <c r="BZ775" s="296">
        <f t="shared" si="251"/>
        <v>0</v>
      </c>
      <c r="CB775" s="291">
        <v>0.6</v>
      </c>
      <c r="CC775" s="291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hidden="1" x14ac:dyDescent="0.25">
      <c r="A776" s="4">
        <v>2013</v>
      </c>
      <c r="B776" s="308">
        <v>44265</v>
      </c>
      <c r="C776" s="4" t="s">
        <v>428</v>
      </c>
      <c r="D776" s="4" t="s">
        <v>429</v>
      </c>
      <c r="E776" s="4"/>
      <c r="F776" s="4" t="s">
        <v>1479</v>
      </c>
      <c r="G776" s="5" t="s">
        <v>430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+VLOOKUP(G776,Liste!$A$7:$G$69,3,FALSE)</f>
        <v>Sapin pectiné</v>
      </c>
      <c r="BI776" s="96" t="str">
        <f>+VLOOKUP(H776,Liste!$B$7:$G$69,5,FALSE)</f>
        <v>GS Arc Jurassien</v>
      </c>
      <c r="BJ776" s="131">
        <f t="shared" si="244"/>
        <v>102</v>
      </c>
      <c r="BK776" s="131" t="str">
        <f t="shared" si="246"/>
        <v>Sapin pectiné_F2_Cas général_GS Arc Jurassien_102_</v>
      </c>
      <c r="BL776" s="312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0" t="str">
        <f>+VLOOKUP(G776,Liste!$A$7:$H$69,8,FALSE)</f>
        <v>Résineux</v>
      </c>
      <c r="BU776" s="290">
        <f t="shared" si="247"/>
        <v>0</v>
      </c>
      <c r="BV776" s="292">
        <f t="shared" si="248"/>
        <v>1</v>
      </c>
      <c r="BW776" s="311">
        <v>0</v>
      </c>
      <c r="BX776" s="290">
        <f t="shared" si="249"/>
        <v>0.43</v>
      </c>
      <c r="BY776">
        <f t="shared" si="250"/>
        <v>0</v>
      </c>
      <c r="BZ776" s="296">
        <f t="shared" si="251"/>
        <v>0</v>
      </c>
      <c r="CB776" s="291">
        <v>0.6</v>
      </c>
      <c r="CC776" s="291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hidden="1" x14ac:dyDescent="0.25">
      <c r="A777" s="4">
        <v>2013</v>
      </c>
      <c r="B777" s="308">
        <v>44265</v>
      </c>
      <c r="C777" s="4" t="s">
        <v>428</v>
      </c>
      <c r="D777" s="4" t="s">
        <v>429</v>
      </c>
      <c r="E777" s="4"/>
      <c r="F777" s="4" t="s">
        <v>1479</v>
      </c>
      <c r="G777" s="5" t="s">
        <v>430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+VLOOKUP(G777,Liste!$A$7:$G$69,3,FALSE)</f>
        <v>Sapin pectiné</v>
      </c>
      <c r="BI777" s="96" t="str">
        <f>+VLOOKUP(H777,Liste!$B$7:$G$69,5,FALSE)</f>
        <v>GS Arc Jurassien</v>
      </c>
      <c r="BJ777" s="131">
        <f t="shared" si="244"/>
        <v>103</v>
      </c>
      <c r="BK777" s="131" t="str">
        <f t="shared" si="246"/>
        <v>Sapin pectiné_F2_Cas général_GS Arc Jurassien_103_</v>
      </c>
      <c r="BL777" s="312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0" t="str">
        <f>+VLOOKUP(G777,Liste!$A$7:$H$69,8,FALSE)</f>
        <v>Résineux</v>
      </c>
      <c r="BU777" s="290">
        <f t="shared" si="247"/>
        <v>0</v>
      </c>
      <c r="BV777" s="292">
        <f t="shared" si="248"/>
        <v>1</v>
      </c>
      <c r="BW777" s="311">
        <v>0</v>
      </c>
      <c r="BX777" s="290">
        <f t="shared" si="249"/>
        <v>0.43</v>
      </c>
      <c r="BY777">
        <f t="shared" si="250"/>
        <v>0</v>
      </c>
      <c r="BZ777" s="296">
        <f t="shared" si="251"/>
        <v>0</v>
      </c>
      <c r="CB777" s="291">
        <v>0.6</v>
      </c>
      <c r="CC777" s="291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hidden="1" x14ac:dyDescent="0.25">
      <c r="A778" s="4">
        <v>2013</v>
      </c>
      <c r="B778" s="308">
        <v>44265</v>
      </c>
      <c r="C778" s="4" t="s">
        <v>428</v>
      </c>
      <c r="D778" s="4" t="s">
        <v>429</v>
      </c>
      <c r="E778" s="4"/>
      <c r="F778" s="4" t="s">
        <v>1479</v>
      </c>
      <c r="G778" s="5" t="s">
        <v>430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+VLOOKUP(G778,Liste!$A$7:$G$69,3,FALSE)</f>
        <v>Sapin pectiné</v>
      </c>
      <c r="BI778" s="96" t="str">
        <f>+VLOOKUP(H778,Liste!$B$7:$G$69,5,FALSE)</f>
        <v>GS Arc Jurassien</v>
      </c>
      <c r="BJ778" s="131">
        <f t="shared" si="244"/>
        <v>104</v>
      </c>
      <c r="BK778" s="131" t="str">
        <f t="shared" si="246"/>
        <v>Sapin pectiné_F2_Cas général_GS Arc Jurassien_104_</v>
      </c>
      <c r="BL778" s="312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0" t="str">
        <f>+VLOOKUP(G778,Liste!$A$7:$H$69,8,FALSE)</f>
        <v>Résineux</v>
      </c>
      <c r="BU778" s="290">
        <f t="shared" si="247"/>
        <v>0</v>
      </c>
      <c r="BV778" s="292">
        <f t="shared" si="248"/>
        <v>1</v>
      </c>
      <c r="BW778" s="311">
        <v>0</v>
      </c>
      <c r="BX778" s="290">
        <f t="shared" si="249"/>
        <v>0.43</v>
      </c>
      <c r="BY778">
        <f t="shared" si="250"/>
        <v>0</v>
      </c>
      <c r="BZ778" s="296">
        <f t="shared" si="251"/>
        <v>0</v>
      </c>
      <c r="CB778" s="291">
        <v>0.6</v>
      </c>
      <c r="CC778" s="291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hidden="1" x14ac:dyDescent="0.25">
      <c r="A779" s="4">
        <v>2013</v>
      </c>
      <c r="B779" s="308">
        <v>44265</v>
      </c>
      <c r="C779" s="4" t="s">
        <v>428</v>
      </c>
      <c r="D779" s="4" t="s">
        <v>429</v>
      </c>
      <c r="E779" s="4"/>
      <c r="F779" s="4" t="s">
        <v>1479</v>
      </c>
      <c r="G779" s="5" t="s">
        <v>430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+VLOOKUP(G779,Liste!$A$7:$G$69,3,FALSE)</f>
        <v>Sapin pectiné</v>
      </c>
      <c r="BI779" s="96" t="str">
        <f>+VLOOKUP(H779,Liste!$B$7:$G$69,5,FALSE)</f>
        <v>GS Arc Jurassien</v>
      </c>
      <c r="BJ779" s="131">
        <f t="shared" si="244"/>
        <v>105</v>
      </c>
      <c r="BK779" s="131" t="str">
        <f t="shared" si="246"/>
        <v>Sapin pectiné_F2_Cas général_GS Arc Jurassien_105_</v>
      </c>
      <c r="BL779" s="312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0" t="str">
        <f>+VLOOKUP(G779,Liste!$A$7:$H$69,8,FALSE)</f>
        <v>Résineux</v>
      </c>
      <c r="BU779" s="290">
        <f t="shared" si="247"/>
        <v>0</v>
      </c>
      <c r="BV779" s="292">
        <f t="shared" si="248"/>
        <v>1</v>
      </c>
      <c r="BW779" s="311">
        <v>0</v>
      </c>
      <c r="BX779" s="290">
        <f t="shared" si="249"/>
        <v>0.43</v>
      </c>
      <c r="BY779">
        <f t="shared" si="250"/>
        <v>0</v>
      </c>
      <c r="BZ779" s="296">
        <f t="shared" si="251"/>
        <v>0</v>
      </c>
      <c r="CB779" s="291">
        <v>0.6</v>
      </c>
      <c r="CC779" s="291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hidden="1" x14ac:dyDescent="0.25">
      <c r="A780" s="4">
        <v>2013</v>
      </c>
      <c r="B780" s="308">
        <v>44265</v>
      </c>
      <c r="C780" s="4" t="s">
        <v>428</v>
      </c>
      <c r="D780" s="4" t="s">
        <v>429</v>
      </c>
      <c r="E780" s="4"/>
      <c r="F780" s="4" t="s">
        <v>1479</v>
      </c>
      <c r="G780" s="5" t="s">
        <v>430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+VLOOKUP(G780,Liste!$A$7:$G$69,3,FALSE)</f>
        <v>Sapin pectiné</v>
      </c>
      <c r="BI780" s="96" t="str">
        <f>+VLOOKUP(H780,Liste!$B$7:$G$69,5,FALSE)</f>
        <v>GS Arc Jurassien</v>
      </c>
      <c r="BJ780" s="131">
        <f t="shared" si="244"/>
        <v>106</v>
      </c>
      <c r="BK780" s="131" t="str">
        <f t="shared" si="246"/>
        <v>Sapin pectiné_F2_Cas général_GS Arc Jurassien_106_</v>
      </c>
      <c r="BL780" s="312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0" t="str">
        <f>+VLOOKUP(G780,Liste!$A$7:$H$69,8,FALSE)</f>
        <v>Résineux</v>
      </c>
      <c r="BU780" s="290">
        <f t="shared" si="247"/>
        <v>0</v>
      </c>
      <c r="BV780" s="292">
        <f t="shared" si="248"/>
        <v>1</v>
      </c>
      <c r="BW780" s="311">
        <v>0</v>
      </c>
      <c r="BX780" s="290">
        <f t="shared" si="249"/>
        <v>0.43</v>
      </c>
      <c r="BY780">
        <f t="shared" si="250"/>
        <v>0</v>
      </c>
      <c r="BZ780" s="296">
        <f t="shared" si="251"/>
        <v>0</v>
      </c>
      <c r="CB780" s="291">
        <v>0.6</v>
      </c>
      <c r="CC780" s="291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hidden="1" x14ac:dyDescent="0.25">
      <c r="A781" s="4">
        <v>2013</v>
      </c>
      <c r="B781" s="308">
        <v>44265</v>
      </c>
      <c r="C781" s="4" t="s">
        <v>428</v>
      </c>
      <c r="D781" s="4" t="s">
        <v>429</v>
      </c>
      <c r="E781" s="4"/>
      <c r="F781" s="4" t="s">
        <v>1479</v>
      </c>
      <c r="G781" s="5" t="s">
        <v>430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+VLOOKUP(G781,Liste!$A$7:$G$69,3,FALSE)</f>
        <v>Sapin pectiné</v>
      </c>
      <c r="BI781" s="96" t="str">
        <f>+VLOOKUP(H781,Liste!$B$7:$G$69,5,FALSE)</f>
        <v>GS Arc Jurassien</v>
      </c>
      <c r="BJ781" s="131">
        <f t="shared" si="244"/>
        <v>107</v>
      </c>
      <c r="BK781" s="131" t="str">
        <f t="shared" si="246"/>
        <v>Sapin pectiné_F2_Cas général_GS Arc Jurassien_107_</v>
      </c>
      <c r="BL781" s="312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0" t="str">
        <f>+VLOOKUP(G781,Liste!$A$7:$H$69,8,FALSE)</f>
        <v>Résineux</v>
      </c>
      <c r="BU781" s="290">
        <f t="shared" si="247"/>
        <v>0</v>
      </c>
      <c r="BV781" s="292">
        <f t="shared" si="248"/>
        <v>1</v>
      </c>
      <c r="BW781" s="311">
        <v>0</v>
      </c>
      <c r="BX781" s="290">
        <f t="shared" si="249"/>
        <v>0.43</v>
      </c>
      <c r="BY781">
        <f t="shared" si="250"/>
        <v>0</v>
      </c>
      <c r="BZ781" s="296">
        <f t="shared" si="251"/>
        <v>0</v>
      </c>
      <c r="CB781" s="291">
        <v>0.6</v>
      </c>
      <c r="CC781" s="291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hidden="1" x14ac:dyDescent="0.25">
      <c r="A782" s="4">
        <v>2013</v>
      </c>
      <c r="B782" s="308">
        <v>44265</v>
      </c>
      <c r="C782" s="4" t="s">
        <v>428</v>
      </c>
      <c r="D782" s="4" t="s">
        <v>429</v>
      </c>
      <c r="E782" s="4"/>
      <c r="F782" s="4" t="s">
        <v>1479</v>
      </c>
      <c r="G782" s="5" t="s">
        <v>430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+VLOOKUP(G782,Liste!$A$7:$G$69,3,FALSE)</f>
        <v>Sapin pectiné</v>
      </c>
      <c r="BI782" s="96" t="str">
        <f>+VLOOKUP(H782,Liste!$B$7:$G$69,5,FALSE)</f>
        <v>GS Arc Jurassien</v>
      </c>
      <c r="BJ782" s="131">
        <f t="shared" si="244"/>
        <v>108</v>
      </c>
      <c r="BK782" s="131" t="str">
        <f t="shared" si="246"/>
        <v>Sapin pectiné_F2_Cas général_GS Arc Jurassien_108_</v>
      </c>
      <c r="BL782" s="312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0" t="str">
        <f>+VLOOKUP(G782,Liste!$A$7:$H$69,8,FALSE)</f>
        <v>Résineux</v>
      </c>
      <c r="BU782" s="290">
        <f t="shared" si="247"/>
        <v>0</v>
      </c>
      <c r="BV782" s="292">
        <f t="shared" si="248"/>
        <v>1</v>
      </c>
      <c r="BW782" s="311">
        <v>0</v>
      </c>
      <c r="BX782" s="290">
        <f t="shared" si="249"/>
        <v>0.43</v>
      </c>
      <c r="BY782">
        <f t="shared" si="250"/>
        <v>0</v>
      </c>
      <c r="BZ782" s="296">
        <f t="shared" si="251"/>
        <v>0</v>
      </c>
      <c r="CB782" s="291">
        <v>0.6</v>
      </c>
      <c r="CC782" s="291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hidden="1" x14ac:dyDescent="0.25">
      <c r="A783" s="4">
        <v>2013</v>
      </c>
      <c r="B783" s="308">
        <v>44265</v>
      </c>
      <c r="C783" s="4" t="s">
        <v>428</v>
      </c>
      <c r="D783" s="4" t="s">
        <v>429</v>
      </c>
      <c r="E783" s="4"/>
      <c r="F783" s="4" t="s">
        <v>1479</v>
      </c>
      <c r="G783" s="5" t="s">
        <v>430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+VLOOKUP(G783,Liste!$A$7:$G$69,3,FALSE)</f>
        <v>Sapin pectiné</v>
      </c>
      <c r="BI783" s="96" t="str">
        <f>+VLOOKUP(H783,Liste!$B$7:$G$69,5,FALSE)</f>
        <v>GS Arc Jurassien</v>
      </c>
      <c r="BJ783" s="131">
        <f t="shared" si="244"/>
        <v>108</v>
      </c>
      <c r="BK783" s="131" t="str">
        <f t="shared" si="246"/>
        <v>Sapin pectiné_F2_Cas général_GS Arc Jurassien_108_</v>
      </c>
      <c r="BL783" s="312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0" t="str">
        <f>+VLOOKUP(G783,Liste!$A$7:$H$69,8,FALSE)</f>
        <v>Résineux</v>
      </c>
      <c r="BU783" s="290">
        <f t="shared" si="247"/>
        <v>0</v>
      </c>
      <c r="BV783" s="292">
        <f t="shared" si="248"/>
        <v>1</v>
      </c>
      <c r="BW783" s="311">
        <v>0</v>
      </c>
      <c r="BX783" s="290">
        <f t="shared" si="249"/>
        <v>0.43</v>
      </c>
      <c r="BY783">
        <f t="shared" si="250"/>
        <v>0</v>
      </c>
      <c r="BZ783" s="296">
        <f t="shared" si="251"/>
        <v>0</v>
      </c>
      <c r="CB783" s="291">
        <v>0.6</v>
      </c>
      <c r="CC783" s="291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hidden="1" x14ac:dyDescent="0.25">
      <c r="A784" s="4">
        <v>2013</v>
      </c>
      <c r="B784" s="308">
        <v>44265</v>
      </c>
      <c r="C784" s="4" t="s">
        <v>428</v>
      </c>
      <c r="D784" s="4" t="s">
        <v>429</v>
      </c>
      <c r="E784" s="4"/>
      <c r="F784" s="4" t="s">
        <v>1479</v>
      </c>
      <c r="G784" s="5" t="s">
        <v>430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+VLOOKUP(G784,Liste!$A$7:$G$69,3,FALSE)</f>
        <v>Sapin pectiné</v>
      </c>
      <c r="BI784" s="96" t="str">
        <f>+VLOOKUP(H784,Liste!$B$7:$G$69,5,FALSE)</f>
        <v>GS Arc Jurassien</v>
      </c>
      <c r="BJ784" s="131">
        <f t="shared" si="244"/>
        <v>109</v>
      </c>
      <c r="BK784" s="131" t="str">
        <f t="shared" si="246"/>
        <v>Sapin pectiné_F2_Cas général_GS Arc Jurassien_109_</v>
      </c>
      <c r="BL784" s="312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0" t="str">
        <f>+VLOOKUP(G784,Liste!$A$7:$H$69,8,FALSE)</f>
        <v>Résineux</v>
      </c>
      <c r="BU784" s="290">
        <f t="shared" si="247"/>
        <v>0</v>
      </c>
      <c r="BV784" s="292">
        <f t="shared" si="248"/>
        <v>1</v>
      </c>
      <c r="BW784" s="311">
        <v>0</v>
      </c>
      <c r="BX784" s="290">
        <f t="shared" si="249"/>
        <v>0.43</v>
      </c>
      <c r="BY784">
        <f t="shared" si="250"/>
        <v>0</v>
      </c>
      <c r="BZ784" s="296">
        <f t="shared" si="251"/>
        <v>0</v>
      </c>
      <c r="CB784" s="291">
        <v>0.6</v>
      </c>
      <c r="CC784" s="291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hidden="1" x14ac:dyDescent="0.25">
      <c r="A785" s="4">
        <v>2013</v>
      </c>
      <c r="B785" s="308">
        <v>44265</v>
      </c>
      <c r="C785" s="4" t="s">
        <v>428</v>
      </c>
      <c r="D785" s="4" t="s">
        <v>429</v>
      </c>
      <c r="E785" s="4"/>
      <c r="F785" s="4" t="s">
        <v>1479</v>
      </c>
      <c r="G785" s="5" t="s">
        <v>430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+VLOOKUP(G785,Liste!$A$7:$G$69,3,FALSE)</f>
        <v>Sapin pectiné</v>
      </c>
      <c r="BI785" s="96" t="str">
        <f>+VLOOKUP(H785,Liste!$B$7:$G$69,5,FALSE)</f>
        <v>GS Arc Jurassien</v>
      </c>
      <c r="BJ785" s="131">
        <f t="shared" si="244"/>
        <v>110</v>
      </c>
      <c r="BK785" s="131" t="str">
        <f t="shared" si="246"/>
        <v>Sapin pectiné_F2_Cas général_GS Arc Jurassien_110_</v>
      </c>
      <c r="BL785" s="312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0" t="str">
        <f>+VLOOKUP(G785,Liste!$A$7:$H$69,8,FALSE)</f>
        <v>Résineux</v>
      </c>
      <c r="BU785" s="290">
        <f t="shared" si="247"/>
        <v>0</v>
      </c>
      <c r="BV785" s="292">
        <f t="shared" si="248"/>
        <v>1</v>
      </c>
      <c r="BW785" s="311">
        <v>0</v>
      </c>
      <c r="BX785" s="290">
        <f t="shared" si="249"/>
        <v>0.43</v>
      </c>
      <c r="BY785">
        <f t="shared" si="250"/>
        <v>0</v>
      </c>
      <c r="BZ785" s="296">
        <f t="shared" si="251"/>
        <v>0</v>
      </c>
      <c r="CB785" s="291">
        <v>0.6</v>
      </c>
      <c r="CC785" s="291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hidden="1" x14ac:dyDescent="0.25">
      <c r="A786" s="4">
        <v>2013</v>
      </c>
      <c r="B786" s="308">
        <v>44265</v>
      </c>
      <c r="C786" s="4" t="s">
        <v>428</v>
      </c>
      <c r="D786" s="4" t="s">
        <v>429</v>
      </c>
      <c r="E786" s="4"/>
      <c r="F786" s="4" t="s">
        <v>1479</v>
      </c>
      <c r="G786" s="5" t="s">
        <v>430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+VLOOKUP(G786,Liste!$A$7:$G$69,3,FALSE)</f>
        <v>Sapin pectiné</v>
      </c>
      <c r="BI786" s="96" t="str">
        <f>+VLOOKUP(H786,Liste!$B$7:$G$69,5,FALSE)</f>
        <v>GS Arc Jurassien</v>
      </c>
      <c r="BJ786" s="131">
        <f t="shared" si="244"/>
        <v>111</v>
      </c>
      <c r="BK786" s="131" t="str">
        <f t="shared" si="246"/>
        <v>Sapin pectiné_F2_Cas général_GS Arc Jurassien_111_</v>
      </c>
      <c r="BL786" s="312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0" t="str">
        <f>+VLOOKUP(G786,Liste!$A$7:$H$69,8,FALSE)</f>
        <v>Résineux</v>
      </c>
      <c r="BU786" s="290">
        <f t="shared" si="247"/>
        <v>0</v>
      </c>
      <c r="BV786" s="292">
        <f t="shared" si="248"/>
        <v>1</v>
      </c>
      <c r="BW786" s="311">
        <v>0</v>
      </c>
      <c r="BX786" s="290">
        <f t="shared" si="249"/>
        <v>0.43</v>
      </c>
      <c r="BY786">
        <f t="shared" si="250"/>
        <v>0</v>
      </c>
      <c r="BZ786" s="296">
        <f t="shared" si="251"/>
        <v>0</v>
      </c>
      <c r="CB786" s="291">
        <v>0.6</v>
      </c>
      <c r="CC786" s="291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hidden="1" x14ac:dyDescent="0.25">
      <c r="A787" s="4">
        <v>2013</v>
      </c>
      <c r="B787" s="308">
        <v>44265</v>
      </c>
      <c r="C787" s="4" t="s">
        <v>428</v>
      </c>
      <c r="D787" s="4" t="s">
        <v>429</v>
      </c>
      <c r="E787" s="4"/>
      <c r="F787" s="4" t="s">
        <v>1479</v>
      </c>
      <c r="G787" s="5" t="s">
        <v>430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+VLOOKUP(G787,Liste!$A$7:$G$69,3,FALSE)</f>
        <v>Sapin pectiné</v>
      </c>
      <c r="BI787" s="96" t="str">
        <f>+VLOOKUP(H787,Liste!$B$7:$G$69,5,FALSE)</f>
        <v>GS Arc Jurassien</v>
      </c>
      <c r="BJ787" s="131">
        <f t="shared" si="244"/>
        <v>112</v>
      </c>
      <c r="BK787" s="131" t="str">
        <f t="shared" si="246"/>
        <v>Sapin pectiné_F2_Cas général_GS Arc Jurassien_112_</v>
      </c>
      <c r="BL787" s="312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0" t="str">
        <f>+VLOOKUP(G787,Liste!$A$7:$H$69,8,FALSE)</f>
        <v>Résineux</v>
      </c>
      <c r="BU787" s="290">
        <f t="shared" si="247"/>
        <v>0</v>
      </c>
      <c r="BV787" s="292">
        <f t="shared" si="248"/>
        <v>1</v>
      </c>
      <c r="BW787" s="311">
        <v>0</v>
      </c>
      <c r="BX787" s="290">
        <f t="shared" si="249"/>
        <v>0.43</v>
      </c>
      <c r="BY787">
        <f t="shared" si="250"/>
        <v>0</v>
      </c>
      <c r="BZ787" s="296">
        <f t="shared" si="251"/>
        <v>0</v>
      </c>
      <c r="CB787" s="291">
        <v>0.6</v>
      </c>
      <c r="CC787" s="291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hidden="1" x14ac:dyDescent="0.25">
      <c r="A788" s="4">
        <v>2013</v>
      </c>
      <c r="B788" s="308">
        <v>44265</v>
      </c>
      <c r="C788" s="4" t="s">
        <v>428</v>
      </c>
      <c r="D788" s="4" t="s">
        <v>429</v>
      </c>
      <c r="E788" s="4"/>
      <c r="F788" s="4" t="s">
        <v>1479</v>
      </c>
      <c r="G788" s="5" t="s">
        <v>430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+VLOOKUP(G788,Liste!$A$7:$G$69,3,FALSE)</f>
        <v>Sapin pectiné</v>
      </c>
      <c r="BI788" s="96" t="str">
        <f>+VLOOKUP(H788,Liste!$B$7:$G$69,5,FALSE)</f>
        <v>GS Arc Jurassien</v>
      </c>
      <c r="BJ788" s="131">
        <f t="shared" si="244"/>
        <v>113</v>
      </c>
      <c r="BK788" s="131" t="str">
        <f t="shared" si="246"/>
        <v>Sapin pectiné_F2_Cas général_GS Arc Jurassien_113_</v>
      </c>
      <c r="BL788" s="312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0" t="str">
        <f>+VLOOKUP(G788,Liste!$A$7:$H$69,8,FALSE)</f>
        <v>Résineux</v>
      </c>
      <c r="BU788" s="290">
        <f t="shared" si="247"/>
        <v>0</v>
      </c>
      <c r="BV788" s="292">
        <f t="shared" si="248"/>
        <v>1</v>
      </c>
      <c r="BW788" s="311">
        <v>0</v>
      </c>
      <c r="BX788" s="290">
        <f t="shared" si="249"/>
        <v>0.43</v>
      </c>
      <c r="BY788">
        <f t="shared" si="250"/>
        <v>0</v>
      </c>
      <c r="BZ788" s="296">
        <f t="shared" si="251"/>
        <v>0</v>
      </c>
      <c r="CB788" s="291">
        <v>0.6</v>
      </c>
      <c r="CC788" s="291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hidden="1" x14ac:dyDescent="0.25">
      <c r="A789" s="4">
        <v>2013</v>
      </c>
      <c r="B789" s="308">
        <v>44265</v>
      </c>
      <c r="C789" s="4" t="s">
        <v>428</v>
      </c>
      <c r="D789" s="4" t="s">
        <v>429</v>
      </c>
      <c r="E789" s="4"/>
      <c r="F789" s="4" t="s">
        <v>1479</v>
      </c>
      <c r="G789" s="5" t="s">
        <v>430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+VLOOKUP(G789,Liste!$A$7:$G$69,3,FALSE)</f>
        <v>Sapin pectiné</v>
      </c>
      <c r="BI789" s="96" t="str">
        <f>+VLOOKUP(H789,Liste!$B$7:$G$69,5,FALSE)</f>
        <v>GS Arc Jurassien</v>
      </c>
      <c r="BJ789" s="131">
        <f t="shared" si="244"/>
        <v>114</v>
      </c>
      <c r="BK789" s="131" t="str">
        <f t="shared" si="246"/>
        <v>Sapin pectiné_F2_Cas général_GS Arc Jurassien_114_</v>
      </c>
      <c r="BL789" s="312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0" t="str">
        <f>+VLOOKUP(G789,Liste!$A$7:$H$69,8,FALSE)</f>
        <v>Résineux</v>
      </c>
      <c r="BU789" s="290">
        <f t="shared" si="247"/>
        <v>0</v>
      </c>
      <c r="BV789" s="292">
        <f t="shared" si="248"/>
        <v>1</v>
      </c>
      <c r="BW789" s="311">
        <v>0</v>
      </c>
      <c r="BX789" s="290">
        <f t="shared" si="249"/>
        <v>0.43</v>
      </c>
      <c r="BY789">
        <f t="shared" si="250"/>
        <v>0</v>
      </c>
      <c r="BZ789" s="296">
        <f t="shared" si="251"/>
        <v>0</v>
      </c>
      <c r="CB789" s="291">
        <v>0.6</v>
      </c>
      <c r="CC789" s="291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hidden="1" x14ac:dyDescent="0.25">
      <c r="A790" s="4">
        <v>2013</v>
      </c>
      <c r="B790" s="308">
        <v>44265</v>
      </c>
      <c r="C790" s="4" t="s">
        <v>428</v>
      </c>
      <c r="D790" s="4" t="s">
        <v>429</v>
      </c>
      <c r="E790" s="4"/>
      <c r="F790" s="4" t="s">
        <v>1479</v>
      </c>
      <c r="G790" s="5" t="s">
        <v>430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+VLOOKUP(G790,Liste!$A$7:$G$69,3,FALSE)</f>
        <v>Sapin pectiné</v>
      </c>
      <c r="BI790" s="96" t="str">
        <f>+VLOOKUP(H790,Liste!$B$7:$G$69,5,FALSE)</f>
        <v>GS Arc Jurassien</v>
      </c>
      <c r="BJ790" s="131">
        <f t="shared" si="244"/>
        <v>115</v>
      </c>
      <c r="BK790" s="131" t="str">
        <f t="shared" si="246"/>
        <v>Sapin pectiné_F2_Cas général_GS Arc Jurassien_115_</v>
      </c>
      <c r="BL790" s="312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0" t="str">
        <f>+VLOOKUP(G790,Liste!$A$7:$H$69,8,FALSE)</f>
        <v>Résineux</v>
      </c>
      <c r="BU790" s="290">
        <f t="shared" si="247"/>
        <v>0</v>
      </c>
      <c r="BV790" s="292">
        <f t="shared" si="248"/>
        <v>1</v>
      </c>
      <c r="BW790" s="311">
        <v>0</v>
      </c>
      <c r="BX790" s="290">
        <f t="shared" si="249"/>
        <v>0.43</v>
      </c>
      <c r="BY790">
        <f t="shared" si="250"/>
        <v>0</v>
      </c>
      <c r="BZ790" s="296">
        <f t="shared" si="251"/>
        <v>0</v>
      </c>
      <c r="CB790" s="291">
        <v>0.6</v>
      </c>
      <c r="CC790" s="291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hidden="1" x14ac:dyDescent="0.25">
      <c r="A791" s="4">
        <v>2013</v>
      </c>
      <c r="B791" s="308">
        <v>44265</v>
      </c>
      <c r="C791" s="4" t="s">
        <v>428</v>
      </c>
      <c r="D791" s="4" t="s">
        <v>429</v>
      </c>
      <c r="E791" s="4"/>
      <c r="F791" s="4" t="s">
        <v>1479</v>
      </c>
      <c r="G791" s="5" t="s">
        <v>430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+VLOOKUP(G791,Liste!$A$7:$G$69,3,FALSE)</f>
        <v>Sapin pectiné</v>
      </c>
      <c r="BI791" s="96" t="str">
        <f>+VLOOKUP(H791,Liste!$B$7:$G$69,5,FALSE)</f>
        <v>GS Arc Jurassien</v>
      </c>
      <c r="BJ791" s="131">
        <f t="shared" si="244"/>
        <v>116</v>
      </c>
      <c r="BK791" s="131" t="str">
        <f t="shared" si="246"/>
        <v>Sapin pectiné_F2_Cas général_GS Arc Jurassien_116_</v>
      </c>
      <c r="BL791" s="312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0" t="str">
        <f>+VLOOKUP(G791,Liste!$A$7:$H$69,8,FALSE)</f>
        <v>Résineux</v>
      </c>
      <c r="BU791" s="290">
        <f t="shared" si="247"/>
        <v>0</v>
      </c>
      <c r="BV791" s="292">
        <f t="shared" si="248"/>
        <v>1</v>
      </c>
      <c r="BW791" s="311">
        <v>0</v>
      </c>
      <c r="BX791" s="290">
        <f t="shared" si="249"/>
        <v>0.43</v>
      </c>
      <c r="BY791">
        <f t="shared" si="250"/>
        <v>0</v>
      </c>
      <c r="BZ791" s="296">
        <f t="shared" si="251"/>
        <v>0</v>
      </c>
      <c r="CB791" s="291">
        <v>0.6</v>
      </c>
      <c r="CC791" s="291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hidden="1" x14ac:dyDescent="0.25">
      <c r="A792" s="4">
        <v>2013</v>
      </c>
      <c r="B792" s="308">
        <v>44265</v>
      </c>
      <c r="C792" s="4" t="s">
        <v>428</v>
      </c>
      <c r="D792" s="4" t="s">
        <v>429</v>
      </c>
      <c r="E792" s="4"/>
      <c r="F792" s="4" t="s">
        <v>1479</v>
      </c>
      <c r="G792" s="5" t="s">
        <v>430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+VLOOKUP(G792,Liste!$A$7:$G$69,3,FALSE)</f>
        <v>Sapin pectiné</v>
      </c>
      <c r="BI792" s="96" t="str">
        <f>+VLOOKUP(H792,Liste!$B$7:$G$69,5,FALSE)</f>
        <v>GS Arc Jurassien</v>
      </c>
      <c r="BJ792" s="131">
        <f t="shared" si="244"/>
        <v>117</v>
      </c>
      <c r="BK792" s="131" t="str">
        <f t="shared" si="246"/>
        <v>Sapin pectiné_F2_Cas général_GS Arc Jurassien_117_</v>
      </c>
      <c r="BL792" s="312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0" t="str">
        <f>+VLOOKUP(G792,Liste!$A$7:$H$69,8,FALSE)</f>
        <v>Résineux</v>
      </c>
      <c r="BU792" s="290">
        <f t="shared" si="247"/>
        <v>0</v>
      </c>
      <c r="BV792" s="292">
        <f t="shared" si="248"/>
        <v>1</v>
      </c>
      <c r="BW792" s="311">
        <v>0</v>
      </c>
      <c r="BX792" s="290">
        <f t="shared" si="249"/>
        <v>0.43</v>
      </c>
      <c r="BY792">
        <f t="shared" si="250"/>
        <v>0</v>
      </c>
      <c r="BZ792" s="296">
        <f t="shared" si="251"/>
        <v>0</v>
      </c>
      <c r="CB792" s="291">
        <v>0.6</v>
      </c>
      <c r="CC792" s="291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hidden="1" x14ac:dyDescent="0.25">
      <c r="A793" s="4">
        <v>2013</v>
      </c>
      <c r="B793" s="308">
        <v>44265</v>
      </c>
      <c r="C793" s="4" t="s">
        <v>428</v>
      </c>
      <c r="D793" s="4" t="s">
        <v>429</v>
      </c>
      <c r="E793" s="4"/>
      <c r="F793" s="4" t="s">
        <v>1479</v>
      </c>
      <c r="G793" s="5" t="s">
        <v>430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+VLOOKUP(G793,Liste!$A$7:$G$69,3,FALSE)</f>
        <v>Sapin pectiné</v>
      </c>
      <c r="BI793" s="96" t="str">
        <f>+VLOOKUP(H793,Liste!$B$7:$G$69,5,FALSE)</f>
        <v>GS Arc Jurassien</v>
      </c>
      <c r="BJ793" s="131">
        <f t="shared" si="244"/>
        <v>118</v>
      </c>
      <c r="BK793" s="131" t="str">
        <f t="shared" si="246"/>
        <v>Sapin pectiné_F2_Cas général_GS Arc Jurassien_118_</v>
      </c>
      <c r="BL793" s="312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0" t="str">
        <f>+VLOOKUP(G793,Liste!$A$7:$H$69,8,FALSE)</f>
        <v>Résineux</v>
      </c>
      <c r="BU793" s="290">
        <f t="shared" si="247"/>
        <v>0</v>
      </c>
      <c r="BV793" s="292">
        <f t="shared" si="248"/>
        <v>1</v>
      </c>
      <c r="BW793" s="311">
        <v>0</v>
      </c>
      <c r="BX793" s="290">
        <f t="shared" si="249"/>
        <v>0.43</v>
      </c>
      <c r="BY793">
        <f t="shared" si="250"/>
        <v>0</v>
      </c>
      <c r="BZ793" s="296">
        <f t="shared" si="251"/>
        <v>0</v>
      </c>
      <c r="CB793" s="291">
        <v>0.6</v>
      </c>
      <c r="CC793" s="291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hidden="1" x14ac:dyDescent="0.25">
      <c r="A794" s="4">
        <v>2013</v>
      </c>
      <c r="B794" s="308">
        <v>44265</v>
      </c>
      <c r="C794" s="4" t="s">
        <v>428</v>
      </c>
      <c r="D794" s="4" t="s">
        <v>429</v>
      </c>
      <c r="E794" s="4"/>
      <c r="F794" s="4" t="s">
        <v>1479</v>
      </c>
      <c r="G794" s="5" t="s">
        <v>430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+VLOOKUP(G794,Liste!$A$7:$G$69,3,FALSE)</f>
        <v>Sapin pectiné</v>
      </c>
      <c r="BI794" s="96" t="str">
        <f>+VLOOKUP(H794,Liste!$B$7:$G$69,5,FALSE)</f>
        <v>GS Arc Jurassien</v>
      </c>
      <c r="BJ794" s="131">
        <f t="shared" si="244"/>
        <v>118</v>
      </c>
      <c r="BK794" s="131" t="str">
        <f t="shared" si="246"/>
        <v>Sapin pectiné_F2_Cas général_GS Arc Jurassien_118_</v>
      </c>
      <c r="BL794" s="312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0" t="str">
        <f>+VLOOKUP(G794,Liste!$A$7:$H$69,8,FALSE)</f>
        <v>Résineux</v>
      </c>
      <c r="BU794" s="290">
        <f t="shared" si="247"/>
        <v>0</v>
      </c>
      <c r="BV794" s="292">
        <f t="shared" si="248"/>
        <v>1</v>
      </c>
      <c r="BW794" s="311">
        <v>0</v>
      </c>
      <c r="BX794" s="290">
        <f t="shared" si="249"/>
        <v>0.43</v>
      </c>
      <c r="BY794">
        <f t="shared" si="250"/>
        <v>0</v>
      </c>
      <c r="BZ794" s="296">
        <f t="shared" si="251"/>
        <v>0</v>
      </c>
      <c r="CB794" s="291">
        <v>0.6</v>
      </c>
      <c r="CC794" s="291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hidden="1" x14ac:dyDescent="0.25">
      <c r="A795" s="4">
        <v>2013</v>
      </c>
      <c r="B795" s="308">
        <v>44265</v>
      </c>
      <c r="C795" s="4" t="s">
        <v>428</v>
      </c>
      <c r="D795" s="4" t="s">
        <v>429</v>
      </c>
      <c r="E795" s="4"/>
      <c r="F795" s="4" t="s">
        <v>1479</v>
      </c>
      <c r="G795" s="5" t="s">
        <v>430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+VLOOKUP(G795,Liste!$A$7:$G$69,3,FALSE)</f>
        <v>Sapin pectiné</v>
      </c>
      <c r="BI795" s="96" t="str">
        <f>+VLOOKUP(H795,Liste!$B$7:$G$69,5,FALSE)</f>
        <v>GS Arc Jurassien</v>
      </c>
      <c r="BJ795" s="131">
        <f t="shared" si="244"/>
        <v>119</v>
      </c>
      <c r="BK795" s="131" t="str">
        <f t="shared" si="246"/>
        <v>Sapin pectiné_F2_Cas général_GS Arc Jurassien_119_</v>
      </c>
      <c r="BL795" s="312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0" t="str">
        <f>+VLOOKUP(G795,Liste!$A$7:$H$69,8,FALSE)</f>
        <v>Résineux</v>
      </c>
      <c r="BU795" s="290">
        <f t="shared" si="247"/>
        <v>0</v>
      </c>
      <c r="BV795" s="292">
        <f t="shared" si="248"/>
        <v>1</v>
      </c>
      <c r="BW795" s="311">
        <v>0</v>
      </c>
      <c r="BX795" s="290">
        <f t="shared" si="249"/>
        <v>0.43</v>
      </c>
      <c r="BY795">
        <f t="shared" si="250"/>
        <v>0</v>
      </c>
      <c r="BZ795" s="296">
        <f t="shared" si="251"/>
        <v>0</v>
      </c>
      <c r="CB795" s="291">
        <v>0.6</v>
      </c>
      <c r="CC795" s="291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hidden="1" x14ac:dyDescent="0.25">
      <c r="A796" s="4">
        <v>2013</v>
      </c>
      <c r="B796" s="308">
        <v>44265</v>
      </c>
      <c r="C796" s="4" t="s">
        <v>428</v>
      </c>
      <c r="D796" s="4" t="s">
        <v>429</v>
      </c>
      <c r="E796" s="4"/>
      <c r="F796" s="4" t="s">
        <v>1479</v>
      </c>
      <c r="G796" s="5" t="s">
        <v>430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+VLOOKUP(G796,Liste!$A$7:$G$69,3,FALSE)</f>
        <v>Sapin pectiné</v>
      </c>
      <c r="BI796" s="96" t="str">
        <f>+VLOOKUP(H796,Liste!$B$7:$G$69,5,FALSE)</f>
        <v>GS Arc Jurassien</v>
      </c>
      <c r="BJ796" s="131">
        <f t="shared" si="244"/>
        <v>120</v>
      </c>
      <c r="BK796" s="131" t="str">
        <f t="shared" si="246"/>
        <v>Sapin pectiné_F2_Cas général_GS Arc Jurassien_120_</v>
      </c>
      <c r="BL796" s="312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0" t="str">
        <f>+VLOOKUP(G796,Liste!$A$7:$H$69,8,FALSE)</f>
        <v>Résineux</v>
      </c>
      <c r="BU796" s="290">
        <f t="shared" si="247"/>
        <v>0</v>
      </c>
      <c r="BV796" s="292">
        <f t="shared" si="248"/>
        <v>1</v>
      </c>
      <c r="BW796" s="311">
        <v>0</v>
      </c>
      <c r="BX796" s="290">
        <f t="shared" si="249"/>
        <v>0.43</v>
      </c>
      <c r="BY796">
        <f t="shared" si="250"/>
        <v>0</v>
      </c>
      <c r="BZ796" s="296">
        <f t="shared" si="251"/>
        <v>0</v>
      </c>
      <c r="CB796" s="291">
        <v>0.6</v>
      </c>
      <c r="CC796" s="291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hidden="1" x14ac:dyDescent="0.25">
      <c r="A797" s="4">
        <v>2013</v>
      </c>
      <c r="B797" s="308">
        <v>44265</v>
      </c>
      <c r="C797" s="4" t="s">
        <v>428</v>
      </c>
      <c r="D797" s="4" t="s">
        <v>429</v>
      </c>
      <c r="E797" s="4"/>
      <c r="F797" s="4" t="s">
        <v>1479</v>
      </c>
      <c r="G797" s="5" t="s">
        <v>430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+VLOOKUP(G797,Liste!$A$7:$G$69,3,FALSE)</f>
        <v>Sapin pectiné</v>
      </c>
      <c r="BI797" s="96" t="str">
        <f>+VLOOKUP(H797,Liste!$B$7:$G$69,5,FALSE)</f>
        <v>GS Arc Jurassien</v>
      </c>
      <c r="BJ797" s="131">
        <f t="shared" si="244"/>
        <v>121</v>
      </c>
      <c r="BK797" s="131" t="str">
        <f t="shared" si="246"/>
        <v>Sapin pectiné_F2_Cas général_GS Arc Jurassien_121_</v>
      </c>
      <c r="BL797" s="312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0" t="str">
        <f>+VLOOKUP(G797,Liste!$A$7:$H$69,8,FALSE)</f>
        <v>Résineux</v>
      </c>
      <c r="BU797" s="290">
        <f t="shared" si="247"/>
        <v>0</v>
      </c>
      <c r="BV797" s="292">
        <f t="shared" si="248"/>
        <v>1</v>
      </c>
      <c r="BW797" s="311">
        <v>0</v>
      </c>
      <c r="BX797" s="290">
        <f t="shared" si="249"/>
        <v>0.43</v>
      </c>
      <c r="BY797">
        <f t="shared" si="250"/>
        <v>0</v>
      </c>
      <c r="BZ797" s="296">
        <f t="shared" si="251"/>
        <v>0</v>
      </c>
      <c r="CB797" s="291">
        <v>0.6</v>
      </c>
      <c r="CC797" s="291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hidden="1" x14ac:dyDescent="0.25">
      <c r="A798" s="4">
        <v>2013</v>
      </c>
      <c r="B798" s="308">
        <v>44265</v>
      </c>
      <c r="C798" s="4" t="s">
        <v>428</v>
      </c>
      <c r="D798" s="4" t="s">
        <v>429</v>
      </c>
      <c r="E798" s="4"/>
      <c r="F798" s="4" t="s">
        <v>1479</v>
      </c>
      <c r="G798" s="5" t="s">
        <v>430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+VLOOKUP(G798,Liste!$A$7:$G$69,3,FALSE)</f>
        <v>Sapin pectiné</v>
      </c>
      <c r="BI798" s="96" t="str">
        <f>+VLOOKUP(H798,Liste!$B$7:$G$69,5,FALSE)</f>
        <v>GS Arc Jurassien</v>
      </c>
      <c r="BJ798" s="131">
        <f t="shared" si="244"/>
        <v>122</v>
      </c>
      <c r="BK798" s="131" t="str">
        <f t="shared" si="246"/>
        <v>Sapin pectiné_F2_Cas général_GS Arc Jurassien_122_</v>
      </c>
      <c r="BL798" s="312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0" t="str">
        <f>+VLOOKUP(G798,Liste!$A$7:$H$69,8,FALSE)</f>
        <v>Résineux</v>
      </c>
      <c r="BU798" s="290">
        <f t="shared" si="247"/>
        <v>0</v>
      </c>
      <c r="BV798" s="292">
        <f t="shared" si="248"/>
        <v>1</v>
      </c>
      <c r="BW798" s="311">
        <v>0</v>
      </c>
      <c r="BX798" s="290">
        <f t="shared" si="249"/>
        <v>0.43</v>
      </c>
      <c r="BY798">
        <f t="shared" si="250"/>
        <v>0</v>
      </c>
      <c r="BZ798" s="296">
        <f t="shared" si="251"/>
        <v>0</v>
      </c>
      <c r="CB798" s="291">
        <v>0.6</v>
      </c>
      <c r="CC798" s="291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hidden="1" x14ac:dyDescent="0.25">
      <c r="A799" s="4">
        <v>2013</v>
      </c>
      <c r="B799" s="308">
        <v>44265</v>
      </c>
      <c r="C799" s="4" t="s">
        <v>428</v>
      </c>
      <c r="D799" s="4" t="s">
        <v>429</v>
      </c>
      <c r="E799" s="4"/>
      <c r="F799" s="4" t="s">
        <v>1479</v>
      </c>
      <c r="G799" s="5" t="s">
        <v>430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+VLOOKUP(G799,Liste!$A$7:$G$69,3,FALSE)</f>
        <v>Sapin pectiné</v>
      </c>
      <c r="BI799" s="96" t="str">
        <f>+VLOOKUP(H799,Liste!$B$7:$G$69,5,FALSE)</f>
        <v>GS Arc Jurassien</v>
      </c>
      <c r="BJ799" s="131">
        <f t="shared" si="244"/>
        <v>123</v>
      </c>
      <c r="BK799" s="131" t="str">
        <f t="shared" si="246"/>
        <v>Sapin pectiné_F2_Cas général_GS Arc Jurassien_123_</v>
      </c>
      <c r="BL799" s="312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0" t="str">
        <f>+VLOOKUP(G799,Liste!$A$7:$H$69,8,FALSE)</f>
        <v>Résineux</v>
      </c>
      <c r="BU799" s="290">
        <f t="shared" si="247"/>
        <v>0</v>
      </c>
      <c r="BV799" s="292">
        <f t="shared" si="248"/>
        <v>1</v>
      </c>
      <c r="BW799" s="311">
        <v>0</v>
      </c>
      <c r="BX799" s="290">
        <f t="shared" si="249"/>
        <v>0.43</v>
      </c>
      <c r="BY799">
        <f t="shared" si="250"/>
        <v>0</v>
      </c>
      <c r="BZ799" s="296">
        <f t="shared" si="251"/>
        <v>0</v>
      </c>
      <c r="CB799" s="291">
        <v>0.6</v>
      </c>
      <c r="CC799" s="291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hidden="1" x14ac:dyDescent="0.25">
      <c r="A800" s="4">
        <v>2013</v>
      </c>
      <c r="B800" s="308">
        <v>44265</v>
      </c>
      <c r="C800" s="4" t="s">
        <v>428</v>
      </c>
      <c r="D800" s="4" t="s">
        <v>429</v>
      </c>
      <c r="E800" s="4"/>
      <c r="F800" s="4" t="s">
        <v>1479</v>
      </c>
      <c r="G800" s="5" t="s">
        <v>430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+VLOOKUP(G800,Liste!$A$7:$G$69,3,FALSE)</f>
        <v>Sapin pectiné</v>
      </c>
      <c r="BI800" s="96" t="str">
        <f>+VLOOKUP(H800,Liste!$B$7:$G$69,5,FALSE)</f>
        <v>GS Arc Jurassien</v>
      </c>
      <c r="BJ800" s="131">
        <f t="shared" si="244"/>
        <v>124</v>
      </c>
      <c r="BK800" s="131" t="str">
        <f t="shared" si="246"/>
        <v>Sapin pectiné_F2_Cas général_GS Arc Jurassien_124_</v>
      </c>
      <c r="BL800" s="312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0" t="str">
        <f>+VLOOKUP(G800,Liste!$A$7:$H$69,8,FALSE)</f>
        <v>Résineux</v>
      </c>
      <c r="BU800" s="290">
        <f t="shared" si="247"/>
        <v>0</v>
      </c>
      <c r="BV800" s="292">
        <f t="shared" si="248"/>
        <v>1</v>
      </c>
      <c r="BW800" s="311">
        <v>0</v>
      </c>
      <c r="BX800" s="290">
        <f t="shared" si="249"/>
        <v>0.43</v>
      </c>
      <c r="BY800">
        <f t="shared" si="250"/>
        <v>0</v>
      </c>
      <c r="BZ800" s="296">
        <f t="shared" si="251"/>
        <v>0</v>
      </c>
      <c r="CB800" s="291">
        <v>0.6</v>
      </c>
      <c r="CC800" s="291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hidden="1" x14ac:dyDescent="0.25">
      <c r="A801" s="4">
        <v>2013</v>
      </c>
      <c r="B801" s="308">
        <v>44265</v>
      </c>
      <c r="C801" s="4" t="s">
        <v>428</v>
      </c>
      <c r="D801" s="4" t="s">
        <v>429</v>
      </c>
      <c r="E801" s="4"/>
      <c r="F801" s="4" t="s">
        <v>1479</v>
      </c>
      <c r="G801" s="5" t="s">
        <v>430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+VLOOKUP(G801,Liste!$A$7:$G$69,3,FALSE)</f>
        <v>Sapin pectiné</v>
      </c>
      <c r="BI801" s="96" t="str">
        <f>+VLOOKUP(H801,Liste!$B$7:$G$69,5,FALSE)</f>
        <v>GS Arc Jurassien</v>
      </c>
      <c r="BJ801" s="131">
        <f t="shared" si="244"/>
        <v>125</v>
      </c>
      <c r="BK801" s="131" t="str">
        <f t="shared" si="246"/>
        <v>Sapin pectiné_F2_Cas général_GS Arc Jurassien_125_</v>
      </c>
      <c r="BL801" s="312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0" t="str">
        <f>+VLOOKUP(G801,Liste!$A$7:$H$69,8,FALSE)</f>
        <v>Résineux</v>
      </c>
      <c r="BU801" s="290">
        <f t="shared" si="247"/>
        <v>0</v>
      </c>
      <c r="BV801" s="292">
        <f t="shared" si="248"/>
        <v>1</v>
      </c>
      <c r="BW801" s="311">
        <v>0</v>
      </c>
      <c r="BX801" s="290">
        <f t="shared" si="249"/>
        <v>0.43</v>
      </c>
      <c r="BY801">
        <f t="shared" si="250"/>
        <v>0</v>
      </c>
      <c r="BZ801" s="296">
        <f t="shared" si="251"/>
        <v>0</v>
      </c>
      <c r="CB801" s="291">
        <v>0.6</v>
      </c>
      <c r="CC801" s="291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hidden="1" x14ac:dyDescent="0.25">
      <c r="A802" s="4">
        <v>2013</v>
      </c>
      <c r="B802" s="308">
        <v>44265</v>
      </c>
      <c r="C802" s="4" t="s">
        <v>428</v>
      </c>
      <c r="D802" s="4" t="s">
        <v>429</v>
      </c>
      <c r="E802" s="4"/>
      <c r="F802" s="4" t="s">
        <v>1479</v>
      </c>
      <c r="G802" s="5" t="s">
        <v>430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+VLOOKUP(G802,Liste!$A$7:$G$69,3,FALSE)</f>
        <v>Sapin pectiné</v>
      </c>
      <c r="BI802" s="96" t="str">
        <f>+VLOOKUP(H802,Liste!$B$7:$G$69,5,FALSE)</f>
        <v>GS Arc Jurassien</v>
      </c>
      <c r="BJ802" s="131">
        <f t="shared" si="244"/>
        <v>126</v>
      </c>
      <c r="BK802" s="131" t="str">
        <f t="shared" si="246"/>
        <v>Sapin pectiné_F2_Cas général_GS Arc Jurassien_126_</v>
      </c>
      <c r="BL802" s="312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0" t="str">
        <f>+VLOOKUP(G802,Liste!$A$7:$H$69,8,FALSE)</f>
        <v>Résineux</v>
      </c>
      <c r="BU802" s="290">
        <f t="shared" si="247"/>
        <v>0</v>
      </c>
      <c r="BV802" s="292">
        <f t="shared" si="248"/>
        <v>1</v>
      </c>
      <c r="BW802" s="311">
        <v>0</v>
      </c>
      <c r="BX802" s="290">
        <f t="shared" si="249"/>
        <v>0.43</v>
      </c>
      <c r="BY802">
        <f t="shared" si="250"/>
        <v>0</v>
      </c>
      <c r="BZ802" s="296">
        <f t="shared" si="251"/>
        <v>0</v>
      </c>
      <c r="CB802" s="291">
        <v>0.6</v>
      </c>
      <c r="CC802" s="291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hidden="1" x14ac:dyDescent="0.25">
      <c r="A803" s="4">
        <v>2013</v>
      </c>
      <c r="B803" s="308">
        <v>44265</v>
      </c>
      <c r="C803" s="4" t="s">
        <v>428</v>
      </c>
      <c r="D803" s="4" t="s">
        <v>429</v>
      </c>
      <c r="E803" s="4"/>
      <c r="F803" s="4" t="s">
        <v>1479</v>
      </c>
      <c r="G803" s="5" t="s">
        <v>430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+VLOOKUP(G803,Liste!$A$7:$G$69,3,FALSE)</f>
        <v>Sapin pectiné</v>
      </c>
      <c r="BI803" s="96" t="str">
        <f>+VLOOKUP(H803,Liste!$B$7:$G$69,5,FALSE)</f>
        <v>GS Arc Jurassien</v>
      </c>
      <c r="BJ803" s="131">
        <f t="shared" si="244"/>
        <v>127</v>
      </c>
      <c r="BK803" s="131" t="str">
        <f t="shared" si="246"/>
        <v>Sapin pectiné_F2_Cas général_GS Arc Jurassien_127_</v>
      </c>
      <c r="BL803" s="312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0" t="str">
        <f>+VLOOKUP(G803,Liste!$A$7:$H$69,8,FALSE)</f>
        <v>Résineux</v>
      </c>
      <c r="BU803" s="290">
        <f t="shared" si="247"/>
        <v>0</v>
      </c>
      <c r="BV803" s="292">
        <f t="shared" si="248"/>
        <v>1</v>
      </c>
      <c r="BW803" s="311">
        <v>0</v>
      </c>
      <c r="BX803" s="290">
        <f t="shared" si="249"/>
        <v>0.43</v>
      </c>
      <c r="BY803">
        <f t="shared" si="250"/>
        <v>0</v>
      </c>
      <c r="BZ803" s="296">
        <f t="shared" si="251"/>
        <v>0</v>
      </c>
      <c r="CB803" s="291">
        <v>0.6</v>
      </c>
      <c r="CC803" s="291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hidden="1" x14ac:dyDescent="0.25">
      <c r="A804" s="4">
        <v>2013</v>
      </c>
      <c r="B804" s="308">
        <v>44265</v>
      </c>
      <c r="C804" s="4" t="s">
        <v>428</v>
      </c>
      <c r="D804" s="4" t="s">
        <v>429</v>
      </c>
      <c r="E804" s="4"/>
      <c r="F804" s="4" t="s">
        <v>1479</v>
      </c>
      <c r="G804" s="5" t="s">
        <v>430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+VLOOKUP(G804,Liste!$A$7:$G$69,3,FALSE)</f>
        <v>Sapin pectiné</v>
      </c>
      <c r="BI804" s="96" t="str">
        <f>+VLOOKUP(H804,Liste!$B$7:$G$69,5,FALSE)</f>
        <v>GS Arc Jurassien</v>
      </c>
      <c r="BJ804" s="131">
        <f t="shared" si="244"/>
        <v>128</v>
      </c>
      <c r="BK804" s="131" t="str">
        <f t="shared" si="246"/>
        <v>Sapin pectiné_F2_Cas général_GS Arc Jurassien_128_</v>
      </c>
      <c r="BL804" s="312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0" t="str">
        <f>+VLOOKUP(G804,Liste!$A$7:$H$69,8,FALSE)</f>
        <v>Résineux</v>
      </c>
      <c r="BU804" s="290">
        <f t="shared" si="247"/>
        <v>0</v>
      </c>
      <c r="BV804" s="292">
        <f t="shared" si="248"/>
        <v>1</v>
      </c>
      <c r="BW804" s="311">
        <v>0</v>
      </c>
      <c r="BX804" s="290">
        <f t="shared" si="249"/>
        <v>0.43</v>
      </c>
      <c r="BY804">
        <f t="shared" si="250"/>
        <v>0</v>
      </c>
      <c r="BZ804" s="296">
        <f t="shared" si="251"/>
        <v>0</v>
      </c>
      <c r="CB804" s="291">
        <v>0.6</v>
      </c>
      <c r="CC804" s="291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hidden="1" x14ac:dyDescent="0.25">
      <c r="A805" s="4">
        <v>2013</v>
      </c>
      <c r="B805" s="308">
        <v>44265</v>
      </c>
      <c r="C805" s="4" t="s">
        <v>428</v>
      </c>
      <c r="D805" s="4" t="s">
        <v>429</v>
      </c>
      <c r="E805" s="4"/>
      <c r="F805" s="4" t="s">
        <v>1479</v>
      </c>
      <c r="G805" s="5" t="s">
        <v>430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+VLOOKUP(G805,Liste!$A$7:$G$69,3,FALSE)</f>
        <v>Sapin pectiné</v>
      </c>
      <c r="BI805" s="96" t="str">
        <f>+VLOOKUP(H805,Liste!$B$7:$G$69,5,FALSE)</f>
        <v>GS Arc Jurassien</v>
      </c>
      <c r="BJ805" s="131">
        <f t="shared" si="244"/>
        <v>128</v>
      </c>
      <c r="BK805" s="131" t="str">
        <f t="shared" si="246"/>
        <v>Sapin pectiné_F2_Cas général_GS Arc Jurassien_128_</v>
      </c>
      <c r="BL805" s="312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0" t="str">
        <f>+VLOOKUP(G805,Liste!$A$7:$H$69,8,FALSE)</f>
        <v>Résineux</v>
      </c>
      <c r="BU805" s="290">
        <f t="shared" si="247"/>
        <v>0</v>
      </c>
      <c r="BV805" s="292">
        <f t="shared" si="248"/>
        <v>1</v>
      </c>
      <c r="BW805" s="311">
        <v>0</v>
      </c>
      <c r="BX805" s="290">
        <f t="shared" si="249"/>
        <v>0.43</v>
      </c>
      <c r="BY805">
        <f t="shared" si="250"/>
        <v>0</v>
      </c>
      <c r="BZ805" s="296">
        <f t="shared" si="251"/>
        <v>0</v>
      </c>
      <c r="CB805" s="291">
        <v>0.6</v>
      </c>
      <c r="CC805" s="291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hidden="1" x14ac:dyDescent="0.25">
      <c r="A806" s="4">
        <v>2013</v>
      </c>
      <c r="B806" s="308">
        <v>44265</v>
      </c>
      <c r="C806" s="4" t="s">
        <v>428</v>
      </c>
      <c r="D806" s="4" t="s">
        <v>429</v>
      </c>
      <c r="E806" s="4"/>
      <c r="F806" s="4" t="s">
        <v>1479</v>
      </c>
      <c r="G806" s="5" t="s">
        <v>430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+VLOOKUP(G806,Liste!$A$7:$G$69,3,FALSE)</f>
        <v>Sapin pectiné</v>
      </c>
      <c r="BI806" s="96" t="str">
        <f>+VLOOKUP(H806,Liste!$B$7:$G$69,5,FALSE)</f>
        <v>GS Arc Jurassien</v>
      </c>
      <c r="BJ806" s="131">
        <f t="shared" si="244"/>
        <v>30</v>
      </c>
      <c r="BK806" s="131" t="str">
        <f t="shared" si="246"/>
        <v>Sapin pectiné_F1_Cas général_GS Arc Jurassien_30_</v>
      </c>
      <c r="BL806" s="312"/>
      <c r="BM806" s="13">
        <v>52.3681168382832</v>
      </c>
      <c r="BN806" s="13">
        <v>249.40724115835701</v>
      </c>
      <c r="BP806" s="13">
        <v>359.743735612752</v>
      </c>
      <c r="BQ806" s="13"/>
      <c r="BT806" s="290" t="str">
        <f>+VLOOKUP(G806,Liste!$A$7:$H$69,8,FALSE)</f>
        <v>Résineux</v>
      </c>
      <c r="BU806" s="290">
        <f t="shared" si="247"/>
        <v>0</v>
      </c>
      <c r="BV806" s="292">
        <f t="shared" si="248"/>
        <v>1</v>
      </c>
      <c r="BW806" s="311">
        <v>0</v>
      </c>
      <c r="BX806" s="290">
        <f t="shared" si="249"/>
        <v>0.43</v>
      </c>
      <c r="BY806">
        <f t="shared" si="250"/>
        <v>0</v>
      </c>
      <c r="BZ806" s="296">
        <f t="shared" si="251"/>
        <v>0</v>
      </c>
      <c r="CB806" s="291">
        <v>0.6</v>
      </c>
      <c r="CC806" s="291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hidden="1" x14ac:dyDescent="0.25">
      <c r="A807" s="4">
        <v>2013</v>
      </c>
      <c r="B807" s="308">
        <v>44265</v>
      </c>
      <c r="C807" s="4" t="s">
        <v>428</v>
      </c>
      <c r="D807" s="4" t="s">
        <v>429</v>
      </c>
      <c r="E807" s="4"/>
      <c r="F807" s="4" t="s">
        <v>1479</v>
      </c>
      <c r="G807" s="5" t="s">
        <v>430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+VLOOKUP(G807,Liste!$A$7:$G$69,3,FALSE)</f>
        <v>Sapin pectiné</v>
      </c>
      <c r="BI807" s="96" t="str">
        <f>+VLOOKUP(H807,Liste!$B$7:$G$69,5,FALSE)</f>
        <v>GS Arc Jurassien</v>
      </c>
      <c r="BJ807" s="131">
        <f t="shared" si="244"/>
        <v>45</v>
      </c>
      <c r="BK807" s="131" t="str">
        <f t="shared" si="246"/>
        <v>Sapin pectiné_F1_Cas général_GS Arc Jurassien_45_</v>
      </c>
      <c r="BL807" s="312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0" t="str">
        <f>+VLOOKUP(G807,Liste!$A$7:$H$69,8,FALSE)</f>
        <v>Résineux</v>
      </c>
      <c r="BU807" s="290">
        <f t="shared" si="247"/>
        <v>0</v>
      </c>
      <c r="BV807" s="292">
        <f t="shared" si="248"/>
        <v>1</v>
      </c>
      <c r="BW807" s="311">
        <v>0</v>
      </c>
      <c r="BX807" s="290">
        <f t="shared" si="249"/>
        <v>0.43</v>
      </c>
      <c r="BY807">
        <f t="shared" si="250"/>
        <v>0</v>
      </c>
      <c r="BZ807" s="296">
        <f t="shared" si="251"/>
        <v>0</v>
      </c>
      <c r="CB807" s="291">
        <v>0.6</v>
      </c>
      <c r="CC807" s="291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hidden="1" x14ac:dyDescent="0.25">
      <c r="A808" s="4">
        <v>2013</v>
      </c>
      <c r="B808" s="308">
        <v>44265</v>
      </c>
      <c r="C808" s="4" t="s">
        <v>428</v>
      </c>
      <c r="D808" s="4" t="s">
        <v>429</v>
      </c>
      <c r="E808" s="4"/>
      <c r="F808" s="4" t="s">
        <v>1479</v>
      </c>
      <c r="G808" s="5" t="s">
        <v>430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+VLOOKUP(G808,Liste!$A$7:$G$69,3,FALSE)</f>
        <v>Sapin pectiné</v>
      </c>
      <c r="BI808" s="96" t="str">
        <f>+VLOOKUP(H808,Liste!$B$7:$G$69,5,FALSE)</f>
        <v>GS Arc Jurassien</v>
      </c>
      <c r="BJ808" s="131">
        <f t="shared" si="244"/>
        <v>45</v>
      </c>
      <c r="BK808" s="131" t="str">
        <f t="shared" si="246"/>
        <v>Sapin pectiné_F1_Cas général_GS Arc Jurassien_45_</v>
      </c>
      <c r="BL808" s="312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0" t="str">
        <f>+VLOOKUP(G808,Liste!$A$7:$H$69,8,FALSE)</f>
        <v>Résineux</v>
      </c>
      <c r="BU808" s="290">
        <f t="shared" si="247"/>
        <v>0</v>
      </c>
      <c r="BV808" s="292">
        <f t="shared" si="248"/>
        <v>1</v>
      </c>
      <c r="BW808" s="311">
        <v>0</v>
      </c>
      <c r="BX808" s="290">
        <f t="shared" si="249"/>
        <v>0.43</v>
      </c>
      <c r="BY808">
        <f t="shared" si="250"/>
        <v>0</v>
      </c>
      <c r="BZ808" s="296">
        <f t="shared" si="251"/>
        <v>0</v>
      </c>
      <c r="CB808" s="291">
        <v>0.6</v>
      </c>
      <c r="CC808" s="291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hidden="1" x14ac:dyDescent="0.25">
      <c r="A809" s="4">
        <v>2013</v>
      </c>
      <c r="B809" s="308">
        <v>44265</v>
      </c>
      <c r="C809" s="4" t="s">
        <v>428</v>
      </c>
      <c r="D809" s="4" t="s">
        <v>429</v>
      </c>
      <c r="E809" s="4"/>
      <c r="F809" s="4" t="s">
        <v>1479</v>
      </c>
      <c r="G809" s="5" t="s">
        <v>430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+VLOOKUP(G809,Liste!$A$7:$G$69,3,FALSE)</f>
        <v>Sapin pectiné</v>
      </c>
      <c r="BI809" s="96" t="str">
        <f>+VLOOKUP(H809,Liste!$B$7:$G$69,5,FALSE)</f>
        <v>GS Arc Jurassien</v>
      </c>
      <c r="BJ809" s="131">
        <f t="shared" si="244"/>
        <v>46</v>
      </c>
      <c r="BK809" s="131" t="str">
        <f t="shared" si="246"/>
        <v>Sapin pectiné_F1_Cas général_GS Arc Jurassien_46_</v>
      </c>
      <c r="BL809" s="312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0" t="str">
        <f>+VLOOKUP(G809,Liste!$A$7:$H$69,8,FALSE)</f>
        <v>Résineux</v>
      </c>
      <c r="BU809" s="290">
        <f t="shared" si="247"/>
        <v>0</v>
      </c>
      <c r="BV809" s="292">
        <f t="shared" si="248"/>
        <v>1</v>
      </c>
      <c r="BW809" s="311">
        <v>0</v>
      </c>
      <c r="BX809" s="290">
        <f t="shared" si="249"/>
        <v>0.43</v>
      </c>
      <c r="BY809">
        <f t="shared" si="250"/>
        <v>0</v>
      </c>
      <c r="BZ809" s="296">
        <f t="shared" si="251"/>
        <v>0</v>
      </c>
      <c r="CB809" s="291">
        <v>0.6</v>
      </c>
      <c r="CC809" s="291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hidden="1" x14ac:dyDescent="0.25">
      <c r="A810" s="4">
        <v>2013</v>
      </c>
      <c r="B810" s="308">
        <v>44265</v>
      </c>
      <c r="C810" s="4" t="s">
        <v>428</v>
      </c>
      <c r="D810" s="4" t="s">
        <v>429</v>
      </c>
      <c r="E810" s="4"/>
      <c r="F810" s="4" t="s">
        <v>1479</v>
      </c>
      <c r="G810" s="5" t="s">
        <v>430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+VLOOKUP(G810,Liste!$A$7:$G$69,3,FALSE)</f>
        <v>Sapin pectiné</v>
      </c>
      <c r="BI810" s="96" t="str">
        <f>+VLOOKUP(H810,Liste!$B$7:$G$69,5,FALSE)</f>
        <v>GS Arc Jurassien</v>
      </c>
      <c r="BJ810" s="131">
        <f t="shared" si="244"/>
        <v>47</v>
      </c>
      <c r="BK810" s="131" t="str">
        <f t="shared" si="246"/>
        <v>Sapin pectiné_F1_Cas général_GS Arc Jurassien_47_</v>
      </c>
      <c r="BL810" s="312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0" t="str">
        <f>+VLOOKUP(G810,Liste!$A$7:$H$69,8,FALSE)</f>
        <v>Résineux</v>
      </c>
      <c r="BU810" s="290">
        <f t="shared" si="247"/>
        <v>0</v>
      </c>
      <c r="BV810" s="292">
        <f t="shared" si="248"/>
        <v>1</v>
      </c>
      <c r="BW810" s="311">
        <v>0</v>
      </c>
      <c r="BX810" s="290">
        <f t="shared" si="249"/>
        <v>0.43</v>
      </c>
      <c r="BY810">
        <f t="shared" si="250"/>
        <v>0</v>
      </c>
      <c r="BZ810" s="296">
        <f t="shared" si="251"/>
        <v>0</v>
      </c>
      <c r="CB810" s="291">
        <v>0.6</v>
      </c>
      <c r="CC810" s="291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hidden="1" x14ac:dyDescent="0.25">
      <c r="A811" s="4">
        <v>2013</v>
      </c>
      <c r="B811" s="308">
        <v>44265</v>
      </c>
      <c r="C811" s="4" t="s">
        <v>428</v>
      </c>
      <c r="D811" s="4" t="s">
        <v>429</v>
      </c>
      <c r="E811" s="4"/>
      <c r="F811" s="4" t="s">
        <v>1479</v>
      </c>
      <c r="G811" s="5" t="s">
        <v>430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+VLOOKUP(G811,Liste!$A$7:$G$69,3,FALSE)</f>
        <v>Sapin pectiné</v>
      </c>
      <c r="BI811" s="96" t="str">
        <f>+VLOOKUP(H811,Liste!$B$7:$G$69,5,FALSE)</f>
        <v>GS Arc Jurassien</v>
      </c>
      <c r="BJ811" s="131">
        <f t="shared" si="244"/>
        <v>48</v>
      </c>
      <c r="BK811" s="131" t="str">
        <f t="shared" si="246"/>
        <v>Sapin pectiné_F1_Cas général_GS Arc Jurassien_48_</v>
      </c>
      <c r="BL811" s="312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0" t="str">
        <f>+VLOOKUP(G811,Liste!$A$7:$H$69,8,FALSE)</f>
        <v>Résineux</v>
      </c>
      <c r="BU811" s="290">
        <f t="shared" si="247"/>
        <v>0</v>
      </c>
      <c r="BV811" s="292">
        <f t="shared" si="248"/>
        <v>1</v>
      </c>
      <c r="BW811" s="311">
        <v>0</v>
      </c>
      <c r="BX811" s="290">
        <f t="shared" si="249"/>
        <v>0.43</v>
      </c>
      <c r="BY811">
        <f t="shared" si="250"/>
        <v>0</v>
      </c>
      <c r="BZ811" s="296">
        <f t="shared" si="251"/>
        <v>0</v>
      </c>
      <c r="CB811" s="291">
        <v>0.6</v>
      </c>
      <c r="CC811" s="291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hidden="1" x14ac:dyDescent="0.25">
      <c r="A812" s="4">
        <v>2013</v>
      </c>
      <c r="B812" s="308">
        <v>44265</v>
      </c>
      <c r="C812" s="4" t="s">
        <v>428</v>
      </c>
      <c r="D812" s="4" t="s">
        <v>429</v>
      </c>
      <c r="E812" s="4"/>
      <c r="F812" s="4" t="s">
        <v>1479</v>
      </c>
      <c r="G812" s="5" t="s">
        <v>430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+VLOOKUP(G812,Liste!$A$7:$G$69,3,FALSE)</f>
        <v>Sapin pectiné</v>
      </c>
      <c r="BI812" s="96" t="str">
        <f>+VLOOKUP(H812,Liste!$B$7:$G$69,5,FALSE)</f>
        <v>GS Arc Jurassien</v>
      </c>
      <c r="BJ812" s="131">
        <f t="shared" si="244"/>
        <v>49</v>
      </c>
      <c r="BK812" s="131" t="str">
        <f t="shared" si="246"/>
        <v>Sapin pectiné_F1_Cas général_GS Arc Jurassien_49_</v>
      </c>
      <c r="BL812" s="312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0" t="str">
        <f>+VLOOKUP(G812,Liste!$A$7:$H$69,8,FALSE)</f>
        <v>Résineux</v>
      </c>
      <c r="BU812" s="290">
        <f t="shared" si="247"/>
        <v>0</v>
      </c>
      <c r="BV812" s="292">
        <f t="shared" si="248"/>
        <v>1</v>
      </c>
      <c r="BW812" s="311">
        <v>0</v>
      </c>
      <c r="BX812" s="290">
        <f t="shared" si="249"/>
        <v>0.43</v>
      </c>
      <c r="BY812">
        <f t="shared" si="250"/>
        <v>0</v>
      </c>
      <c r="BZ812" s="296">
        <f t="shared" si="251"/>
        <v>0</v>
      </c>
      <c r="CB812" s="291">
        <v>0.6</v>
      </c>
      <c r="CC812" s="291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hidden="1" x14ac:dyDescent="0.25">
      <c r="A813" s="4">
        <v>2013</v>
      </c>
      <c r="B813" s="308">
        <v>44265</v>
      </c>
      <c r="C813" s="4" t="s">
        <v>428</v>
      </c>
      <c r="D813" s="4" t="s">
        <v>429</v>
      </c>
      <c r="E813" s="4"/>
      <c r="F813" s="4" t="s">
        <v>1479</v>
      </c>
      <c r="G813" s="5" t="s">
        <v>430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+VLOOKUP(G813,Liste!$A$7:$G$69,3,FALSE)</f>
        <v>Sapin pectiné</v>
      </c>
      <c r="BI813" s="96" t="str">
        <f>+VLOOKUP(H813,Liste!$B$7:$G$69,5,FALSE)</f>
        <v>GS Arc Jurassien</v>
      </c>
      <c r="BJ813" s="131">
        <f t="shared" si="244"/>
        <v>50</v>
      </c>
      <c r="BK813" s="131" t="str">
        <f t="shared" si="246"/>
        <v>Sapin pectiné_F1_Cas général_GS Arc Jurassien_50_</v>
      </c>
      <c r="BL813" s="312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0" t="str">
        <f>+VLOOKUP(G813,Liste!$A$7:$H$69,8,FALSE)</f>
        <v>Résineux</v>
      </c>
      <c r="BU813" s="290">
        <f t="shared" si="247"/>
        <v>0</v>
      </c>
      <c r="BV813" s="292">
        <f t="shared" si="248"/>
        <v>1</v>
      </c>
      <c r="BW813" s="311">
        <v>0</v>
      </c>
      <c r="BX813" s="290">
        <f t="shared" si="249"/>
        <v>0.43</v>
      </c>
      <c r="BY813">
        <f t="shared" si="250"/>
        <v>0</v>
      </c>
      <c r="BZ813" s="296">
        <f t="shared" si="251"/>
        <v>0</v>
      </c>
      <c r="CB813" s="291">
        <v>0.6</v>
      </c>
      <c r="CC813" s="291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hidden="1" x14ac:dyDescent="0.25">
      <c r="A814" s="4">
        <v>2013</v>
      </c>
      <c r="B814" s="308">
        <v>44265</v>
      </c>
      <c r="C814" s="4" t="s">
        <v>428</v>
      </c>
      <c r="D814" s="4" t="s">
        <v>429</v>
      </c>
      <c r="E814" s="4"/>
      <c r="F814" s="4" t="s">
        <v>1479</v>
      </c>
      <c r="G814" s="5" t="s">
        <v>430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+VLOOKUP(G814,Liste!$A$7:$G$69,3,FALSE)</f>
        <v>Sapin pectiné</v>
      </c>
      <c r="BI814" s="96" t="str">
        <f>+VLOOKUP(H814,Liste!$B$7:$G$69,5,FALSE)</f>
        <v>GS Arc Jurassien</v>
      </c>
      <c r="BJ814" s="131">
        <f t="shared" si="244"/>
        <v>51</v>
      </c>
      <c r="BK814" s="131" t="str">
        <f t="shared" si="246"/>
        <v>Sapin pectiné_F1_Cas général_GS Arc Jurassien_51_</v>
      </c>
      <c r="BL814" s="312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0" t="str">
        <f>+VLOOKUP(G814,Liste!$A$7:$H$69,8,FALSE)</f>
        <v>Résineux</v>
      </c>
      <c r="BU814" s="290">
        <f t="shared" si="247"/>
        <v>0</v>
      </c>
      <c r="BV814" s="292">
        <f t="shared" si="248"/>
        <v>1</v>
      </c>
      <c r="BW814" s="311">
        <v>0</v>
      </c>
      <c r="BX814" s="290">
        <f t="shared" si="249"/>
        <v>0.43</v>
      </c>
      <c r="BY814">
        <f t="shared" si="250"/>
        <v>0</v>
      </c>
      <c r="BZ814" s="296">
        <f t="shared" si="251"/>
        <v>0</v>
      </c>
      <c r="CB814" s="291">
        <v>0.6</v>
      </c>
      <c r="CC814" s="291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hidden="1" x14ac:dyDescent="0.25">
      <c r="A815" s="4">
        <v>2013</v>
      </c>
      <c r="B815" s="308">
        <v>44265</v>
      </c>
      <c r="C815" s="4" t="s">
        <v>428</v>
      </c>
      <c r="D815" s="4" t="s">
        <v>429</v>
      </c>
      <c r="E815" s="4"/>
      <c r="F815" s="4" t="s">
        <v>1479</v>
      </c>
      <c r="G815" s="5" t="s">
        <v>430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+VLOOKUP(G815,Liste!$A$7:$G$69,3,FALSE)</f>
        <v>Sapin pectiné</v>
      </c>
      <c r="BI815" s="96" t="str">
        <f>+VLOOKUP(H815,Liste!$B$7:$G$69,5,FALSE)</f>
        <v>GS Arc Jurassien</v>
      </c>
      <c r="BJ815" s="131">
        <f t="shared" si="244"/>
        <v>52</v>
      </c>
      <c r="BK815" s="131" t="str">
        <f t="shared" si="246"/>
        <v>Sapin pectiné_F1_Cas général_GS Arc Jurassien_52_</v>
      </c>
      <c r="BL815" s="312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0" t="str">
        <f>+VLOOKUP(G815,Liste!$A$7:$H$69,8,FALSE)</f>
        <v>Résineux</v>
      </c>
      <c r="BU815" s="290">
        <f t="shared" si="247"/>
        <v>0</v>
      </c>
      <c r="BV815" s="292">
        <f t="shared" si="248"/>
        <v>1</v>
      </c>
      <c r="BW815" s="311">
        <v>0</v>
      </c>
      <c r="BX815" s="290">
        <f t="shared" si="249"/>
        <v>0.43</v>
      </c>
      <c r="BY815">
        <f t="shared" si="250"/>
        <v>0</v>
      </c>
      <c r="BZ815" s="296">
        <f t="shared" si="251"/>
        <v>0</v>
      </c>
      <c r="CB815" s="291">
        <v>0.6</v>
      </c>
      <c r="CC815" s="291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hidden="1" x14ac:dyDescent="0.25">
      <c r="A816" s="4">
        <v>2013</v>
      </c>
      <c r="B816" s="308">
        <v>44265</v>
      </c>
      <c r="C816" s="4" t="s">
        <v>428</v>
      </c>
      <c r="D816" s="4" t="s">
        <v>429</v>
      </c>
      <c r="E816" s="4"/>
      <c r="F816" s="4" t="s">
        <v>1479</v>
      </c>
      <c r="G816" s="5" t="s">
        <v>430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+VLOOKUP(G816,Liste!$A$7:$G$69,3,FALSE)</f>
        <v>Sapin pectiné</v>
      </c>
      <c r="BI816" s="96" t="str">
        <f>+VLOOKUP(H816,Liste!$B$7:$G$69,5,FALSE)</f>
        <v>GS Arc Jurassien</v>
      </c>
      <c r="BJ816" s="131">
        <f t="shared" si="244"/>
        <v>52</v>
      </c>
      <c r="BK816" s="131" t="str">
        <f t="shared" si="246"/>
        <v>Sapin pectiné_F1_Cas général_GS Arc Jurassien_52_</v>
      </c>
      <c r="BL816" s="312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0" t="str">
        <f>+VLOOKUP(G816,Liste!$A$7:$H$69,8,FALSE)</f>
        <v>Résineux</v>
      </c>
      <c r="BU816" s="290">
        <f t="shared" si="247"/>
        <v>0</v>
      </c>
      <c r="BV816" s="292">
        <f t="shared" si="248"/>
        <v>1</v>
      </c>
      <c r="BW816" s="311">
        <v>0</v>
      </c>
      <c r="BX816" s="290">
        <f t="shared" si="249"/>
        <v>0.43</v>
      </c>
      <c r="BY816">
        <f t="shared" si="250"/>
        <v>0</v>
      </c>
      <c r="BZ816" s="296">
        <f t="shared" si="251"/>
        <v>0</v>
      </c>
      <c r="CB816" s="291">
        <v>0.6</v>
      </c>
      <c r="CC816" s="291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hidden="1" x14ac:dyDescent="0.25">
      <c r="A817" s="4">
        <v>2013</v>
      </c>
      <c r="B817" s="308">
        <v>44265</v>
      </c>
      <c r="C817" s="4" t="s">
        <v>428</v>
      </c>
      <c r="D817" s="4" t="s">
        <v>429</v>
      </c>
      <c r="E817" s="4"/>
      <c r="F817" s="4" t="s">
        <v>1479</v>
      </c>
      <c r="G817" s="5" t="s">
        <v>430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+VLOOKUP(G817,Liste!$A$7:$G$69,3,FALSE)</f>
        <v>Sapin pectiné</v>
      </c>
      <c r="BI817" s="96" t="str">
        <f>+VLOOKUP(H817,Liste!$B$7:$G$69,5,FALSE)</f>
        <v>GS Arc Jurassien</v>
      </c>
      <c r="BJ817" s="131">
        <f t="shared" si="244"/>
        <v>53</v>
      </c>
      <c r="BK817" s="131" t="str">
        <f t="shared" si="246"/>
        <v>Sapin pectiné_F1_Cas général_GS Arc Jurassien_53_</v>
      </c>
      <c r="BL817" s="312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0" t="str">
        <f>+VLOOKUP(G817,Liste!$A$7:$H$69,8,FALSE)</f>
        <v>Résineux</v>
      </c>
      <c r="BU817" s="290">
        <f t="shared" si="247"/>
        <v>0</v>
      </c>
      <c r="BV817" s="292">
        <f t="shared" si="248"/>
        <v>1</v>
      </c>
      <c r="BW817" s="311">
        <v>0</v>
      </c>
      <c r="BX817" s="290">
        <f t="shared" si="249"/>
        <v>0.43</v>
      </c>
      <c r="BY817">
        <f t="shared" si="250"/>
        <v>0</v>
      </c>
      <c r="BZ817" s="296">
        <f t="shared" si="251"/>
        <v>0</v>
      </c>
      <c r="CB817" s="291">
        <v>0.6</v>
      </c>
      <c r="CC817" s="291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hidden="1" x14ac:dyDescent="0.25">
      <c r="A818" s="4">
        <v>2013</v>
      </c>
      <c r="B818" s="308">
        <v>44265</v>
      </c>
      <c r="C818" s="4" t="s">
        <v>428</v>
      </c>
      <c r="D818" s="4" t="s">
        <v>429</v>
      </c>
      <c r="E818" s="4"/>
      <c r="F818" s="4" t="s">
        <v>1479</v>
      </c>
      <c r="G818" s="5" t="s">
        <v>430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+VLOOKUP(G818,Liste!$A$7:$G$69,3,FALSE)</f>
        <v>Sapin pectiné</v>
      </c>
      <c r="BI818" s="96" t="str">
        <f>+VLOOKUP(H818,Liste!$B$7:$G$69,5,FALSE)</f>
        <v>GS Arc Jurassien</v>
      </c>
      <c r="BJ818" s="131">
        <f t="shared" si="244"/>
        <v>54</v>
      </c>
      <c r="BK818" s="131" t="str">
        <f t="shared" si="246"/>
        <v>Sapin pectiné_F1_Cas général_GS Arc Jurassien_54_</v>
      </c>
      <c r="BL818" s="312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0" t="str">
        <f>+VLOOKUP(G818,Liste!$A$7:$H$69,8,FALSE)</f>
        <v>Résineux</v>
      </c>
      <c r="BU818" s="290">
        <f t="shared" si="247"/>
        <v>0</v>
      </c>
      <c r="BV818" s="292">
        <f t="shared" si="248"/>
        <v>1</v>
      </c>
      <c r="BW818" s="311">
        <v>0</v>
      </c>
      <c r="BX818" s="290">
        <f t="shared" si="249"/>
        <v>0.43</v>
      </c>
      <c r="BY818">
        <f t="shared" si="250"/>
        <v>0</v>
      </c>
      <c r="BZ818" s="296">
        <f t="shared" si="251"/>
        <v>0</v>
      </c>
      <c r="CB818" s="291">
        <v>0.6</v>
      </c>
      <c r="CC818" s="291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hidden="1" x14ac:dyDescent="0.25">
      <c r="A819" s="4">
        <v>2013</v>
      </c>
      <c r="B819" s="308">
        <v>44265</v>
      </c>
      <c r="C819" s="4" t="s">
        <v>428</v>
      </c>
      <c r="D819" s="4" t="s">
        <v>429</v>
      </c>
      <c r="E819" s="4"/>
      <c r="F819" s="4" t="s">
        <v>1479</v>
      </c>
      <c r="G819" s="5" t="s">
        <v>430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+VLOOKUP(G819,Liste!$A$7:$G$69,3,FALSE)</f>
        <v>Sapin pectiné</v>
      </c>
      <c r="BI819" s="96" t="str">
        <f>+VLOOKUP(H819,Liste!$B$7:$G$69,5,FALSE)</f>
        <v>GS Arc Jurassien</v>
      </c>
      <c r="BJ819" s="131">
        <f t="shared" si="244"/>
        <v>55</v>
      </c>
      <c r="BK819" s="131" t="str">
        <f t="shared" si="246"/>
        <v>Sapin pectiné_F1_Cas général_GS Arc Jurassien_55_</v>
      </c>
      <c r="BL819" s="312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0" t="str">
        <f>+VLOOKUP(G819,Liste!$A$7:$H$69,8,FALSE)</f>
        <v>Résineux</v>
      </c>
      <c r="BU819" s="290">
        <f t="shared" si="247"/>
        <v>0</v>
      </c>
      <c r="BV819" s="292">
        <f t="shared" si="248"/>
        <v>1</v>
      </c>
      <c r="BW819" s="311">
        <v>0</v>
      </c>
      <c r="BX819" s="290">
        <f t="shared" si="249"/>
        <v>0.43</v>
      </c>
      <c r="BY819">
        <f t="shared" si="250"/>
        <v>0</v>
      </c>
      <c r="BZ819" s="296">
        <f t="shared" si="251"/>
        <v>0</v>
      </c>
      <c r="CB819" s="291">
        <v>0.6</v>
      </c>
      <c r="CC819" s="291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hidden="1" x14ac:dyDescent="0.25">
      <c r="A820" s="4">
        <v>2013</v>
      </c>
      <c r="B820" s="308">
        <v>44265</v>
      </c>
      <c r="C820" s="4" t="s">
        <v>428</v>
      </c>
      <c r="D820" s="4" t="s">
        <v>429</v>
      </c>
      <c r="E820" s="4"/>
      <c r="F820" s="4" t="s">
        <v>1479</v>
      </c>
      <c r="G820" s="5" t="s">
        <v>430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+VLOOKUP(G820,Liste!$A$7:$G$69,3,FALSE)</f>
        <v>Sapin pectiné</v>
      </c>
      <c r="BI820" s="96" t="str">
        <f>+VLOOKUP(H820,Liste!$B$7:$G$69,5,FALSE)</f>
        <v>GS Arc Jurassien</v>
      </c>
      <c r="BJ820" s="131">
        <f t="shared" si="244"/>
        <v>56</v>
      </c>
      <c r="BK820" s="131" t="str">
        <f t="shared" si="246"/>
        <v>Sapin pectiné_F1_Cas général_GS Arc Jurassien_56_</v>
      </c>
      <c r="BL820" s="312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0" t="str">
        <f>+VLOOKUP(G820,Liste!$A$7:$H$69,8,FALSE)</f>
        <v>Résineux</v>
      </c>
      <c r="BU820" s="290">
        <f t="shared" si="247"/>
        <v>0</v>
      </c>
      <c r="BV820" s="292">
        <f t="shared" si="248"/>
        <v>1</v>
      </c>
      <c r="BW820" s="311">
        <v>0</v>
      </c>
      <c r="BX820" s="290">
        <f t="shared" si="249"/>
        <v>0.43</v>
      </c>
      <c r="BY820">
        <f t="shared" si="250"/>
        <v>0</v>
      </c>
      <c r="BZ820" s="296">
        <f t="shared" si="251"/>
        <v>0</v>
      </c>
      <c r="CB820" s="291">
        <v>0.6</v>
      </c>
      <c r="CC820" s="291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hidden="1" x14ac:dyDescent="0.25">
      <c r="A821" s="4">
        <v>2013</v>
      </c>
      <c r="B821" s="308">
        <v>44265</v>
      </c>
      <c r="C821" s="4" t="s">
        <v>428</v>
      </c>
      <c r="D821" s="4" t="s">
        <v>429</v>
      </c>
      <c r="E821" s="4"/>
      <c r="F821" s="4" t="s">
        <v>1479</v>
      </c>
      <c r="G821" s="5" t="s">
        <v>430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+VLOOKUP(G821,Liste!$A$7:$G$69,3,FALSE)</f>
        <v>Sapin pectiné</v>
      </c>
      <c r="BI821" s="96" t="str">
        <f>+VLOOKUP(H821,Liste!$B$7:$G$69,5,FALSE)</f>
        <v>GS Arc Jurassien</v>
      </c>
      <c r="BJ821" s="131">
        <f t="shared" si="244"/>
        <v>57</v>
      </c>
      <c r="BK821" s="131" t="str">
        <f t="shared" si="246"/>
        <v>Sapin pectiné_F1_Cas général_GS Arc Jurassien_57_</v>
      </c>
      <c r="BL821" s="312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0" t="str">
        <f>+VLOOKUP(G821,Liste!$A$7:$H$69,8,FALSE)</f>
        <v>Résineux</v>
      </c>
      <c r="BU821" s="290">
        <f t="shared" si="247"/>
        <v>0</v>
      </c>
      <c r="BV821" s="292">
        <f t="shared" si="248"/>
        <v>1</v>
      </c>
      <c r="BW821" s="311">
        <v>0</v>
      </c>
      <c r="BX821" s="290">
        <f t="shared" si="249"/>
        <v>0.43</v>
      </c>
      <c r="BY821">
        <f t="shared" si="250"/>
        <v>0</v>
      </c>
      <c r="BZ821" s="296">
        <f t="shared" si="251"/>
        <v>0</v>
      </c>
      <c r="CB821" s="291">
        <v>0.6</v>
      </c>
      <c r="CC821" s="291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hidden="1" x14ac:dyDescent="0.25">
      <c r="A822" s="4">
        <v>2013</v>
      </c>
      <c r="B822" s="308">
        <v>44265</v>
      </c>
      <c r="C822" s="4" t="s">
        <v>428</v>
      </c>
      <c r="D822" s="4" t="s">
        <v>429</v>
      </c>
      <c r="E822" s="4"/>
      <c r="F822" s="4" t="s">
        <v>1479</v>
      </c>
      <c r="G822" s="5" t="s">
        <v>430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+VLOOKUP(G822,Liste!$A$7:$G$69,3,FALSE)</f>
        <v>Sapin pectiné</v>
      </c>
      <c r="BI822" s="96" t="str">
        <f>+VLOOKUP(H822,Liste!$B$7:$G$69,5,FALSE)</f>
        <v>GS Arc Jurassien</v>
      </c>
      <c r="BJ822" s="131">
        <f t="shared" si="244"/>
        <v>58</v>
      </c>
      <c r="BK822" s="131" t="str">
        <f t="shared" si="246"/>
        <v>Sapin pectiné_F1_Cas général_GS Arc Jurassien_58_</v>
      </c>
      <c r="BL822" s="312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0" t="str">
        <f>+VLOOKUP(G822,Liste!$A$7:$H$69,8,FALSE)</f>
        <v>Résineux</v>
      </c>
      <c r="BU822" s="290">
        <f t="shared" si="247"/>
        <v>0</v>
      </c>
      <c r="BV822" s="292">
        <f t="shared" si="248"/>
        <v>1</v>
      </c>
      <c r="BW822" s="311">
        <v>0</v>
      </c>
      <c r="BX822" s="290">
        <f t="shared" si="249"/>
        <v>0.43</v>
      </c>
      <c r="BY822">
        <f t="shared" si="250"/>
        <v>0</v>
      </c>
      <c r="BZ822" s="296">
        <f t="shared" si="251"/>
        <v>0</v>
      </c>
      <c r="CB822" s="291">
        <v>0.6</v>
      </c>
      <c r="CC822" s="291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hidden="1" x14ac:dyDescent="0.25">
      <c r="A823" s="4">
        <v>2013</v>
      </c>
      <c r="B823" s="308">
        <v>44265</v>
      </c>
      <c r="C823" s="4" t="s">
        <v>428</v>
      </c>
      <c r="D823" s="4" t="s">
        <v>429</v>
      </c>
      <c r="E823" s="4"/>
      <c r="F823" s="4" t="s">
        <v>1479</v>
      </c>
      <c r="G823" s="5" t="s">
        <v>430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+VLOOKUP(G823,Liste!$A$7:$G$69,3,FALSE)</f>
        <v>Sapin pectiné</v>
      </c>
      <c r="BI823" s="96" t="str">
        <f>+VLOOKUP(H823,Liste!$B$7:$G$69,5,FALSE)</f>
        <v>GS Arc Jurassien</v>
      </c>
      <c r="BJ823" s="131">
        <f t="shared" si="244"/>
        <v>59</v>
      </c>
      <c r="BK823" s="131" t="str">
        <f t="shared" si="246"/>
        <v>Sapin pectiné_F1_Cas général_GS Arc Jurassien_59_</v>
      </c>
      <c r="BL823" s="312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0" t="str">
        <f>+VLOOKUP(G823,Liste!$A$7:$H$69,8,FALSE)</f>
        <v>Résineux</v>
      </c>
      <c r="BU823" s="290">
        <f t="shared" si="247"/>
        <v>0</v>
      </c>
      <c r="BV823" s="292">
        <f t="shared" si="248"/>
        <v>1</v>
      </c>
      <c r="BW823" s="311">
        <v>0</v>
      </c>
      <c r="BX823" s="290">
        <f t="shared" si="249"/>
        <v>0.43</v>
      </c>
      <c r="BY823">
        <f t="shared" si="250"/>
        <v>0</v>
      </c>
      <c r="BZ823" s="296">
        <f t="shared" si="251"/>
        <v>0</v>
      </c>
      <c r="CB823" s="291">
        <v>0.6</v>
      </c>
      <c r="CC823" s="291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hidden="1" x14ac:dyDescent="0.25">
      <c r="A824" s="4">
        <v>2013</v>
      </c>
      <c r="B824" s="308">
        <v>44265</v>
      </c>
      <c r="C824" s="4" t="s">
        <v>428</v>
      </c>
      <c r="D824" s="4" t="s">
        <v>429</v>
      </c>
      <c r="E824" s="4"/>
      <c r="F824" s="4" t="s">
        <v>1479</v>
      </c>
      <c r="G824" s="5" t="s">
        <v>430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+VLOOKUP(G824,Liste!$A$7:$G$69,3,FALSE)</f>
        <v>Sapin pectiné</v>
      </c>
      <c r="BI824" s="96" t="str">
        <f>+VLOOKUP(H824,Liste!$B$7:$G$69,5,FALSE)</f>
        <v>GS Arc Jurassien</v>
      </c>
      <c r="BJ824" s="131">
        <f t="shared" si="244"/>
        <v>59</v>
      </c>
      <c r="BK824" s="131" t="str">
        <f t="shared" si="246"/>
        <v>Sapin pectiné_F1_Cas général_GS Arc Jurassien_59_</v>
      </c>
      <c r="BL824" s="312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0" t="str">
        <f>+VLOOKUP(G824,Liste!$A$7:$H$69,8,FALSE)</f>
        <v>Résineux</v>
      </c>
      <c r="BU824" s="290">
        <f t="shared" si="247"/>
        <v>0</v>
      </c>
      <c r="BV824" s="292">
        <f t="shared" si="248"/>
        <v>1</v>
      </c>
      <c r="BW824" s="311">
        <v>0</v>
      </c>
      <c r="BX824" s="290">
        <f t="shared" si="249"/>
        <v>0.43</v>
      </c>
      <c r="BY824">
        <f t="shared" si="250"/>
        <v>0</v>
      </c>
      <c r="BZ824" s="296">
        <f t="shared" si="251"/>
        <v>0</v>
      </c>
      <c r="CB824" s="291">
        <v>0.6</v>
      </c>
      <c r="CC824" s="291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hidden="1" x14ac:dyDescent="0.25">
      <c r="A825" s="4">
        <v>2013</v>
      </c>
      <c r="B825" s="308">
        <v>44265</v>
      </c>
      <c r="C825" s="4" t="s">
        <v>428</v>
      </c>
      <c r="D825" s="4" t="s">
        <v>429</v>
      </c>
      <c r="E825" s="4"/>
      <c r="F825" s="4" t="s">
        <v>1479</v>
      </c>
      <c r="G825" s="5" t="s">
        <v>430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+VLOOKUP(G825,Liste!$A$7:$G$69,3,FALSE)</f>
        <v>Sapin pectiné</v>
      </c>
      <c r="BI825" s="96" t="str">
        <f>+VLOOKUP(H825,Liste!$B$7:$G$69,5,FALSE)</f>
        <v>GS Arc Jurassien</v>
      </c>
      <c r="BJ825" s="131">
        <f t="shared" si="244"/>
        <v>60</v>
      </c>
      <c r="BK825" s="131" t="str">
        <f t="shared" si="246"/>
        <v>Sapin pectiné_F1_Cas général_GS Arc Jurassien_60_</v>
      </c>
      <c r="BL825" s="312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0" t="str">
        <f>+VLOOKUP(G825,Liste!$A$7:$H$69,8,FALSE)</f>
        <v>Résineux</v>
      </c>
      <c r="BU825" s="290">
        <f t="shared" si="247"/>
        <v>0</v>
      </c>
      <c r="BV825" s="292">
        <f t="shared" si="248"/>
        <v>1</v>
      </c>
      <c r="BW825" s="311">
        <v>0</v>
      </c>
      <c r="BX825" s="290">
        <f t="shared" si="249"/>
        <v>0.43</v>
      </c>
      <c r="BY825">
        <f t="shared" si="250"/>
        <v>0</v>
      </c>
      <c r="BZ825" s="296">
        <f t="shared" si="251"/>
        <v>0</v>
      </c>
      <c r="CB825" s="291">
        <v>0.6</v>
      </c>
      <c r="CC825" s="291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hidden="1" x14ac:dyDescent="0.25">
      <c r="A826" s="4">
        <v>2013</v>
      </c>
      <c r="B826" s="308">
        <v>44265</v>
      </c>
      <c r="C826" s="4" t="s">
        <v>428</v>
      </c>
      <c r="D826" s="4" t="s">
        <v>429</v>
      </c>
      <c r="E826" s="4"/>
      <c r="F826" s="4" t="s">
        <v>1479</v>
      </c>
      <c r="G826" s="5" t="s">
        <v>430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+VLOOKUP(G826,Liste!$A$7:$G$69,3,FALSE)</f>
        <v>Sapin pectiné</v>
      </c>
      <c r="BI826" s="96" t="str">
        <f>+VLOOKUP(H826,Liste!$B$7:$G$69,5,FALSE)</f>
        <v>GS Arc Jurassien</v>
      </c>
      <c r="BJ826" s="131">
        <f t="shared" si="244"/>
        <v>61</v>
      </c>
      <c r="BK826" s="131" t="str">
        <f t="shared" si="246"/>
        <v>Sapin pectiné_F1_Cas général_GS Arc Jurassien_61_</v>
      </c>
      <c r="BL826" s="312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0" t="str">
        <f>+VLOOKUP(G826,Liste!$A$7:$H$69,8,FALSE)</f>
        <v>Résineux</v>
      </c>
      <c r="BU826" s="290">
        <f t="shared" si="247"/>
        <v>0</v>
      </c>
      <c r="BV826" s="292">
        <f t="shared" si="248"/>
        <v>1</v>
      </c>
      <c r="BW826" s="311">
        <v>0</v>
      </c>
      <c r="BX826" s="290">
        <f t="shared" si="249"/>
        <v>0.43</v>
      </c>
      <c r="BY826">
        <f t="shared" si="250"/>
        <v>0</v>
      </c>
      <c r="BZ826" s="296">
        <f t="shared" si="251"/>
        <v>0</v>
      </c>
      <c r="CB826" s="291">
        <v>0.6</v>
      </c>
      <c r="CC826" s="291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hidden="1" x14ac:dyDescent="0.25">
      <c r="A827" s="4">
        <v>2013</v>
      </c>
      <c r="B827" s="308">
        <v>44265</v>
      </c>
      <c r="C827" s="4" t="s">
        <v>428</v>
      </c>
      <c r="D827" s="4" t="s">
        <v>429</v>
      </c>
      <c r="E827" s="4"/>
      <c r="F827" s="4" t="s">
        <v>1479</v>
      </c>
      <c r="G827" s="5" t="s">
        <v>430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+VLOOKUP(G827,Liste!$A$7:$G$69,3,FALSE)</f>
        <v>Sapin pectiné</v>
      </c>
      <c r="BI827" s="96" t="str">
        <f>+VLOOKUP(H827,Liste!$B$7:$G$69,5,FALSE)</f>
        <v>GS Arc Jurassien</v>
      </c>
      <c r="BJ827" s="131">
        <f t="shared" si="244"/>
        <v>62</v>
      </c>
      <c r="BK827" s="131" t="str">
        <f t="shared" si="246"/>
        <v>Sapin pectiné_F1_Cas général_GS Arc Jurassien_62_</v>
      </c>
      <c r="BL827" s="312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0" t="str">
        <f>+VLOOKUP(G827,Liste!$A$7:$H$69,8,FALSE)</f>
        <v>Résineux</v>
      </c>
      <c r="BU827" s="290">
        <f t="shared" si="247"/>
        <v>0</v>
      </c>
      <c r="BV827" s="292">
        <f t="shared" si="248"/>
        <v>1</v>
      </c>
      <c r="BW827" s="311">
        <v>0</v>
      </c>
      <c r="BX827" s="290">
        <f t="shared" si="249"/>
        <v>0.43</v>
      </c>
      <c r="BY827">
        <f t="shared" si="250"/>
        <v>0</v>
      </c>
      <c r="BZ827" s="296">
        <f t="shared" si="251"/>
        <v>0</v>
      </c>
      <c r="CB827" s="291">
        <v>0.6</v>
      </c>
      <c r="CC827" s="291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hidden="1" x14ac:dyDescent="0.25">
      <c r="A828" s="4">
        <v>2013</v>
      </c>
      <c r="B828" s="308">
        <v>44265</v>
      </c>
      <c r="C828" s="4" t="s">
        <v>428</v>
      </c>
      <c r="D828" s="4" t="s">
        <v>429</v>
      </c>
      <c r="E828" s="4"/>
      <c r="F828" s="4" t="s">
        <v>1479</v>
      </c>
      <c r="G828" s="5" t="s">
        <v>430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+VLOOKUP(G828,Liste!$A$7:$G$69,3,FALSE)</f>
        <v>Sapin pectiné</v>
      </c>
      <c r="BI828" s="96" t="str">
        <f>+VLOOKUP(H828,Liste!$B$7:$G$69,5,FALSE)</f>
        <v>GS Arc Jurassien</v>
      </c>
      <c r="BJ828" s="131">
        <f t="shared" si="244"/>
        <v>63</v>
      </c>
      <c r="BK828" s="131" t="str">
        <f t="shared" si="246"/>
        <v>Sapin pectiné_F1_Cas général_GS Arc Jurassien_63_</v>
      </c>
      <c r="BL828" s="312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0" t="str">
        <f>+VLOOKUP(G828,Liste!$A$7:$H$69,8,FALSE)</f>
        <v>Résineux</v>
      </c>
      <c r="BU828" s="290">
        <f t="shared" si="247"/>
        <v>0</v>
      </c>
      <c r="BV828" s="292">
        <f t="shared" si="248"/>
        <v>1</v>
      </c>
      <c r="BW828" s="311">
        <v>0</v>
      </c>
      <c r="BX828" s="290">
        <f t="shared" si="249"/>
        <v>0.43</v>
      </c>
      <c r="BY828">
        <f t="shared" si="250"/>
        <v>0</v>
      </c>
      <c r="BZ828" s="296">
        <f t="shared" si="251"/>
        <v>0</v>
      </c>
      <c r="CB828" s="291">
        <v>0.6</v>
      </c>
      <c r="CC828" s="291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hidden="1" x14ac:dyDescent="0.25">
      <c r="A829" s="4">
        <v>2013</v>
      </c>
      <c r="B829" s="308">
        <v>44265</v>
      </c>
      <c r="C829" s="4" t="s">
        <v>428</v>
      </c>
      <c r="D829" s="4" t="s">
        <v>429</v>
      </c>
      <c r="E829" s="4"/>
      <c r="F829" s="4" t="s">
        <v>1479</v>
      </c>
      <c r="G829" s="5" t="s">
        <v>430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+VLOOKUP(G829,Liste!$A$7:$G$69,3,FALSE)</f>
        <v>Sapin pectiné</v>
      </c>
      <c r="BI829" s="96" t="str">
        <f>+VLOOKUP(H829,Liste!$B$7:$G$69,5,FALSE)</f>
        <v>GS Arc Jurassien</v>
      </c>
      <c r="BJ829" s="131">
        <f t="shared" si="244"/>
        <v>64</v>
      </c>
      <c r="BK829" s="131" t="str">
        <f t="shared" si="246"/>
        <v>Sapin pectiné_F1_Cas général_GS Arc Jurassien_64_</v>
      </c>
      <c r="BL829" s="312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0" t="str">
        <f>+VLOOKUP(G829,Liste!$A$7:$H$69,8,FALSE)</f>
        <v>Résineux</v>
      </c>
      <c r="BU829" s="290">
        <f t="shared" si="247"/>
        <v>0</v>
      </c>
      <c r="BV829" s="292">
        <f t="shared" si="248"/>
        <v>1</v>
      </c>
      <c r="BW829" s="311">
        <v>0</v>
      </c>
      <c r="BX829" s="290">
        <f t="shared" si="249"/>
        <v>0.43</v>
      </c>
      <c r="BY829">
        <f t="shared" si="250"/>
        <v>0</v>
      </c>
      <c r="BZ829" s="296">
        <f t="shared" si="251"/>
        <v>0</v>
      </c>
      <c r="CB829" s="291">
        <v>0.6</v>
      </c>
      <c r="CC829" s="291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hidden="1" x14ac:dyDescent="0.25">
      <c r="A830" s="4">
        <v>2013</v>
      </c>
      <c r="B830" s="308">
        <v>44265</v>
      </c>
      <c r="C830" s="4" t="s">
        <v>428</v>
      </c>
      <c r="D830" s="4" t="s">
        <v>429</v>
      </c>
      <c r="E830" s="4"/>
      <c r="F830" s="4" t="s">
        <v>1479</v>
      </c>
      <c r="G830" s="5" t="s">
        <v>430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+VLOOKUP(G830,Liste!$A$7:$G$69,3,FALSE)</f>
        <v>Sapin pectiné</v>
      </c>
      <c r="BI830" s="96" t="str">
        <f>+VLOOKUP(H830,Liste!$B$7:$G$69,5,FALSE)</f>
        <v>GS Arc Jurassien</v>
      </c>
      <c r="BJ830" s="131">
        <f t="shared" si="244"/>
        <v>65</v>
      </c>
      <c r="BK830" s="131" t="str">
        <f t="shared" si="246"/>
        <v>Sapin pectiné_F1_Cas général_GS Arc Jurassien_65_</v>
      </c>
      <c r="BL830" s="312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0" t="str">
        <f>+VLOOKUP(G830,Liste!$A$7:$H$69,8,FALSE)</f>
        <v>Résineux</v>
      </c>
      <c r="BU830" s="290">
        <f t="shared" si="247"/>
        <v>0</v>
      </c>
      <c r="BV830" s="292">
        <f t="shared" si="248"/>
        <v>1</v>
      </c>
      <c r="BW830" s="311">
        <v>0</v>
      </c>
      <c r="BX830" s="290">
        <f t="shared" si="249"/>
        <v>0.43</v>
      </c>
      <c r="BY830">
        <f t="shared" si="250"/>
        <v>0</v>
      </c>
      <c r="BZ830" s="296">
        <f t="shared" si="251"/>
        <v>0</v>
      </c>
      <c r="CB830" s="291">
        <v>0.6</v>
      </c>
      <c r="CC830" s="291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hidden="1" x14ac:dyDescent="0.25">
      <c r="A831" s="4">
        <v>2013</v>
      </c>
      <c r="B831" s="308">
        <v>44265</v>
      </c>
      <c r="C831" s="4" t="s">
        <v>428</v>
      </c>
      <c r="D831" s="4" t="s">
        <v>429</v>
      </c>
      <c r="E831" s="4"/>
      <c r="F831" s="4" t="s">
        <v>1479</v>
      </c>
      <c r="G831" s="5" t="s">
        <v>430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+VLOOKUP(G831,Liste!$A$7:$G$69,3,FALSE)</f>
        <v>Sapin pectiné</v>
      </c>
      <c r="BI831" s="96" t="str">
        <f>+VLOOKUP(H831,Liste!$B$7:$G$69,5,FALSE)</f>
        <v>GS Arc Jurassien</v>
      </c>
      <c r="BJ831" s="131">
        <f t="shared" si="244"/>
        <v>66</v>
      </c>
      <c r="BK831" s="131" t="str">
        <f t="shared" si="246"/>
        <v>Sapin pectiné_F1_Cas général_GS Arc Jurassien_66_</v>
      </c>
      <c r="BL831" s="312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0" t="str">
        <f>+VLOOKUP(G831,Liste!$A$7:$H$69,8,FALSE)</f>
        <v>Résineux</v>
      </c>
      <c r="BU831" s="290">
        <f t="shared" si="247"/>
        <v>0</v>
      </c>
      <c r="BV831" s="292">
        <f t="shared" si="248"/>
        <v>1</v>
      </c>
      <c r="BW831" s="311">
        <v>0</v>
      </c>
      <c r="BX831" s="290">
        <f t="shared" si="249"/>
        <v>0.43</v>
      </c>
      <c r="BY831">
        <f t="shared" si="250"/>
        <v>0</v>
      </c>
      <c r="BZ831" s="296">
        <f t="shared" si="251"/>
        <v>0</v>
      </c>
      <c r="CB831" s="291">
        <v>0.6</v>
      </c>
      <c r="CC831" s="291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hidden="1" x14ac:dyDescent="0.25">
      <c r="A832" s="4">
        <v>2013</v>
      </c>
      <c r="B832" s="308">
        <v>44265</v>
      </c>
      <c r="C832" s="4" t="s">
        <v>428</v>
      </c>
      <c r="D832" s="4" t="s">
        <v>429</v>
      </c>
      <c r="E832" s="4"/>
      <c r="F832" s="4" t="s">
        <v>1479</v>
      </c>
      <c r="G832" s="5" t="s">
        <v>430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+VLOOKUP(G832,Liste!$A$7:$G$69,3,FALSE)</f>
        <v>Sapin pectiné</v>
      </c>
      <c r="BI832" s="96" t="str">
        <f>+VLOOKUP(H832,Liste!$B$7:$G$69,5,FALSE)</f>
        <v>GS Arc Jurassien</v>
      </c>
      <c r="BJ832" s="131">
        <f t="shared" si="244"/>
        <v>67</v>
      </c>
      <c r="BK832" s="131" t="str">
        <f t="shared" si="246"/>
        <v>Sapin pectiné_F1_Cas général_GS Arc Jurassien_67_</v>
      </c>
      <c r="BL832" s="312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0" t="str">
        <f>+VLOOKUP(G832,Liste!$A$7:$H$69,8,FALSE)</f>
        <v>Résineux</v>
      </c>
      <c r="BU832" s="290">
        <f t="shared" si="247"/>
        <v>0</v>
      </c>
      <c r="BV832" s="292">
        <f t="shared" si="248"/>
        <v>1</v>
      </c>
      <c r="BW832" s="311">
        <v>0</v>
      </c>
      <c r="BX832" s="290">
        <f t="shared" si="249"/>
        <v>0.43</v>
      </c>
      <c r="BY832">
        <f t="shared" si="250"/>
        <v>0</v>
      </c>
      <c r="BZ832" s="296">
        <f t="shared" si="251"/>
        <v>0</v>
      </c>
      <c r="CB832" s="291">
        <v>0.6</v>
      </c>
      <c r="CC832" s="291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hidden="1" x14ac:dyDescent="0.25">
      <c r="A833" s="4">
        <v>2013</v>
      </c>
      <c r="B833" s="308">
        <v>44265</v>
      </c>
      <c r="C833" s="4" t="s">
        <v>428</v>
      </c>
      <c r="D833" s="4" t="s">
        <v>429</v>
      </c>
      <c r="E833" s="4"/>
      <c r="F833" s="4" t="s">
        <v>1479</v>
      </c>
      <c r="G833" s="5" t="s">
        <v>430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+VLOOKUP(G833,Liste!$A$7:$G$69,3,FALSE)</f>
        <v>Sapin pectiné</v>
      </c>
      <c r="BI833" s="96" t="str">
        <f>+VLOOKUP(H833,Liste!$B$7:$G$69,5,FALSE)</f>
        <v>GS Arc Jurassien</v>
      </c>
      <c r="BJ833" s="131">
        <f t="shared" si="244"/>
        <v>67</v>
      </c>
      <c r="BK833" s="131" t="str">
        <f t="shared" si="246"/>
        <v>Sapin pectiné_F1_Cas général_GS Arc Jurassien_67_</v>
      </c>
      <c r="BL833" s="312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0" t="str">
        <f>+VLOOKUP(G833,Liste!$A$7:$H$69,8,FALSE)</f>
        <v>Résineux</v>
      </c>
      <c r="BU833" s="290">
        <f t="shared" si="247"/>
        <v>0</v>
      </c>
      <c r="BV833" s="292">
        <f t="shared" si="248"/>
        <v>1</v>
      </c>
      <c r="BW833" s="311">
        <v>0</v>
      </c>
      <c r="BX833" s="290">
        <f t="shared" si="249"/>
        <v>0.43</v>
      </c>
      <c r="BY833">
        <f t="shared" si="250"/>
        <v>0</v>
      </c>
      <c r="BZ833" s="296">
        <f t="shared" si="251"/>
        <v>0</v>
      </c>
      <c r="CB833" s="291">
        <v>0.6</v>
      </c>
      <c r="CC833" s="291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hidden="1" x14ac:dyDescent="0.25">
      <c r="A834" s="4">
        <v>2013</v>
      </c>
      <c r="B834" s="308">
        <v>44265</v>
      </c>
      <c r="C834" s="4" t="s">
        <v>428</v>
      </c>
      <c r="D834" s="4" t="s">
        <v>429</v>
      </c>
      <c r="E834" s="4"/>
      <c r="F834" s="4" t="s">
        <v>1479</v>
      </c>
      <c r="G834" s="5" t="s">
        <v>430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+VLOOKUP(G834,Liste!$A$7:$G$69,3,FALSE)</f>
        <v>Sapin pectiné</v>
      </c>
      <c r="BI834" s="96" t="str">
        <f>+VLOOKUP(H834,Liste!$B$7:$G$69,5,FALSE)</f>
        <v>GS Arc Jurassien</v>
      </c>
      <c r="BJ834" s="131">
        <f t="shared" si="244"/>
        <v>68</v>
      </c>
      <c r="BK834" s="131" t="str">
        <f t="shared" si="246"/>
        <v>Sapin pectiné_F1_Cas général_GS Arc Jurassien_68_</v>
      </c>
      <c r="BL834" s="312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0" t="str">
        <f>+VLOOKUP(G834,Liste!$A$7:$H$69,8,FALSE)</f>
        <v>Résineux</v>
      </c>
      <c r="BU834" s="290">
        <f t="shared" si="247"/>
        <v>0</v>
      </c>
      <c r="BV834" s="292">
        <f t="shared" si="248"/>
        <v>1</v>
      </c>
      <c r="BW834" s="311">
        <v>0</v>
      </c>
      <c r="BX834" s="290">
        <f t="shared" si="249"/>
        <v>0.43</v>
      </c>
      <c r="BY834">
        <f t="shared" si="250"/>
        <v>0</v>
      </c>
      <c r="BZ834" s="296">
        <f t="shared" si="251"/>
        <v>0</v>
      </c>
      <c r="CB834" s="291">
        <v>0.6</v>
      </c>
      <c r="CC834" s="291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hidden="1" x14ac:dyDescent="0.25">
      <c r="A835" s="4">
        <v>2013</v>
      </c>
      <c r="B835" s="308">
        <v>44265</v>
      </c>
      <c r="C835" s="4" t="s">
        <v>428</v>
      </c>
      <c r="D835" s="4" t="s">
        <v>429</v>
      </c>
      <c r="E835" s="4"/>
      <c r="F835" s="4" t="s">
        <v>1479</v>
      </c>
      <c r="G835" s="5" t="s">
        <v>430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+VLOOKUP(G835,Liste!$A$7:$G$69,3,FALSE)</f>
        <v>Sapin pectiné</v>
      </c>
      <c r="BI835" s="96" t="str">
        <f>+VLOOKUP(H835,Liste!$B$7:$G$69,5,FALSE)</f>
        <v>GS Arc Jurassien</v>
      </c>
      <c r="BJ835" s="131">
        <f t="shared" ref="BJ835:BJ898" si="263">+AC835</f>
        <v>69</v>
      </c>
      <c r="BK835" s="131" t="str">
        <f t="shared" si="246"/>
        <v>Sapin pectiné_F1_Cas général_GS Arc Jurassien_69_</v>
      </c>
      <c r="BL835" s="312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0" t="str">
        <f>+VLOOKUP(G835,Liste!$A$7:$H$69,8,FALSE)</f>
        <v>Résineux</v>
      </c>
      <c r="BU835" s="290">
        <f t="shared" si="247"/>
        <v>0</v>
      </c>
      <c r="BV835" s="292">
        <f t="shared" si="248"/>
        <v>1</v>
      </c>
      <c r="BW835" s="311">
        <v>0</v>
      </c>
      <c r="BX835" s="290">
        <f t="shared" si="249"/>
        <v>0.43</v>
      </c>
      <c r="BY835">
        <f t="shared" si="250"/>
        <v>0</v>
      </c>
      <c r="BZ835" s="296">
        <f t="shared" si="251"/>
        <v>0</v>
      </c>
      <c r="CB835" s="291">
        <v>0.6</v>
      </c>
      <c r="CC835" s="291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hidden="1" x14ac:dyDescent="0.25">
      <c r="A836" s="4">
        <v>2013</v>
      </c>
      <c r="B836" s="308">
        <v>44265</v>
      </c>
      <c r="C836" s="4" t="s">
        <v>428</v>
      </c>
      <c r="D836" s="4" t="s">
        <v>429</v>
      </c>
      <c r="E836" s="4"/>
      <c r="F836" s="4" t="s">
        <v>1479</v>
      </c>
      <c r="G836" s="5" t="s">
        <v>430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+VLOOKUP(G836,Liste!$A$7:$G$69,3,FALSE)</f>
        <v>Sapin pectiné</v>
      </c>
      <c r="BI836" s="96" t="str">
        <f>+VLOOKUP(H836,Liste!$B$7:$G$69,5,FALSE)</f>
        <v>GS Arc Jurassien</v>
      </c>
      <c r="BJ836" s="131">
        <f t="shared" si="263"/>
        <v>70</v>
      </c>
      <c r="BK836" s="131" t="str">
        <f t="shared" ref="BK836:BK899" si="265">+_xlfn.CONCAT(BH836,"_",J836,"_",I836,"_",BI836,"_",BJ836,"_")</f>
        <v>Sapin pectiné_F1_Cas général_GS Arc Jurassien_70_</v>
      </c>
      <c r="BL836" s="312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0" t="str">
        <f>+VLOOKUP(G836,Liste!$A$7:$H$69,8,FALSE)</f>
        <v>Résineux</v>
      </c>
      <c r="BU836" s="290">
        <f t="shared" ref="BU836:BU899" si="266">IF(BT836="Résineux",0%,100%)</f>
        <v>0</v>
      </c>
      <c r="BV836" s="292">
        <f t="shared" ref="BV836:BV899" si="267">+IF(BT836="Résineux",100%,0%)</f>
        <v>1</v>
      </c>
      <c r="BW836" s="311">
        <v>0</v>
      </c>
      <c r="BX836" s="290">
        <f t="shared" ref="BX836:BX899" si="268">+IF(BV836&lt;&gt;0,0.43,0.25)</f>
        <v>0.43</v>
      </c>
      <c r="BY836">
        <f t="shared" ref="BY836:BY899" si="269">+IF(BJ836&lt;=30,AV836*BX836,0)</f>
        <v>0</v>
      </c>
      <c r="BZ836" s="296">
        <f t="shared" ref="BZ836:BZ899" si="270">+IF(BJ836&gt;=31,0,BY836+BZ835)</f>
        <v>0</v>
      </c>
      <c r="CB836" s="291">
        <v>0.6</v>
      </c>
      <c r="CC836" s="291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hidden="1" x14ac:dyDescent="0.25">
      <c r="A837" s="4">
        <v>2013</v>
      </c>
      <c r="B837" s="308">
        <v>44265</v>
      </c>
      <c r="C837" s="4" t="s">
        <v>428</v>
      </c>
      <c r="D837" s="4" t="s">
        <v>429</v>
      </c>
      <c r="E837" s="4"/>
      <c r="F837" s="4" t="s">
        <v>1479</v>
      </c>
      <c r="G837" s="5" t="s">
        <v>430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+VLOOKUP(G837,Liste!$A$7:$G$69,3,FALSE)</f>
        <v>Sapin pectiné</v>
      </c>
      <c r="BI837" s="96" t="str">
        <f>+VLOOKUP(H837,Liste!$B$7:$G$69,5,FALSE)</f>
        <v>GS Arc Jurassien</v>
      </c>
      <c r="BJ837" s="131">
        <f t="shared" si="263"/>
        <v>71</v>
      </c>
      <c r="BK837" s="131" t="str">
        <f t="shared" si="265"/>
        <v>Sapin pectiné_F1_Cas général_GS Arc Jurassien_71_</v>
      </c>
      <c r="BL837" s="312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0" t="str">
        <f>+VLOOKUP(G837,Liste!$A$7:$H$69,8,FALSE)</f>
        <v>Résineux</v>
      </c>
      <c r="BU837" s="290">
        <f t="shared" si="266"/>
        <v>0</v>
      </c>
      <c r="BV837" s="292">
        <f t="shared" si="267"/>
        <v>1</v>
      </c>
      <c r="BW837" s="311">
        <v>0</v>
      </c>
      <c r="BX837" s="290">
        <f t="shared" si="268"/>
        <v>0.43</v>
      </c>
      <c r="BY837">
        <f t="shared" si="269"/>
        <v>0</v>
      </c>
      <c r="BZ837" s="296">
        <f t="shared" si="270"/>
        <v>0</v>
      </c>
      <c r="CB837" s="291">
        <v>0.6</v>
      </c>
      <c r="CC837" s="291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hidden="1" x14ac:dyDescent="0.25">
      <c r="A838" s="4">
        <v>2013</v>
      </c>
      <c r="B838" s="308">
        <v>44265</v>
      </c>
      <c r="C838" s="4" t="s">
        <v>428</v>
      </c>
      <c r="D838" s="4" t="s">
        <v>429</v>
      </c>
      <c r="E838" s="4"/>
      <c r="F838" s="4" t="s">
        <v>1479</v>
      </c>
      <c r="G838" s="5" t="s">
        <v>430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+VLOOKUP(G838,Liste!$A$7:$G$69,3,FALSE)</f>
        <v>Sapin pectiné</v>
      </c>
      <c r="BI838" s="96" t="str">
        <f>+VLOOKUP(H838,Liste!$B$7:$G$69,5,FALSE)</f>
        <v>GS Arc Jurassien</v>
      </c>
      <c r="BJ838" s="131">
        <f t="shared" si="263"/>
        <v>72</v>
      </c>
      <c r="BK838" s="131" t="str">
        <f t="shared" si="265"/>
        <v>Sapin pectiné_F1_Cas général_GS Arc Jurassien_72_</v>
      </c>
      <c r="BL838" s="312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0" t="str">
        <f>+VLOOKUP(G838,Liste!$A$7:$H$69,8,FALSE)</f>
        <v>Résineux</v>
      </c>
      <c r="BU838" s="290">
        <f t="shared" si="266"/>
        <v>0</v>
      </c>
      <c r="BV838" s="292">
        <f t="shared" si="267"/>
        <v>1</v>
      </c>
      <c r="BW838" s="311">
        <v>0</v>
      </c>
      <c r="BX838" s="290">
        <f t="shared" si="268"/>
        <v>0.43</v>
      </c>
      <c r="BY838">
        <f t="shared" si="269"/>
        <v>0</v>
      </c>
      <c r="BZ838" s="296">
        <f t="shared" si="270"/>
        <v>0</v>
      </c>
      <c r="CB838" s="291">
        <v>0.6</v>
      </c>
      <c r="CC838" s="291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hidden="1" x14ac:dyDescent="0.25">
      <c r="A839" s="4">
        <v>2013</v>
      </c>
      <c r="B839" s="308">
        <v>44265</v>
      </c>
      <c r="C839" s="4" t="s">
        <v>428</v>
      </c>
      <c r="D839" s="4" t="s">
        <v>429</v>
      </c>
      <c r="E839" s="4"/>
      <c r="F839" s="4" t="s">
        <v>1479</v>
      </c>
      <c r="G839" s="5" t="s">
        <v>430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+VLOOKUP(G839,Liste!$A$7:$G$69,3,FALSE)</f>
        <v>Sapin pectiné</v>
      </c>
      <c r="BI839" s="96" t="str">
        <f>+VLOOKUP(H839,Liste!$B$7:$G$69,5,FALSE)</f>
        <v>GS Arc Jurassien</v>
      </c>
      <c r="BJ839" s="131">
        <f t="shared" si="263"/>
        <v>73</v>
      </c>
      <c r="BK839" s="131" t="str">
        <f t="shared" si="265"/>
        <v>Sapin pectiné_F1_Cas général_GS Arc Jurassien_73_</v>
      </c>
      <c r="BL839" s="312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0" t="str">
        <f>+VLOOKUP(G839,Liste!$A$7:$H$69,8,FALSE)</f>
        <v>Résineux</v>
      </c>
      <c r="BU839" s="290">
        <f t="shared" si="266"/>
        <v>0</v>
      </c>
      <c r="BV839" s="292">
        <f t="shared" si="267"/>
        <v>1</v>
      </c>
      <c r="BW839" s="311">
        <v>0</v>
      </c>
      <c r="BX839" s="290">
        <f t="shared" si="268"/>
        <v>0.43</v>
      </c>
      <c r="BY839">
        <f t="shared" si="269"/>
        <v>0</v>
      </c>
      <c r="BZ839" s="296">
        <f t="shared" si="270"/>
        <v>0</v>
      </c>
      <c r="CB839" s="291">
        <v>0.6</v>
      </c>
      <c r="CC839" s="291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hidden="1" x14ac:dyDescent="0.25">
      <c r="A840" s="4">
        <v>2013</v>
      </c>
      <c r="B840" s="308">
        <v>44265</v>
      </c>
      <c r="C840" s="4" t="s">
        <v>428</v>
      </c>
      <c r="D840" s="4" t="s">
        <v>429</v>
      </c>
      <c r="E840" s="4"/>
      <c r="F840" s="4" t="s">
        <v>1479</v>
      </c>
      <c r="G840" s="5" t="s">
        <v>430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+VLOOKUP(G840,Liste!$A$7:$G$69,3,FALSE)</f>
        <v>Sapin pectiné</v>
      </c>
      <c r="BI840" s="96" t="str">
        <f>+VLOOKUP(H840,Liste!$B$7:$G$69,5,FALSE)</f>
        <v>GS Arc Jurassien</v>
      </c>
      <c r="BJ840" s="131">
        <f t="shared" si="263"/>
        <v>74</v>
      </c>
      <c r="BK840" s="131" t="str">
        <f t="shared" si="265"/>
        <v>Sapin pectiné_F1_Cas général_GS Arc Jurassien_74_</v>
      </c>
      <c r="BL840" s="312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0" t="str">
        <f>+VLOOKUP(G840,Liste!$A$7:$H$69,8,FALSE)</f>
        <v>Résineux</v>
      </c>
      <c r="BU840" s="290">
        <f t="shared" si="266"/>
        <v>0</v>
      </c>
      <c r="BV840" s="292">
        <f t="shared" si="267"/>
        <v>1</v>
      </c>
      <c r="BW840" s="311">
        <v>0</v>
      </c>
      <c r="BX840" s="290">
        <f t="shared" si="268"/>
        <v>0.43</v>
      </c>
      <c r="BY840">
        <f t="shared" si="269"/>
        <v>0</v>
      </c>
      <c r="BZ840" s="296">
        <f t="shared" si="270"/>
        <v>0</v>
      </c>
      <c r="CB840" s="291">
        <v>0.6</v>
      </c>
      <c r="CC840" s="291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hidden="1" x14ac:dyDescent="0.25">
      <c r="A841" s="4">
        <v>2013</v>
      </c>
      <c r="B841" s="308">
        <v>44265</v>
      </c>
      <c r="C841" s="4" t="s">
        <v>428</v>
      </c>
      <c r="D841" s="4" t="s">
        <v>429</v>
      </c>
      <c r="E841" s="4"/>
      <c r="F841" s="4" t="s">
        <v>1479</v>
      </c>
      <c r="G841" s="5" t="s">
        <v>430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+VLOOKUP(G841,Liste!$A$7:$G$69,3,FALSE)</f>
        <v>Sapin pectiné</v>
      </c>
      <c r="BI841" s="96" t="str">
        <f>+VLOOKUP(H841,Liste!$B$7:$G$69,5,FALSE)</f>
        <v>GS Arc Jurassien</v>
      </c>
      <c r="BJ841" s="131">
        <f t="shared" si="263"/>
        <v>75</v>
      </c>
      <c r="BK841" s="131" t="str">
        <f t="shared" si="265"/>
        <v>Sapin pectiné_F1_Cas général_GS Arc Jurassien_75_</v>
      </c>
      <c r="BL841" s="312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0" t="str">
        <f>+VLOOKUP(G841,Liste!$A$7:$H$69,8,FALSE)</f>
        <v>Résineux</v>
      </c>
      <c r="BU841" s="290">
        <f t="shared" si="266"/>
        <v>0</v>
      </c>
      <c r="BV841" s="292">
        <f t="shared" si="267"/>
        <v>1</v>
      </c>
      <c r="BW841" s="311">
        <v>0</v>
      </c>
      <c r="BX841" s="290">
        <f t="shared" si="268"/>
        <v>0.43</v>
      </c>
      <c r="BY841">
        <f t="shared" si="269"/>
        <v>0</v>
      </c>
      <c r="BZ841" s="296">
        <f t="shared" si="270"/>
        <v>0</v>
      </c>
      <c r="CB841" s="291">
        <v>0.6</v>
      </c>
      <c r="CC841" s="291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hidden="1" x14ac:dyDescent="0.25">
      <c r="A842" s="4">
        <v>2013</v>
      </c>
      <c r="B842" s="308">
        <v>44265</v>
      </c>
      <c r="C842" s="4" t="s">
        <v>428</v>
      </c>
      <c r="D842" s="4" t="s">
        <v>429</v>
      </c>
      <c r="E842" s="4"/>
      <c r="F842" s="4" t="s">
        <v>1479</v>
      </c>
      <c r="G842" s="5" t="s">
        <v>430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+VLOOKUP(G842,Liste!$A$7:$G$69,3,FALSE)</f>
        <v>Sapin pectiné</v>
      </c>
      <c r="BI842" s="96" t="str">
        <f>+VLOOKUP(H842,Liste!$B$7:$G$69,5,FALSE)</f>
        <v>GS Arc Jurassien</v>
      </c>
      <c r="BJ842" s="131">
        <f t="shared" si="263"/>
        <v>75</v>
      </c>
      <c r="BK842" s="131" t="str">
        <f t="shared" si="265"/>
        <v>Sapin pectiné_F1_Cas général_GS Arc Jurassien_75_</v>
      </c>
      <c r="BL842" s="312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0" t="str">
        <f>+VLOOKUP(G842,Liste!$A$7:$H$69,8,FALSE)</f>
        <v>Résineux</v>
      </c>
      <c r="BU842" s="290">
        <f t="shared" si="266"/>
        <v>0</v>
      </c>
      <c r="BV842" s="292">
        <f t="shared" si="267"/>
        <v>1</v>
      </c>
      <c r="BW842" s="311">
        <v>0</v>
      </c>
      <c r="BX842" s="290">
        <f t="shared" si="268"/>
        <v>0.43</v>
      </c>
      <c r="BY842">
        <f t="shared" si="269"/>
        <v>0</v>
      </c>
      <c r="BZ842" s="296">
        <f t="shared" si="270"/>
        <v>0</v>
      </c>
      <c r="CB842" s="291">
        <v>0.6</v>
      </c>
      <c r="CC842" s="291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hidden="1" x14ac:dyDescent="0.25">
      <c r="A843" s="4">
        <v>2013</v>
      </c>
      <c r="B843" s="308">
        <v>44265</v>
      </c>
      <c r="C843" s="4" t="s">
        <v>428</v>
      </c>
      <c r="D843" s="4" t="s">
        <v>429</v>
      </c>
      <c r="E843" s="4"/>
      <c r="F843" s="4" t="s">
        <v>1479</v>
      </c>
      <c r="G843" s="5" t="s">
        <v>430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+VLOOKUP(G843,Liste!$A$7:$G$69,3,FALSE)</f>
        <v>Sapin pectiné</v>
      </c>
      <c r="BI843" s="96" t="str">
        <f>+VLOOKUP(H843,Liste!$B$7:$G$69,5,FALSE)</f>
        <v>GS Arc Jurassien</v>
      </c>
      <c r="BJ843" s="131">
        <f t="shared" si="263"/>
        <v>76</v>
      </c>
      <c r="BK843" s="131" t="str">
        <f t="shared" si="265"/>
        <v>Sapin pectiné_F1_Cas général_GS Arc Jurassien_76_</v>
      </c>
      <c r="BL843" s="312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0" t="str">
        <f>+VLOOKUP(G843,Liste!$A$7:$H$69,8,FALSE)</f>
        <v>Résineux</v>
      </c>
      <c r="BU843" s="290">
        <f t="shared" si="266"/>
        <v>0</v>
      </c>
      <c r="BV843" s="292">
        <f t="shared" si="267"/>
        <v>1</v>
      </c>
      <c r="BW843" s="311">
        <v>0</v>
      </c>
      <c r="BX843" s="290">
        <f t="shared" si="268"/>
        <v>0.43</v>
      </c>
      <c r="BY843">
        <f t="shared" si="269"/>
        <v>0</v>
      </c>
      <c r="BZ843" s="296">
        <f t="shared" si="270"/>
        <v>0</v>
      </c>
      <c r="CB843" s="291">
        <v>0.6</v>
      </c>
      <c r="CC843" s="291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hidden="1" x14ac:dyDescent="0.25">
      <c r="A844" s="4">
        <v>2013</v>
      </c>
      <c r="B844" s="308">
        <v>44265</v>
      </c>
      <c r="C844" s="4" t="s">
        <v>428</v>
      </c>
      <c r="D844" s="4" t="s">
        <v>429</v>
      </c>
      <c r="E844" s="4"/>
      <c r="F844" s="4" t="s">
        <v>1479</v>
      </c>
      <c r="G844" s="5" t="s">
        <v>430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+VLOOKUP(G844,Liste!$A$7:$G$69,3,FALSE)</f>
        <v>Sapin pectiné</v>
      </c>
      <c r="BI844" s="96" t="str">
        <f>+VLOOKUP(H844,Liste!$B$7:$G$69,5,FALSE)</f>
        <v>GS Arc Jurassien</v>
      </c>
      <c r="BJ844" s="131">
        <f t="shared" si="263"/>
        <v>77</v>
      </c>
      <c r="BK844" s="131" t="str">
        <f t="shared" si="265"/>
        <v>Sapin pectiné_F1_Cas général_GS Arc Jurassien_77_</v>
      </c>
      <c r="BL844" s="312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0" t="str">
        <f>+VLOOKUP(G844,Liste!$A$7:$H$69,8,FALSE)</f>
        <v>Résineux</v>
      </c>
      <c r="BU844" s="290">
        <f t="shared" si="266"/>
        <v>0</v>
      </c>
      <c r="BV844" s="292">
        <f t="shared" si="267"/>
        <v>1</v>
      </c>
      <c r="BW844" s="311">
        <v>0</v>
      </c>
      <c r="BX844" s="290">
        <f t="shared" si="268"/>
        <v>0.43</v>
      </c>
      <c r="BY844">
        <f t="shared" si="269"/>
        <v>0</v>
      </c>
      <c r="BZ844" s="296">
        <f t="shared" si="270"/>
        <v>0</v>
      </c>
      <c r="CB844" s="291">
        <v>0.6</v>
      </c>
      <c r="CC844" s="291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hidden="1" x14ac:dyDescent="0.25">
      <c r="A845" s="4">
        <v>2013</v>
      </c>
      <c r="B845" s="308">
        <v>44265</v>
      </c>
      <c r="C845" s="4" t="s">
        <v>428</v>
      </c>
      <c r="D845" s="4" t="s">
        <v>429</v>
      </c>
      <c r="E845" s="4"/>
      <c r="F845" s="4" t="s">
        <v>1479</v>
      </c>
      <c r="G845" s="5" t="s">
        <v>430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+VLOOKUP(G845,Liste!$A$7:$G$69,3,FALSE)</f>
        <v>Sapin pectiné</v>
      </c>
      <c r="BI845" s="96" t="str">
        <f>+VLOOKUP(H845,Liste!$B$7:$G$69,5,FALSE)</f>
        <v>GS Arc Jurassien</v>
      </c>
      <c r="BJ845" s="131">
        <f t="shared" si="263"/>
        <v>78</v>
      </c>
      <c r="BK845" s="131" t="str">
        <f t="shared" si="265"/>
        <v>Sapin pectiné_F1_Cas général_GS Arc Jurassien_78_</v>
      </c>
      <c r="BL845" s="312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0" t="str">
        <f>+VLOOKUP(G845,Liste!$A$7:$H$69,8,FALSE)</f>
        <v>Résineux</v>
      </c>
      <c r="BU845" s="290">
        <f t="shared" si="266"/>
        <v>0</v>
      </c>
      <c r="BV845" s="292">
        <f t="shared" si="267"/>
        <v>1</v>
      </c>
      <c r="BW845" s="311">
        <v>0</v>
      </c>
      <c r="BX845" s="290">
        <f t="shared" si="268"/>
        <v>0.43</v>
      </c>
      <c r="BY845">
        <f t="shared" si="269"/>
        <v>0</v>
      </c>
      <c r="BZ845" s="296">
        <f t="shared" si="270"/>
        <v>0</v>
      </c>
      <c r="CB845" s="291">
        <v>0.6</v>
      </c>
      <c r="CC845" s="291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hidden="1" x14ac:dyDescent="0.25">
      <c r="A846" s="4">
        <v>2013</v>
      </c>
      <c r="B846" s="308">
        <v>44265</v>
      </c>
      <c r="C846" s="4" t="s">
        <v>428</v>
      </c>
      <c r="D846" s="4" t="s">
        <v>429</v>
      </c>
      <c r="E846" s="4"/>
      <c r="F846" s="4" t="s">
        <v>1479</v>
      </c>
      <c r="G846" s="5" t="s">
        <v>430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+VLOOKUP(G846,Liste!$A$7:$G$69,3,FALSE)</f>
        <v>Sapin pectiné</v>
      </c>
      <c r="BI846" s="96" t="str">
        <f>+VLOOKUP(H846,Liste!$B$7:$G$69,5,FALSE)</f>
        <v>GS Arc Jurassien</v>
      </c>
      <c r="BJ846" s="131">
        <f t="shared" si="263"/>
        <v>79</v>
      </c>
      <c r="BK846" s="131" t="str">
        <f t="shared" si="265"/>
        <v>Sapin pectiné_F1_Cas général_GS Arc Jurassien_79_</v>
      </c>
      <c r="BL846" s="312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0" t="str">
        <f>+VLOOKUP(G846,Liste!$A$7:$H$69,8,FALSE)</f>
        <v>Résineux</v>
      </c>
      <c r="BU846" s="290">
        <f t="shared" si="266"/>
        <v>0</v>
      </c>
      <c r="BV846" s="292">
        <f t="shared" si="267"/>
        <v>1</v>
      </c>
      <c r="BW846" s="311">
        <v>0</v>
      </c>
      <c r="BX846" s="290">
        <f t="shared" si="268"/>
        <v>0.43</v>
      </c>
      <c r="BY846">
        <f t="shared" si="269"/>
        <v>0</v>
      </c>
      <c r="BZ846" s="296">
        <f t="shared" si="270"/>
        <v>0</v>
      </c>
      <c r="CB846" s="291">
        <v>0.6</v>
      </c>
      <c r="CC846" s="291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hidden="1" x14ac:dyDescent="0.25">
      <c r="A847" s="4">
        <v>2013</v>
      </c>
      <c r="B847" s="308">
        <v>44265</v>
      </c>
      <c r="C847" s="4" t="s">
        <v>428</v>
      </c>
      <c r="D847" s="4" t="s">
        <v>429</v>
      </c>
      <c r="E847" s="4"/>
      <c r="F847" s="4" t="s">
        <v>1479</v>
      </c>
      <c r="G847" s="5" t="s">
        <v>430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+VLOOKUP(G847,Liste!$A$7:$G$69,3,FALSE)</f>
        <v>Sapin pectiné</v>
      </c>
      <c r="BI847" s="96" t="str">
        <f>+VLOOKUP(H847,Liste!$B$7:$G$69,5,FALSE)</f>
        <v>GS Arc Jurassien</v>
      </c>
      <c r="BJ847" s="131">
        <f t="shared" si="263"/>
        <v>80</v>
      </c>
      <c r="BK847" s="131" t="str">
        <f t="shared" si="265"/>
        <v>Sapin pectiné_F1_Cas général_GS Arc Jurassien_80_</v>
      </c>
      <c r="BL847" s="312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0" t="str">
        <f>+VLOOKUP(G847,Liste!$A$7:$H$69,8,FALSE)</f>
        <v>Résineux</v>
      </c>
      <c r="BU847" s="290">
        <f t="shared" si="266"/>
        <v>0</v>
      </c>
      <c r="BV847" s="292">
        <f t="shared" si="267"/>
        <v>1</v>
      </c>
      <c r="BW847" s="311">
        <v>0</v>
      </c>
      <c r="BX847" s="290">
        <f t="shared" si="268"/>
        <v>0.43</v>
      </c>
      <c r="BY847">
        <f t="shared" si="269"/>
        <v>0</v>
      </c>
      <c r="BZ847" s="296">
        <f t="shared" si="270"/>
        <v>0</v>
      </c>
      <c r="CB847" s="291">
        <v>0.6</v>
      </c>
      <c r="CC847" s="291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hidden="1" x14ac:dyDescent="0.25">
      <c r="A848" s="4">
        <v>2013</v>
      </c>
      <c r="B848" s="308">
        <v>44265</v>
      </c>
      <c r="C848" s="4" t="s">
        <v>428</v>
      </c>
      <c r="D848" s="4" t="s">
        <v>429</v>
      </c>
      <c r="E848" s="4"/>
      <c r="F848" s="4" t="s">
        <v>1479</v>
      </c>
      <c r="G848" s="5" t="s">
        <v>430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+VLOOKUP(G848,Liste!$A$7:$G$69,3,FALSE)</f>
        <v>Sapin pectiné</v>
      </c>
      <c r="BI848" s="96" t="str">
        <f>+VLOOKUP(H848,Liste!$B$7:$G$69,5,FALSE)</f>
        <v>GS Arc Jurassien</v>
      </c>
      <c r="BJ848" s="131">
        <f t="shared" si="263"/>
        <v>81</v>
      </c>
      <c r="BK848" s="131" t="str">
        <f t="shared" si="265"/>
        <v>Sapin pectiné_F1_Cas général_GS Arc Jurassien_81_</v>
      </c>
      <c r="BL848" s="312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0" t="str">
        <f>+VLOOKUP(G848,Liste!$A$7:$H$69,8,FALSE)</f>
        <v>Résineux</v>
      </c>
      <c r="BU848" s="290">
        <f t="shared" si="266"/>
        <v>0</v>
      </c>
      <c r="BV848" s="292">
        <f t="shared" si="267"/>
        <v>1</v>
      </c>
      <c r="BW848" s="311">
        <v>0</v>
      </c>
      <c r="BX848" s="290">
        <f t="shared" si="268"/>
        <v>0.43</v>
      </c>
      <c r="BY848">
        <f t="shared" si="269"/>
        <v>0</v>
      </c>
      <c r="BZ848" s="296">
        <f t="shared" si="270"/>
        <v>0</v>
      </c>
      <c r="CB848" s="291">
        <v>0.6</v>
      </c>
      <c r="CC848" s="291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hidden="1" x14ac:dyDescent="0.25">
      <c r="A849" s="4">
        <v>2013</v>
      </c>
      <c r="B849" s="308">
        <v>44265</v>
      </c>
      <c r="C849" s="4" t="s">
        <v>428</v>
      </c>
      <c r="D849" s="4" t="s">
        <v>429</v>
      </c>
      <c r="E849" s="4"/>
      <c r="F849" s="4" t="s">
        <v>1479</v>
      </c>
      <c r="G849" s="5" t="s">
        <v>430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+VLOOKUP(G849,Liste!$A$7:$G$69,3,FALSE)</f>
        <v>Sapin pectiné</v>
      </c>
      <c r="BI849" s="96" t="str">
        <f>+VLOOKUP(H849,Liste!$B$7:$G$69,5,FALSE)</f>
        <v>GS Arc Jurassien</v>
      </c>
      <c r="BJ849" s="131">
        <f t="shared" si="263"/>
        <v>82</v>
      </c>
      <c r="BK849" s="131" t="str">
        <f t="shared" si="265"/>
        <v>Sapin pectiné_F1_Cas général_GS Arc Jurassien_82_</v>
      </c>
      <c r="BL849" s="312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0" t="str">
        <f>+VLOOKUP(G849,Liste!$A$7:$H$69,8,FALSE)</f>
        <v>Résineux</v>
      </c>
      <c r="BU849" s="290">
        <f t="shared" si="266"/>
        <v>0</v>
      </c>
      <c r="BV849" s="292">
        <f t="shared" si="267"/>
        <v>1</v>
      </c>
      <c r="BW849" s="311">
        <v>0</v>
      </c>
      <c r="BX849" s="290">
        <f t="shared" si="268"/>
        <v>0.43</v>
      </c>
      <c r="BY849">
        <f t="shared" si="269"/>
        <v>0</v>
      </c>
      <c r="BZ849" s="296">
        <f t="shared" si="270"/>
        <v>0</v>
      </c>
      <c r="CB849" s="291">
        <v>0.6</v>
      </c>
      <c r="CC849" s="291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hidden="1" x14ac:dyDescent="0.25">
      <c r="A850" s="4">
        <v>2013</v>
      </c>
      <c r="B850" s="308">
        <v>44265</v>
      </c>
      <c r="C850" s="4" t="s">
        <v>428</v>
      </c>
      <c r="D850" s="4" t="s">
        <v>429</v>
      </c>
      <c r="E850" s="4"/>
      <c r="F850" s="4" t="s">
        <v>1479</v>
      </c>
      <c r="G850" s="5" t="s">
        <v>430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+VLOOKUP(G850,Liste!$A$7:$G$69,3,FALSE)</f>
        <v>Sapin pectiné</v>
      </c>
      <c r="BI850" s="96" t="str">
        <f>+VLOOKUP(H850,Liste!$B$7:$G$69,5,FALSE)</f>
        <v>GS Arc Jurassien</v>
      </c>
      <c r="BJ850" s="131">
        <f t="shared" si="263"/>
        <v>83</v>
      </c>
      <c r="BK850" s="131" t="str">
        <f t="shared" si="265"/>
        <v>Sapin pectiné_F1_Cas général_GS Arc Jurassien_83_</v>
      </c>
      <c r="BL850" s="312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0" t="str">
        <f>+VLOOKUP(G850,Liste!$A$7:$H$69,8,FALSE)</f>
        <v>Résineux</v>
      </c>
      <c r="BU850" s="290">
        <f t="shared" si="266"/>
        <v>0</v>
      </c>
      <c r="BV850" s="292">
        <f t="shared" si="267"/>
        <v>1</v>
      </c>
      <c r="BW850" s="311">
        <v>0</v>
      </c>
      <c r="BX850" s="290">
        <f t="shared" si="268"/>
        <v>0.43</v>
      </c>
      <c r="BY850">
        <f t="shared" si="269"/>
        <v>0</v>
      </c>
      <c r="BZ850" s="296">
        <f t="shared" si="270"/>
        <v>0</v>
      </c>
      <c r="CB850" s="291">
        <v>0.6</v>
      </c>
      <c r="CC850" s="291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hidden="1" x14ac:dyDescent="0.25">
      <c r="A851" s="4">
        <v>2013</v>
      </c>
      <c r="B851" s="308">
        <v>44265</v>
      </c>
      <c r="C851" s="4" t="s">
        <v>428</v>
      </c>
      <c r="D851" s="4" t="s">
        <v>429</v>
      </c>
      <c r="E851" s="4"/>
      <c r="F851" s="4" t="s">
        <v>1479</v>
      </c>
      <c r="G851" s="5" t="s">
        <v>430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+VLOOKUP(G851,Liste!$A$7:$G$69,3,FALSE)</f>
        <v>Sapin pectiné</v>
      </c>
      <c r="BI851" s="96" t="str">
        <f>+VLOOKUP(H851,Liste!$B$7:$G$69,5,FALSE)</f>
        <v>GS Arc Jurassien</v>
      </c>
      <c r="BJ851" s="131">
        <f t="shared" si="263"/>
        <v>83</v>
      </c>
      <c r="BK851" s="131" t="str">
        <f t="shared" si="265"/>
        <v>Sapin pectiné_F1_Cas général_GS Arc Jurassien_83_</v>
      </c>
      <c r="BL851" s="312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0" t="str">
        <f>+VLOOKUP(G851,Liste!$A$7:$H$69,8,FALSE)</f>
        <v>Résineux</v>
      </c>
      <c r="BU851" s="290">
        <f t="shared" si="266"/>
        <v>0</v>
      </c>
      <c r="BV851" s="292">
        <f t="shared" si="267"/>
        <v>1</v>
      </c>
      <c r="BW851" s="311">
        <v>0</v>
      </c>
      <c r="BX851" s="290">
        <f t="shared" si="268"/>
        <v>0.43</v>
      </c>
      <c r="BY851">
        <f t="shared" si="269"/>
        <v>0</v>
      </c>
      <c r="BZ851" s="296">
        <f t="shared" si="270"/>
        <v>0</v>
      </c>
      <c r="CB851" s="291">
        <v>0.6</v>
      </c>
      <c r="CC851" s="291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hidden="1" x14ac:dyDescent="0.25">
      <c r="A852" s="4">
        <v>2013</v>
      </c>
      <c r="B852" s="308">
        <v>44265</v>
      </c>
      <c r="C852" s="4" t="s">
        <v>428</v>
      </c>
      <c r="D852" s="4" t="s">
        <v>429</v>
      </c>
      <c r="E852" s="4"/>
      <c r="F852" s="4" t="s">
        <v>1479</v>
      </c>
      <c r="G852" s="5" t="s">
        <v>430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+VLOOKUP(G852,Liste!$A$7:$G$69,3,FALSE)</f>
        <v>Sapin pectiné</v>
      </c>
      <c r="BI852" s="96" t="str">
        <f>+VLOOKUP(H852,Liste!$B$7:$G$69,5,FALSE)</f>
        <v>GS Arc Jurassien</v>
      </c>
      <c r="BJ852" s="131">
        <f t="shared" si="263"/>
        <v>84</v>
      </c>
      <c r="BK852" s="131" t="str">
        <f t="shared" si="265"/>
        <v>Sapin pectiné_F1_Cas général_GS Arc Jurassien_84_</v>
      </c>
      <c r="BL852" s="312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0" t="str">
        <f>+VLOOKUP(G852,Liste!$A$7:$H$69,8,FALSE)</f>
        <v>Résineux</v>
      </c>
      <c r="BU852" s="290">
        <f t="shared" si="266"/>
        <v>0</v>
      </c>
      <c r="BV852" s="292">
        <f t="shared" si="267"/>
        <v>1</v>
      </c>
      <c r="BW852" s="311">
        <v>0</v>
      </c>
      <c r="BX852" s="290">
        <f t="shared" si="268"/>
        <v>0.43</v>
      </c>
      <c r="BY852">
        <f t="shared" si="269"/>
        <v>0</v>
      </c>
      <c r="BZ852" s="296">
        <f t="shared" si="270"/>
        <v>0</v>
      </c>
      <c r="CB852" s="291">
        <v>0.6</v>
      </c>
      <c r="CC852" s="291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hidden="1" x14ac:dyDescent="0.25">
      <c r="A853" s="4">
        <v>2013</v>
      </c>
      <c r="B853" s="308">
        <v>44265</v>
      </c>
      <c r="C853" s="4" t="s">
        <v>428</v>
      </c>
      <c r="D853" s="4" t="s">
        <v>429</v>
      </c>
      <c r="E853" s="4"/>
      <c r="F853" s="4" t="s">
        <v>1479</v>
      </c>
      <c r="G853" s="5" t="s">
        <v>430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+VLOOKUP(G853,Liste!$A$7:$G$69,3,FALSE)</f>
        <v>Sapin pectiné</v>
      </c>
      <c r="BI853" s="96" t="str">
        <f>+VLOOKUP(H853,Liste!$B$7:$G$69,5,FALSE)</f>
        <v>GS Arc Jurassien</v>
      </c>
      <c r="BJ853" s="131">
        <f t="shared" si="263"/>
        <v>85</v>
      </c>
      <c r="BK853" s="131" t="str">
        <f t="shared" si="265"/>
        <v>Sapin pectiné_F1_Cas général_GS Arc Jurassien_85_</v>
      </c>
      <c r="BL853" s="312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0" t="str">
        <f>+VLOOKUP(G853,Liste!$A$7:$H$69,8,FALSE)</f>
        <v>Résineux</v>
      </c>
      <c r="BU853" s="290">
        <f t="shared" si="266"/>
        <v>0</v>
      </c>
      <c r="BV853" s="292">
        <f t="shared" si="267"/>
        <v>1</v>
      </c>
      <c r="BW853" s="311">
        <v>0</v>
      </c>
      <c r="BX853" s="290">
        <f t="shared" si="268"/>
        <v>0.43</v>
      </c>
      <c r="BY853">
        <f t="shared" si="269"/>
        <v>0</v>
      </c>
      <c r="BZ853" s="296">
        <f t="shared" si="270"/>
        <v>0</v>
      </c>
      <c r="CB853" s="291">
        <v>0.6</v>
      </c>
      <c r="CC853" s="291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hidden="1" x14ac:dyDescent="0.25">
      <c r="A854" s="4">
        <v>2013</v>
      </c>
      <c r="B854" s="308">
        <v>44265</v>
      </c>
      <c r="C854" s="4" t="s">
        <v>428</v>
      </c>
      <c r="D854" s="4" t="s">
        <v>429</v>
      </c>
      <c r="E854" s="4"/>
      <c r="F854" s="4" t="s">
        <v>1479</v>
      </c>
      <c r="G854" s="5" t="s">
        <v>430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+VLOOKUP(G854,Liste!$A$7:$G$69,3,FALSE)</f>
        <v>Sapin pectiné</v>
      </c>
      <c r="BI854" s="96" t="str">
        <f>+VLOOKUP(H854,Liste!$B$7:$G$69,5,FALSE)</f>
        <v>GS Arc Jurassien</v>
      </c>
      <c r="BJ854" s="131">
        <f t="shared" si="263"/>
        <v>86</v>
      </c>
      <c r="BK854" s="131" t="str">
        <f t="shared" si="265"/>
        <v>Sapin pectiné_F1_Cas général_GS Arc Jurassien_86_</v>
      </c>
      <c r="BL854" s="312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0" t="str">
        <f>+VLOOKUP(G854,Liste!$A$7:$H$69,8,FALSE)</f>
        <v>Résineux</v>
      </c>
      <c r="BU854" s="290">
        <f t="shared" si="266"/>
        <v>0</v>
      </c>
      <c r="BV854" s="292">
        <f t="shared" si="267"/>
        <v>1</v>
      </c>
      <c r="BW854" s="311">
        <v>0</v>
      </c>
      <c r="BX854" s="290">
        <f t="shared" si="268"/>
        <v>0.43</v>
      </c>
      <c r="BY854">
        <f t="shared" si="269"/>
        <v>0</v>
      </c>
      <c r="BZ854" s="296">
        <f t="shared" si="270"/>
        <v>0</v>
      </c>
      <c r="CB854" s="291">
        <v>0.6</v>
      </c>
      <c r="CC854" s="291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hidden="1" x14ac:dyDescent="0.25">
      <c r="A855" s="4">
        <v>2013</v>
      </c>
      <c r="B855" s="308">
        <v>44265</v>
      </c>
      <c r="C855" s="4" t="s">
        <v>428</v>
      </c>
      <c r="D855" s="4" t="s">
        <v>429</v>
      </c>
      <c r="E855" s="4"/>
      <c r="F855" s="4" t="s">
        <v>1479</v>
      </c>
      <c r="G855" s="5" t="s">
        <v>430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+VLOOKUP(G855,Liste!$A$7:$G$69,3,FALSE)</f>
        <v>Sapin pectiné</v>
      </c>
      <c r="BI855" s="96" t="str">
        <f>+VLOOKUP(H855,Liste!$B$7:$G$69,5,FALSE)</f>
        <v>GS Arc Jurassien</v>
      </c>
      <c r="BJ855" s="131">
        <f t="shared" si="263"/>
        <v>87</v>
      </c>
      <c r="BK855" s="131" t="str">
        <f t="shared" si="265"/>
        <v>Sapin pectiné_F1_Cas général_GS Arc Jurassien_87_</v>
      </c>
      <c r="BL855" s="312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0" t="str">
        <f>+VLOOKUP(G855,Liste!$A$7:$H$69,8,FALSE)</f>
        <v>Résineux</v>
      </c>
      <c r="BU855" s="290">
        <f t="shared" si="266"/>
        <v>0</v>
      </c>
      <c r="BV855" s="292">
        <f t="shared" si="267"/>
        <v>1</v>
      </c>
      <c r="BW855" s="311">
        <v>0</v>
      </c>
      <c r="BX855" s="290">
        <f t="shared" si="268"/>
        <v>0.43</v>
      </c>
      <c r="BY855">
        <f t="shared" si="269"/>
        <v>0</v>
      </c>
      <c r="BZ855" s="296">
        <f t="shared" si="270"/>
        <v>0</v>
      </c>
      <c r="CB855" s="291">
        <v>0.6</v>
      </c>
      <c r="CC855" s="291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hidden="1" x14ac:dyDescent="0.25">
      <c r="A856" s="4">
        <v>2013</v>
      </c>
      <c r="B856" s="308">
        <v>44265</v>
      </c>
      <c r="C856" s="4" t="s">
        <v>428</v>
      </c>
      <c r="D856" s="4" t="s">
        <v>429</v>
      </c>
      <c r="E856" s="4"/>
      <c r="F856" s="4" t="s">
        <v>1479</v>
      </c>
      <c r="G856" s="5" t="s">
        <v>430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+VLOOKUP(G856,Liste!$A$7:$G$69,3,FALSE)</f>
        <v>Sapin pectiné</v>
      </c>
      <c r="BI856" s="96" t="str">
        <f>+VLOOKUP(H856,Liste!$B$7:$G$69,5,FALSE)</f>
        <v>GS Arc Jurassien</v>
      </c>
      <c r="BJ856" s="131">
        <f t="shared" si="263"/>
        <v>88</v>
      </c>
      <c r="BK856" s="131" t="str">
        <f t="shared" si="265"/>
        <v>Sapin pectiné_F1_Cas général_GS Arc Jurassien_88_</v>
      </c>
      <c r="BL856" s="312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0" t="str">
        <f>+VLOOKUP(G856,Liste!$A$7:$H$69,8,FALSE)</f>
        <v>Résineux</v>
      </c>
      <c r="BU856" s="290">
        <f t="shared" si="266"/>
        <v>0</v>
      </c>
      <c r="BV856" s="292">
        <f t="shared" si="267"/>
        <v>1</v>
      </c>
      <c r="BW856" s="311">
        <v>0</v>
      </c>
      <c r="BX856" s="290">
        <f t="shared" si="268"/>
        <v>0.43</v>
      </c>
      <c r="BY856">
        <f t="shared" si="269"/>
        <v>0</v>
      </c>
      <c r="BZ856" s="296">
        <f t="shared" si="270"/>
        <v>0</v>
      </c>
      <c r="CB856" s="291">
        <v>0.6</v>
      </c>
      <c r="CC856" s="291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hidden="1" x14ac:dyDescent="0.25">
      <c r="A857" s="4">
        <v>2013</v>
      </c>
      <c r="B857" s="308">
        <v>44265</v>
      </c>
      <c r="C857" s="4" t="s">
        <v>428</v>
      </c>
      <c r="D857" s="4" t="s">
        <v>429</v>
      </c>
      <c r="E857" s="4"/>
      <c r="F857" s="4" t="s">
        <v>1479</v>
      </c>
      <c r="G857" s="5" t="s">
        <v>430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+VLOOKUP(G857,Liste!$A$7:$G$69,3,FALSE)</f>
        <v>Sapin pectiné</v>
      </c>
      <c r="BI857" s="96" t="str">
        <f>+VLOOKUP(H857,Liste!$B$7:$G$69,5,FALSE)</f>
        <v>GS Arc Jurassien</v>
      </c>
      <c r="BJ857" s="131">
        <f t="shared" si="263"/>
        <v>89</v>
      </c>
      <c r="BK857" s="131" t="str">
        <f t="shared" si="265"/>
        <v>Sapin pectiné_F1_Cas général_GS Arc Jurassien_89_</v>
      </c>
      <c r="BL857" s="312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0" t="str">
        <f>+VLOOKUP(G857,Liste!$A$7:$H$69,8,FALSE)</f>
        <v>Résineux</v>
      </c>
      <c r="BU857" s="290">
        <f t="shared" si="266"/>
        <v>0</v>
      </c>
      <c r="BV857" s="292">
        <f t="shared" si="267"/>
        <v>1</v>
      </c>
      <c r="BW857" s="311">
        <v>0</v>
      </c>
      <c r="BX857" s="290">
        <f t="shared" si="268"/>
        <v>0.43</v>
      </c>
      <c r="BY857">
        <f t="shared" si="269"/>
        <v>0</v>
      </c>
      <c r="BZ857" s="296">
        <f t="shared" si="270"/>
        <v>0</v>
      </c>
      <c r="CB857" s="291">
        <v>0.6</v>
      </c>
      <c r="CC857" s="291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hidden="1" x14ac:dyDescent="0.25">
      <c r="A858" s="4">
        <v>2013</v>
      </c>
      <c r="B858" s="308">
        <v>44265</v>
      </c>
      <c r="C858" s="4" t="s">
        <v>428</v>
      </c>
      <c r="D858" s="4" t="s">
        <v>429</v>
      </c>
      <c r="E858" s="4"/>
      <c r="F858" s="4" t="s">
        <v>1479</v>
      </c>
      <c r="G858" s="5" t="s">
        <v>430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+VLOOKUP(G858,Liste!$A$7:$G$69,3,FALSE)</f>
        <v>Sapin pectiné</v>
      </c>
      <c r="BI858" s="96" t="str">
        <f>+VLOOKUP(H858,Liste!$B$7:$G$69,5,FALSE)</f>
        <v>GS Arc Jurassien</v>
      </c>
      <c r="BJ858" s="131">
        <f t="shared" si="263"/>
        <v>90</v>
      </c>
      <c r="BK858" s="131" t="str">
        <f t="shared" si="265"/>
        <v>Sapin pectiné_F1_Cas général_GS Arc Jurassien_90_</v>
      </c>
      <c r="BL858" s="312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0" t="str">
        <f>+VLOOKUP(G858,Liste!$A$7:$H$69,8,FALSE)</f>
        <v>Résineux</v>
      </c>
      <c r="BU858" s="290">
        <f t="shared" si="266"/>
        <v>0</v>
      </c>
      <c r="BV858" s="292">
        <f t="shared" si="267"/>
        <v>1</v>
      </c>
      <c r="BW858" s="311">
        <v>0</v>
      </c>
      <c r="BX858" s="290">
        <f t="shared" si="268"/>
        <v>0.43</v>
      </c>
      <c r="BY858">
        <f t="shared" si="269"/>
        <v>0</v>
      </c>
      <c r="BZ858" s="296">
        <f t="shared" si="270"/>
        <v>0</v>
      </c>
      <c r="CB858" s="291">
        <v>0.6</v>
      </c>
      <c r="CC858" s="291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hidden="1" x14ac:dyDescent="0.25">
      <c r="A859" s="4">
        <v>2013</v>
      </c>
      <c r="B859" s="308">
        <v>44265</v>
      </c>
      <c r="C859" s="4" t="s">
        <v>428</v>
      </c>
      <c r="D859" s="4" t="s">
        <v>429</v>
      </c>
      <c r="E859" s="4"/>
      <c r="F859" s="4" t="s">
        <v>1479</v>
      </c>
      <c r="G859" s="5" t="s">
        <v>430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+VLOOKUP(G859,Liste!$A$7:$G$69,3,FALSE)</f>
        <v>Sapin pectiné</v>
      </c>
      <c r="BI859" s="96" t="str">
        <f>+VLOOKUP(H859,Liste!$B$7:$G$69,5,FALSE)</f>
        <v>GS Arc Jurassien</v>
      </c>
      <c r="BJ859" s="131">
        <f t="shared" si="263"/>
        <v>91</v>
      </c>
      <c r="BK859" s="131" t="str">
        <f t="shared" si="265"/>
        <v>Sapin pectiné_F1_Cas général_GS Arc Jurassien_91_</v>
      </c>
      <c r="BL859" s="312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0" t="str">
        <f>+VLOOKUP(G859,Liste!$A$7:$H$69,8,FALSE)</f>
        <v>Résineux</v>
      </c>
      <c r="BU859" s="290">
        <f t="shared" si="266"/>
        <v>0</v>
      </c>
      <c r="BV859" s="292">
        <f t="shared" si="267"/>
        <v>1</v>
      </c>
      <c r="BW859" s="311">
        <v>0</v>
      </c>
      <c r="BX859" s="290">
        <f t="shared" si="268"/>
        <v>0.43</v>
      </c>
      <c r="BY859">
        <f t="shared" si="269"/>
        <v>0</v>
      </c>
      <c r="BZ859" s="296">
        <f t="shared" si="270"/>
        <v>0</v>
      </c>
      <c r="CB859" s="291">
        <v>0.6</v>
      </c>
      <c r="CC859" s="291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hidden="1" x14ac:dyDescent="0.25">
      <c r="A860" s="4">
        <v>2013</v>
      </c>
      <c r="B860" s="308">
        <v>44265</v>
      </c>
      <c r="C860" s="4" t="s">
        <v>428</v>
      </c>
      <c r="D860" s="4" t="s">
        <v>429</v>
      </c>
      <c r="E860" s="4"/>
      <c r="F860" s="4" t="s">
        <v>1479</v>
      </c>
      <c r="G860" s="5" t="s">
        <v>430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+VLOOKUP(G860,Liste!$A$7:$G$69,3,FALSE)</f>
        <v>Sapin pectiné</v>
      </c>
      <c r="BI860" s="96" t="str">
        <f>+VLOOKUP(H860,Liste!$B$7:$G$69,5,FALSE)</f>
        <v>GS Arc Jurassien</v>
      </c>
      <c r="BJ860" s="131">
        <f t="shared" si="263"/>
        <v>91</v>
      </c>
      <c r="BK860" s="131" t="str">
        <f t="shared" si="265"/>
        <v>Sapin pectiné_F1_Cas général_GS Arc Jurassien_91_</v>
      </c>
      <c r="BL860" s="312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0" t="str">
        <f>+VLOOKUP(G860,Liste!$A$7:$H$69,8,FALSE)</f>
        <v>Résineux</v>
      </c>
      <c r="BU860" s="290">
        <f t="shared" si="266"/>
        <v>0</v>
      </c>
      <c r="BV860" s="292">
        <f t="shared" si="267"/>
        <v>1</v>
      </c>
      <c r="BW860" s="311">
        <v>0</v>
      </c>
      <c r="BX860" s="290">
        <f t="shared" si="268"/>
        <v>0.43</v>
      </c>
      <c r="BY860">
        <f t="shared" si="269"/>
        <v>0</v>
      </c>
      <c r="BZ860" s="296">
        <f t="shared" si="270"/>
        <v>0</v>
      </c>
      <c r="CB860" s="291">
        <v>0.6</v>
      </c>
      <c r="CC860" s="291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hidden="1" x14ac:dyDescent="0.25">
      <c r="A861" s="4">
        <v>2013</v>
      </c>
      <c r="B861" s="308">
        <v>44265</v>
      </c>
      <c r="C861" s="4" t="s">
        <v>428</v>
      </c>
      <c r="D861" s="4" t="s">
        <v>429</v>
      </c>
      <c r="E861" s="4"/>
      <c r="F861" s="4" t="s">
        <v>1479</v>
      </c>
      <c r="G861" s="5" t="s">
        <v>430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+VLOOKUP(G861,Liste!$A$7:$G$69,3,FALSE)</f>
        <v>Sapin pectiné</v>
      </c>
      <c r="BI861" s="96" t="str">
        <f>+VLOOKUP(H861,Liste!$B$7:$G$69,5,FALSE)</f>
        <v>GS Arc Jurassien</v>
      </c>
      <c r="BJ861" s="131">
        <f t="shared" si="263"/>
        <v>92</v>
      </c>
      <c r="BK861" s="131" t="str">
        <f t="shared" si="265"/>
        <v>Sapin pectiné_F1_Cas général_GS Arc Jurassien_92_</v>
      </c>
      <c r="BL861" s="312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0" t="str">
        <f>+VLOOKUP(G861,Liste!$A$7:$H$69,8,FALSE)</f>
        <v>Résineux</v>
      </c>
      <c r="BU861" s="290">
        <f t="shared" si="266"/>
        <v>0</v>
      </c>
      <c r="BV861" s="292">
        <f t="shared" si="267"/>
        <v>1</v>
      </c>
      <c r="BW861" s="311">
        <v>0</v>
      </c>
      <c r="BX861" s="290">
        <f t="shared" si="268"/>
        <v>0.43</v>
      </c>
      <c r="BY861">
        <f t="shared" si="269"/>
        <v>0</v>
      </c>
      <c r="BZ861" s="296">
        <f t="shared" si="270"/>
        <v>0</v>
      </c>
      <c r="CB861" s="291">
        <v>0.6</v>
      </c>
      <c r="CC861" s="291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hidden="1" x14ac:dyDescent="0.25">
      <c r="A862" s="4">
        <v>2013</v>
      </c>
      <c r="B862" s="308">
        <v>44265</v>
      </c>
      <c r="C862" s="4" t="s">
        <v>428</v>
      </c>
      <c r="D862" s="4" t="s">
        <v>429</v>
      </c>
      <c r="E862" s="4"/>
      <c r="F862" s="4" t="s">
        <v>1479</v>
      </c>
      <c r="G862" s="5" t="s">
        <v>430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+VLOOKUP(G862,Liste!$A$7:$G$69,3,FALSE)</f>
        <v>Sapin pectiné</v>
      </c>
      <c r="BI862" s="96" t="str">
        <f>+VLOOKUP(H862,Liste!$B$7:$G$69,5,FALSE)</f>
        <v>GS Arc Jurassien</v>
      </c>
      <c r="BJ862" s="131">
        <f t="shared" si="263"/>
        <v>93</v>
      </c>
      <c r="BK862" s="131" t="str">
        <f t="shared" si="265"/>
        <v>Sapin pectiné_F1_Cas général_GS Arc Jurassien_93_</v>
      </c>
      <c r="BL862" s="312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0" t="str">
        <f>+VLOOKUP(G862,Liste!$A$7:$H$69,8,FALSE)</f>
        <v>Résineux</v>
      </c>
      <c r="BU862" s="290">
        <f t="shared" si="266"/>
        <v>0</v>
      </c>
      <c r="BV862" s="292">
        <f t="shared" si="267"/>
        <v>1</v>
      </c>
      <c r="BW862" s="311">
        <v>0</v>
      </c>
      <c r="BX862" s="290">
        <f t="shared" si="268"/>
        <v>0.43</v>
      </c>
      <c r="BY862">
        <f t="shared" si="269"/>
        <v>0</v>
      </c>
      <c r="BZ862" s="296">
        <f t="shared" si="270"/>
        <v>0</v>
      </c>
      <c r="CB862" s="291">
        <v>0.6</v>
      </c>
      <c r="CC862" s="291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hidden="1" x14ac:dyDescent="0.25">
      <c r="A863" s="4">
        <v>2013</v>
      </c>
      <c r="B863" s="308">
        <v>44265</v>
      </c>
      <c r="C863" s="4" t="s">
        <v>428</v>
      </c>
      <c r="D863" s="4" t="s">
        <v>429</v>
      </c>
      <c r="E863" s="4"/>
      <c r="F863" s="4" t="s">
        <v>1479</v>
      </c>
      <c r="G863" s="5" t="s">
        <v>430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+VLOOKUP(G863,Liste!$A$7:$G$69,3,FALSE)</f>
        <v>Sapin pectiné</v>
      </c>
      <c r="BI863" s="96" t="str">
        <f>+VLOOKUP(H863,Liste!$B$7:$G$69,5,FALSE)</f>
        <v>GS Arc Jurassien</v>
      </c>
      <c r="BJ863" s="131">
        <f t="shared" si="263"/>
        <v>94</v>
      </c>
      <c r="BK863" s="131" t="str">
        <f t="shared" si="265"/>
        <v>Sapin pectiné_F1_Cas général_GS Arc Jurassien_94_</v>
      </c>
      <c r="BL863" s="312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0" t="str">
        <f>+VLOOKUP(G863,Liste!$A$7:$H$69,8,FALSE)</f>
        <v>Résineux</v>
      </c>
      <c r="BU863" s="290">
        <f t="shared" si="266"/>
        <v>0</v>
      </c>
      <c r="BV863" s="292">
        <f t="shared" si="267"/>
        <v>1</v>
      </c>
      <c r="BW863" s="311">
        <v>0</v>
      </c>
      <c r="BX863" s="290">
        <f t="shared" si="268"/>
        <v>0.43</v>
      </c>
      <c r="BY863">
        <f t="shared" si="269"/>
        <v>0</v>
      </c>
      <c r="BZ863" s="296">
        <f t="shared" si="270"/>
        <v>0</v>
      </c>
      <c r="CB863" s="291">
        <v>0.6</v>
      </c>
      <c r="CC863" s="291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hidden="1" x14ac:dyDescent="0.25">
      <c r="A864" s="4">
        <v>2013</v>
      </c>
      <c r="B864" s="308">
        <v>44265</v>
      </c>
      <c r="C864" s="4" t="s">
        <v>428</v>
      </c>
      <c r="D864" s="4" t="s">
        <v>429</v>
      </c>
      <c r="E864" s="4"/>
      <c r="F864" s="4" t="s">
        <v>1479</v>
      </c>
      <c r="G864" s="5" t="s">
        <v>430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+VLOOKUP(G864,Liste!$A$7:$G$69,3,FALSE)</f>
        <v>Sapin pectiné</v>
      </c>
      <c r="BI864" s="96" t="str">
        <f>+VLOOKUP(H864,Liste!$B$7:$G$69,5,FALSE)</f>
        <v>GS Arc Jurassien</v>
      </c>
      <c r="BJ864" s="131">
        <f t="shared" si="263"/>
        <v>95</v>
      </c>
      <c r="BK864" s="131" t="str">
        <f t="shared" si="265"/>
        <v>Sapin pectiné_F1_Cas général_GS Arc Jurassien_95_</v>
      </c>
      <c r="BL864" s="312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0" t="str">
        <f>+VLOOKUP(G864,Liste!$A$7:$H$69,8,FALSE)</f>
        <v>Résineux</v>
      </c>
      <c r="BU864" s="290">
        <f t="shared" si="266"/>
        <v>0</v>
      </c>
      <c r="BV864" s="292">
        <f t="shared" si="267"/>
        <v>1</v>
      </c>
      <c r="BW864" s="311">
        <v>0</v>
      </c>
      <c r="BX864" s="290">
        <f t="shared" si="268"/>
        <v>0.43</v>
      </c>
      <c r="BY864">
        <f t="shared" si="269"/>
        <v>0</v>
      </c>
      <c r="BZ864" s="296">
        <f t="shared" si="270"/>
        <v>0</v>
      </c>
      <c r="CB864" s="291">
        <v>0.6</v>
      </c>
      <c r="CC864" s="291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hidden="1" x14ac:dyDescent="0.25">
      <c r="A865" s="4">
        <v>2013</v>
      </c>
      <c r="B865" s="308">
        <v>44265</v>
      </c>
      <c r="C865" s="4" t="s">
        <v>428</v>
      </c>
      <c r="D865" s="4" t="s">
        <v>429</v>
      </c>
      <c r="E865" s="4"/>
      <c r="F865" s="4" t="s">
        <v>1479</v>
      </c>
      <c r="G865" s="5" t="s">
        <v>430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+VLOOKUP(G865,Liste!$A$7:$G$69,3,FALSE)</f>
        <v>Sapin pectiné</v>
      </c>
      <c r="BI865" s="96" t="str">
        <f>+VLOOKUP(H865,Liste!$B$7:$G$69,5,FALSE)</f>
        <v>GS Arc Jurassien</v>
      </c>
      <c r="BJ865" s="131">
        <f t="shared" si="263"/>
        <v>96</v>
      </c>
      <c r="BK865" s="131" t="str">
        <f t="shared" si="265"/>
        <v>Sapin pectiné_F1_Cas général_GS Arc Jurassien_96_</v>
      </c>
      <c r="BL865" s="312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0" t="str">
        <f>+VLOOKUP(G865,Liste!$A$7:$H$69,8,FALSE)</f>
        <v>Résineux</v>
      </c>
      <c r="BU865" s="290">
        <f t="shared" si="266"/>
        <v>0</v>
      </c>
      <c r="BV865" s="292">
        <f t="shared" si="267"/>
        <v>1</v>
      </c>
      <c r="BW865" s="311">
        <v>0</v>
      </c>
      <c r="BX865" s="290">
        <f t="shared" si="268"/>
        <v>0.43</v>
      </c>
      <c r="BY865">
        <f t="shared" si="269"/>
        <v>0</v>
      </c>
      <c r="BZ865" s="296">
        <f t="shared" si="270"/>
        <v>0</v>
      </c>
      <c r="CB865" s="291">
        <v>0.6</v>
      </c>
      <c r="CC865" s="291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hidden="1" x14ac:dyDescent="0.25">
      <c r="A866" s="4">
        <v>2013</v>
      </c>
      <c r="B866" s="308">
        <v>44265</v>
      </c>
      <c r="C866" s="4" t="s">
        <v>428</v>
      </c>
      <c r="D866" s="4" t="s">
        <v>429</v>
      </c>
      <c r="E866" s="4"/>
      <c r="F866" s="4" t="s">
        <v>1479</v>
      </c>
      <c r="G866" s="5" t="s">
        <v>430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+VLOOKUP(G866,Liste!$A$7:$G$69,3,FALSE)</f>
        <v>Sapin pectiné</v>
      </c>
      <c r="BI866" s="96" t="str">
        <f>+VLOOKUP(H866,Liste!$B$7:$G$69,5,FALSE)</f>
        <v>GS Arc Jurassien</v>
      </c>
      <c r="BJ866" s="131">
        <f t="shared" si="263"/>
        <v>97</v>
      </c>
      <c r="BK866" s="131" t="str">
        <f t="shared" si="265"/>
        <v>Sapin pectiné_F1_Cas général_GS Arc Jurassien_97_</v>
      </c>
      <c r="BL866" s="312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0" t="str">
        <f>+VLOOKUP(G866,Liste!$A$7:$H$69,8,FALSE)</f>
        <v>Résineux</v>
      </c>
      <c r="BU866" s="290">
        <f t="shared" si="266"/>
        <v>0</v>
      </c>
      <c r="BV866" s="292">
        <f t="shared" si="267"/>
        <v>1</v>
      </c>
      <c r="BW866" s="311">
        <v>0</v>
      </c>
      <c r="BX866" s="290">
        <f t="shared" si="268"/>
        <v>0.43</v>
      </c>
      <c r="BY866">
        <f t="shared" si="269"/>
        <v>0</v>
      </c>
      <c r="BZ866" s="296">
        <f t="shared" si="270"/>
        <v>0</v>
      </c>
      <c r="CB866" s="291">
        <v>0.6</v>
      </c>
      <c r="CC866" s="291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hidden="1" x14ac:dyDescent="0.25">
      <c r="A867" s="4">
        <v>2013</v>
      </c>
      <c r="B867" s="308">
        <v>44265</v>
      </c>
      <c r="C867" s="4" t="s">
        <v>428</v>
      </c>
      <c r="D867" s="4" t="s">
        <v>429</v>
      </c>
      <c r="E867" s="4"/>
      <c r="F867" s="4" t="s">
        <v>1479</v>
      </c>
      <c r="G867" s="5" t="s">
        <v>430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+VLOOKUP(G867,Liste!$A$7:$G$69,3,FALSE)</f>
        <v>Sapin pectiné</v>
      </c>
      <c r="BI867" s="96" t="str">
        <f>+VLOOKUP(H867,Liste!$B$7:$G$69,5,FALSE)</f>
        <v>GS Arc Jurassien</v>
      </c>
      <c r="BJ867" s="131">
        <f t="shared" si="263"/>
        <v>98</v>
      </c>
      <c r="BK867" s="131" t="str">
        <f t="shared" si="265"/>
        <v>Sapin pectiné_F1_Cas général_GS Arc Jurassien_98_</v>
      </c>
      <c r="BL867" s="312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0" t="str">
        <f>+VLOOKUP(G867,Liste!$A$7:$H$69,8,FALSE)</f>
        <v>Résineux</v>
      </c>
      <c r="BU867" s="290">
        <f t="shared" si="266"/>
        <v>0</v>
      </c>
      <c r="BV867" s="292">
        <f t="shared" si="267"/>
        <v>1</v>
      </c>
      <c r="BW867" s="311">
        <v>0</v>
      </c>
      <c r="BX867" s="290">
        <f t="shared" si="268"/>
        <v>0.43</v>
      </c>
      <c r="BY867">
        <f t="shared" si="269"/>
        <v>0</v>
      </c>
      <c r="BZ867" s="296">
        <f t="shared" si="270"/>
        <v>0</v>
      </c>
      <c r="CB867" s="291">
        <v>0.6</v>
      </c>
      <c r="CC867" s="291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hidden="1" x14ac:dyDescent="0.25">
      <c r="A868" s="4">
        <v>2013</v>
      </c>
      <c r="B868" s="308">
        <v>44265</v>
      </c>
      <c r="C868" s="4" t="s">
        <v>428</v>
      </c>
      <c r="D868" s="4" t="s">
        <v>429</v>
      </c>
      <c r="E868" s="4"/>
      <c r="F868" s="4" t="s">
        <v>1479</v>
      </c>
      <c r="G868" s="5" t="s">
        <v>430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+VLOOKUP(G868,Liste!$A$7:$G$69,3,FALSE)</f>
        <v>Sapin pectiné</v>
      </c>
      <c r="BI868" s="96" t="str">
        <f>+VLOOKUP(H868,Liste!$B$7:$G$69,5,FALSE)</f>
        <v>GS Arc Jurassien</v>
      </c>
      <c r="BJ868" s="131">
        <f t="shared" si="263"/>
        <v>99</v>
      </c>
      <c r="BK868" s="131" t="str">
        <f t="shared" si="265"/>
        <v>Sapin pectiné_F1_Cas général_GS Arc Jurassien_99_</v>
      </c>
      <c r="BL868" s="312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0" t="str">
        <f>+VLOOKUP(G868,Liste!$A$7:$H$69,8,FALSE)</f>
        <v>Résineux</v>
      </c>
      <c r="BU868" s="290">
        <f t="shared" si="266"/>
        <v>0</v>
      </c>
      <c r="BV868" s="292">
        <f t="shared" si="267"/>
        <v>1</v>
      </c>
      <c r="BW868" s="311">
        <v>0</v>
      </c>
      <c r="BX868" s="290">
        <f t="shared" si="268"/>
        <v>0.43</v>
      </c>
      <c r="BY868">
        <f t="shared" si="269"/>
        <v>0</v>
      </c>
      <c r="BZ868" s="296">
        <f t="shared" si="270"/>
        <v>0</v>
      </c>
      <c r="CB868" s="291">
        <v>0.6</v>
      </c>
      <c r="CC868" s="291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hidden="1" x14ac:dyDescent="0.25">
      <c r="A869" s="4">
        <v>2013</v>
      </c>
      <c r="B869" s="308">
        <v>44265</v>
      </c>
      <c r="C869" s="4" t="s">
        <v>428</v>
      </c>
      <c r="D869" s="4" t="s">
        <v>429</v>
      </c>
      <c r="E869" s="4"/>
      <c r="F869" s="4" t="s">
        <v>1479</v>
      </c>
      <c r="G869" s="5" t="s">
        <v>430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+VLOOKUP(G869,Liste!$A$7:$G$69,3,FALSE)</f>
        <v>Sapin pectiné</v>
      </c>
      <c r="BI869" s="96" t="str">
        <f>+VLOOKUP(H869,Liste!$B$7:$G$69,5,FALSE)</f>
        <v>GS Arc Jurassien</v>
      </c>
      <c r="BJ869" s="131">
        <f t="shared" si="263"/>
        <v>99</v>
      </c>
      <c r="BK869" s="131" t="str">
        <f t="shared" si="265"/>
        <v>Sapin pectiné_F1_Cas général_GS Arc Jurassien_99_</v>
      </c>
      <c r="BL869" s="312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0" t="str">
        <f>+VLOOKUP(G869,Liste!$A$7:$H$69,8,FALSE)</f>
        <v>Résineux</v>
      </c>
      <c r="BU869" s="290">
        <f t="shared" si="266"/>
        <v>0</v>
      </c>
      <c r="BV869" s="292">
        <f t="shared" si="267"/>
        <v>1</v>
      </c>
      <c r="BW869" s="311">
        <v>0</v>
      </c>
      <c r="BX869" s="290">
        <f t="shared" si="268"/>
        <v>0.43</v>
      </c>
      <c r="BY869">
        <f t="shared" si="269"/>
        <v>0</v>
      </c>
      <c r="BZ869" s="296">
        <f t="shared" si="270"/>
        <v>0</v>
      </c>
      <c r="CB869" s="291">
        <v>0.6</v>
      </c>
      <c r="CC869" s="291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hidden="1" x14ac:dyDescent="0.25">
      <c r="A870" s="4">
        <v>2013</v>
      </c>
      <c r="B870" s="308">
        <v>44265</v>
      </c>
      <c r="C870" s="4" t="s">
        <v>428</v>
      </c>
      <c r="D870" s="4" t="s">
        <v>429</v>
      </c>
      <c r="E870" s="4"/>
      <c r="F870" s="4" t="s">
        <v>1479</v>
      </c>
      <c r="G870" s="5" t="s">
        <v>430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+VLOOKUP(G870,Liste!$A$7:$G$69,3,FALSE)</f>
        <v>Sapin pectiné</v>
      </c>
      <c r="BI870" s="96" t="str">
        <f>+VLOOKUP(H870,Liste!$B$7:$G$69,5,FALSE)</f>
        <v>GS Arc Jurassien</v>
      </c>
      <c r="BJ870" s="131">
        <f t="shared" si="263"/>
        <v>100</v>
      </c>
      <c r="BK870" s="131" t="str">
        <f t="shared" si="265"/>
        <v>Sapin pectiné_F1_Cas général_GS Arc Jurassien_100_</v>
      </c>
      <c r="BL870" s="312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0" t="str">
        <f>+VLOOKUP(G870,Liste!$A$7:$H$69,8,FALSE)</f>
        <v>Résineux</v>
      </c>
      <c r="BU870" s="290">
        <f t="shared" si="266"/>
        <v>0</v>
      </c>
      <c r="BV870" s="292">
        <f t="shared" si="267"/>
        <v>1</v>
      </c>
      <c r="BW870" s="311">
        <v>0</v>
      </c>
      <c r="BX870" s="290">
        <f t="shared" si="268"/>
        <v>0.43</v>
      </c>
      <c r="BY870">
        <f t="shared" si="269"/>
        <v>0</v>
      </c>
      <c r="BZ870" s="296">
        <f t="shared" si="270"/>
        <v>0</v>
      </c>
      <c r="CB870" s="291">
        <v>0.6</v>
      </c>
      <c r="CC870" s="291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hidden="1" x14ac:dyDescent="0.25">
      <c r="A871" s="4">
        <v>2013</v>
      </c>
      <c r="B871" s="308">
        <v>44265</v>
      </c>
      <c r="C871" s="4" t="s">
        <v>428</v>
      </c>
      <c r="D871" s="4" t="s">
        <v>429</v>
      </c>
      <c r="E871" s="4"/>
      <c r="F871" s="4" t="s">
        <v>1479</v>
      </c>
      <c r="G871" s="5" t="s">
        <v>430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+VLOOKUP(G871,Liste!$A$7:$G$69,3,FALSE)</f>
        <v>Sapin pectiné</v>
      </c>
      <c r="BI871" s="96" t="str">
        <f>+VLOOKUP(H871,Liste!$B$7:$G$69,5,FALSE)</f>
        <v>GS Arc Jurassien</v>
      </c>
      <c r="BJ871" s="131">
        <f t="shared" si="263"/>
        <v>101</v>
      </c>
      <c r="BK871" s="131" t="str">
        <f t="shared" si="265"/>
        <v>Sapin pectiné_F1_Cas général_GS Arc Jurassien_101_</v>
      </c>
      <c r="BL871" s="312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0" t="str">
        <f>+VLOOKUP(G871,Liste!$A$7:$H$69,8,FALSE)</f>
        <v>Résineux</v>
      </c>
      <c r="BU871" s="290">
        <f t="shared" si="266"/>
        <v>0</v>
      </c>
      <c r="BV871" s="292">
        <f t="shared" si="267"/>
        <v>1</v>
      </c>
      <c r="BW871" s="311">
        <v>0</v>
      </c>
      <c r="BX871" s="290">
        <f t="shared" si="268"/>
        <v>0.43</v>
      </c>
      <c r="BY871">
        <f t="shared" si="269"/>
        <v>0</v>
      </c>
      <c r="BZ871" s="296">
        <f t="shared" si="270"/>
        <v>0</v>
      </c>
      <c r="CB871" s="291">
        <v>0.6</v>
      </c>
      <c r="CC871" s="291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hidden="1" x14ac:dyDescent="0.25">
      <c r="A872" s="4">
        <v>2013</v>
      </c>
      <c r="B872" s="308">
        <v>44265</v>
      </c>
      <c r="C872" s="4" t="s">
        <v>428</v>
      </c>
      <c r="D872" s="4" t="s">
        <v>429</v>
      </c>
      <c r="E872" s="4"/>
      <c r="F872" s="4" t="s">
        <v>1479</v>
      </c>
      <c r="G872" s="5" t="s">
        <v>430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+VLOOKUP(G872,Liste!$A$7:$G$69,3,FALSE)</f>
        <v>Sapin pectiné</v>
      </c>
      <c r="BI872" s="96" t="str">
        <f>+VLOOKUP(H872,Liste!$B$7:$G$69,5,FALSE)</f>
        <v>GS Arc Jurassien</v>
      </c>
      <c r="BJ872" s="131">
        <f t="shared" si="263"/>
        <v>102</v>
      </c>
      <c r="BK872" s="131" t="str">
        <f t="shared" si="265"/>
        <v>Sapin pectiné_F1_Cas général_GS Arc Jurassien_102_</v>
      </c>
      <c r="BL872" s="312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0" t="str">
        <f>+VLOOKUP(G872,Liste!$A$7:$H$69,8,FALSE)</f>
        <v>Résineux</v>
      </c>
      <c r="BU872" s="290">
        <f t="shared" si="266"/>
        <v>0</v>
      </c>
      <c r="BV872" s="292">
        <f t="shared" si="267"/>
        <v>1</v>
      </c>
      <c r="BW872" s="311">
        <v>0</v>
      </c>
      <c r="BX872" s="290">
        <f t="shared" si="268"/>
        <v>0.43</v>
      </c>
      <c r="BY872">
        <f t="shared" si="269"/>
        <v>0</v>
      </c>
      <c r="BZ872" s="296">
        <f t="shared" si="270"/>
        <v>0</v>
      </c>
      <c r="CB872" s="291">
        <v>0.6</v>
      </c>
      <c r="CC872" s="291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hidden="1" x14ac:dyDescent="0.25">
      <c r="A873" s="4">
        <v>2013</v>
      </c>
      <c r="B873" s="308">
        <v>44265</v>
      </c>
      <c r="C873" s="4" t="s">
        <v>428</v>
      </c>
      <c r="D873" s="4" t="s">
        <v>429</v>
      </c>
      <c r="E873" s="4"/>
      <c r="F873" s="4" t="s">
        <v>1479</v>
      </c>
      <c r="G873" s="5" t="s">
        <v>430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+VLOOKUP(G873,Liste!$A$7:$G$69,3,FALSE)</f>
        <v>Sapin pectiné</v>
      </c>
      <c r="BI873" s="96" t="str">
        <f>+VLOOKUP(H873,Liste!$B$7:$G$69,5,FALSE)</f>
        <v>GS Arc Jurassien</v>
      </c>
      <c r="BJ873" s="131">
        <f t="shared" si="263"/>
        <v>103</v>
      </c>
      <c r="BK873" s="131" t="str">
        <f t="shared" si="265"/>
        <v>Sapin pectiné_F1_Cas général_GS Arc Jurassien_103_</v>
      </c>
      <c r="BL873" s="312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0" t="str">
        <f>+VLOOKUP(G873,Liste!$A$7:$H$69,8,FALSE)</f>
        <v>Résineux</v>
      </c>
      <c r="BU873" s="290">
        <f t="shared" si="266"/>
        <v>0</v>
      </c>
      <c r="BV873" s="292">
        <f t="shared" si="267"/>
        <v>1</v>
      </c>
      <c r="BW873" s="311">
        <v>0</v>
      </c>
      <c r="BX873" s="290">
        <f t="shared" si="268"/>
        <v>0.43</v>
      </c>
      <c r="BY873">
        <f t="shared" si="269"/>
        <v>0</v>
      </c>
      <c r="BZ873" s="296">
        <f t="shared" si="270"/>
        <v>0</v>
      </c>
      <c r="CB873" s="291">
        <v>0.6</v>
      </c>
      <c r="CC873" s="291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hidden="1" x14ac:dyDescent="0.25">
      <c r="A874" s="4">
        <v>2013</v>
      </c>
      <c r="B874" s="308">
        <v>44265</v>
      </c>
      <c r="C874" s="4" t="s">
        <v>428</v>
      </c>
      <c r="D874" s="4" t="s">
        <v>429</v>
      </c>
      <c r="E874" s="4"/>
      <c r="F874" s="4" t="s">
        <v>1479</v>
      </c>
      <c r="G874" s="5" t="s">
        <v>430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+VLOOKUP(G874,Liste!$A$7:$G$69,3,FALSE)</f>
        <v>Sapin pectiné</v>
      </c>
      <c r="BI874" s="96" t="str">
        <f>+VLOOKUP(H874,Liste!$B$7:$G$69,5,FALSE)</f>
        <v>GS Arc Jurassien</v>
      </c>
      <c r="BJ874" s="131">
        <f t="shared" si="263"/>
        <v>104</v>
      </c>
      <c r="BK874" s="131" t="str">
        <f t="shared" si="265"/>
        <v>Sapin pectiné_F1_Cas général_GS Arc Jurassien_104_</v>
      </c>
      <c r="BL874" s="312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0" t="str">
        <f>+VLOOKUP(G874,Liste!$A$7:$H$69,8,FALSE)</f>
        <v>Résineux</v>
      </c>
      <c r="BU874" s="290">
        <f t="shared" si="266"/>
        <v>0</v>
      </c>
      <c r="BV874" s="292">
        <f t="shared" si="267"/>
        <v>1</v>
      </c>
      <c r="BW874" s="311">
        <v>0</v>
      </c>
      <c r="BX874" s="290">
        <f t="shared" si="268"/>
        <v>0.43</v>
      </c>
      <c r="BY874">
        <f t="shared" si="269"/>
        <v>0</v>
      </c>
      <c r="BZ874" s="296">
        <f t="shared" si="270"/>
        <v>0</v>
      </c>
      <c r="CB874" s="291">
        <v>0.6</v>
      </c>
      <c r="CC874" s="291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hidden="1" x14ac:dyDescent="0.25">
      <c r="A875" s="4">
        <v>2013</v>
      </c>
      <c r="B875" s="308">
        <v>44265</v>
      </c>
      <c r="C875" s="4" t="s">
        <v>428</v>
      </c>
      <c r="D875" s="4" t="s">
        <v>429</v>
      </c>
      <c r="E875" s="4"/>
      <c r="F875" s="4" t="s">
        <v>1479</v>
      </c>
      <c r="G875" s="5" t="s">
        <v>430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+VLOOKUP(G875,Liste!$A$7:$G$69,3,FALSE)</f>
        <v>Sapin pectiné</v>
      </c>
      <c r="BI875" s="96" t="str">
        <f>+VLOOKUP(H875,Liste!$B$7:$G$69,5,FALSE)</f>
        <v>GS Arc Jurassien</v>
      </c>
      <c r="BJ875" s="131">
        <f t="shared" si="263"/>
        <v>105</v>
      </c>
      <c r="BK875" s="131" t="str">
        <f t="shared" si="265"/>
        <v>Sapin pectiné_F1_Cas général_GS Arc Jurassien_105_</v>
      </c>
      <c r="BL875" s="312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0" t="str">
        <f>+VLOOKUP(G875,Liste!$A$7:$H$69,8,FALSE)</f>
        <v>Résineux</v>
      </c>
      <c r="BU875" s="290">
        <f t="shared" si="266"/>
        <v>0</v>
      </c>
      <c r="BV875" s="292">
        <f t="shared" si="267"/>
        <v>1</v>
      </c>
      <c r="BW875" s="311">
        <v>0</v>
      </c>
      <c r="BX875" s="290">
        <f t="shared" si="268"/>
        <v>0.43</v>
      </c>
      <c r="BY875">
        <f t="shared" si="269"/>
        <v>0</v>
      </c>
      <c r="BZ875" s="296">
        <f t="shared" si="270"/>
        <v>0</v>
      </c>
      <c r="CB875" s="291">
        <v>0.6</v>
      </c>
      <c r="CC875" s="291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hidden="1" x14ac:dyDescent="0.25">
      <c r="A876" s="4">
        <v>2013</v>
      </c>
      <c r="B876" s="308">
        <v>44265</v>
      </c>
      <c r="C876" s="4" t="s">
        <v>428</v>
      </c>
      <c r="D876" s="4" t="s">
        <v>429</v>
      </c>
      <c r="E876" s="4"/>
      <c r="F876" s="4" t="s">
        <v>1479</v>
      </c>
      <c r="G876" s="5" t="s">
        <v>430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+VLOOKUP(G876,Liste!$A$7:$G$69,3,FALSE)</f>
        <v>Sapin pectiné</v>
      </c>
      <c r="BI876" s="96" t="str">
        <f>+VLOOKUP(H876,Liste!$B$7:$G$69,5,FALSE)</f>
        <v>GS Arc Jurassien</v>
      </c>
      <c r="BJ876" s="131">
        <f t="shared" si="263"/>
        <v>106</v>
      </c>
      <c r="BK876" s="131" t="str">
        <f t="shared" si="265"/>
        <v>Sapin pectiné_F1_Cas général_GS Arc Jurassien_106_</v>
      </c>
      <c r="BL876" s="312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0" t="str">
        <f>+VLOOKUP(G876,Liste!$A$7:$H$69,8,FALSE)</f>
        <v>Résineux</v>
      </c>
      <c r="BU876" s="290">
        <f t="shared" si="266"/>
        <v>0</v>
      </c>
      <c r="BV876" s="292">
        <f t="shared" si="267"/>
        <v>1</v>
      </c>
      <c r="BW876" s="311">
        <v>0</v>
      </c>
      <c r="BX876" s="290">
        <f t="shared" si="268"/>
        <v>0.43</v>
      </c>
      <c r="BY876">
        <f t="shared" si="269"/>
        <v>0</v>
      </c>
      <c r="BZ876" s="296">
        <f t="shared" si="270"/>
        <v>0</v>
      </c>
      <c r="CB876" s="291">
        <v>0.6</v>
      </c>
      <c r="CC876" s="291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hidden="1" x14ac:dyDescent="0.25">
      <c r="A877" s="4">
        <v>2013</v>
      </c>
      <c r="B877" s="308">
        <v>44265</v>
      </c>
      <c r="C877" s="4" t="s">
        <v>428</v>
      </c>
      <c r="D877" s="4" t="s">
        <v>429</v>
      </c>
      <c r="E877" s="4"/>
      <c r="F877" s="4" t="s">
        <v>1479</v>
      </c>
      <c r="G877" s="5" t="s">
        <v>430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+VLOOKUP(G877,Liste!$A$7:$G$69,3,FALSE)</f>
        <v>Sapin pectiné</v>
      </c>
      <c r="BI877" s="96" t="str">
        <f>+VLOOKUP(H877,Liste!$B$7:$G$69,5,FALSE)</f>
        <v>GS Arc Jurassien</v>
      </c>
      <c r="BJ877" s="131">
        <f t="shared" si="263"/>
        <v>107</v>
      </c>
      <c r="BK877" s="131" t="str">
        <f t="shared" si="265"/>
        <v>Sapin pectiné_F1_Cas général_GS Arc Jurassien_107_</v>
      </c>
      <c r="BL877" s="312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0" t="str">
        <f>+VLOOKUP(G877,Liste!$A$7:$H$69,8,FALSE)</f>
        <v>Résineux</v>
      </c>
      <c r="BU877" s="290">
        <f t="shared" si="266"/>
        <v>0</v>
      </c>
      <c r="BV877" s="292">
        <f t="shared" si="267"/>
        <v>1</v>
      </c>
      <c r="BW877" s="311">
        <v>0</v>
      </c>
      <c r="BX877" s="290">
        <f t="shared" si="268"/>
        <v>0.43</v>
      </c>
      <c r="BY877">
        <f t="shared" si="269"/>
        <v>0</v>
      </c>
      <c r="BZ877" s="296">
        <f t="shared" si="270"/>
        <v>0</v>
      </c>
      <c r="CB877" s="291">
        <v>0.6</v>
      </c>
      <c r="CC877" s="291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hidden="1" x14ac:dyDescent="0.25">
      <c r="A878" s="4">
        <v>2013</v>
      </c>
      <c r="B878" s="308">
        <v>44265</v>
      </c>
      <c r="C878" s="4" t="s">
        <v>428</v>
      </c>
      <c r="D878" s="4" t="s">
        <v>429</v>
      </c>
      <c r="E878" s="4"/>
      <c r="F878" s="4" t="s">
        <v>1479</v>
      </c>
      <c r="G878" s="5" t="s">
        <v>430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+VLOOKUP(G878,Liste!$A$7:$G$69,3,FALSE)</f>
        <v>Sapin pectiné</v>
      </c>
      <c r="BI878" s="96" t="str">
        <f>+VLOOKUP(H878,Liste!$B$7:$G$69,5,FALSE)</f>
        <v>GS Arc Jurassien</v>
      </c>
      <c r="BJ878" s="131">
        <f t="shared" si="263"/>
        <v>107</v>
      </c>
      <c r="BK878" s="131" t="str">
        <f t="shared" si="265"/>
        <v>Sapin pectiné_F1_Cas général_GS Arc Jurassien_107_</v>
      </c>
      <c r="BL878" s="312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0" t="str">
        <f>+VLOOKUP(G878,Liste!$A$7:$H$69,8,FALSE)</f>
        <v>Résineux</v>
      </c>
      <c r="BU878" s="290">
        <f t="shared" si="266"/>
        <v>0</v>
      </c>
      <c r="BV878" s="292">
        <f t="shared" si="267"/>
        <v>1</v>
      </c>
      <c r="BW878" s="311">
        <v>0</v>
      </c>
      <c r="BX878" s="290">
        <f t="shared" si="268"/>
        <v>0.43</v>
      </c>
      <c r="BY878">
        <f t="shared" si="269"/>
        <v>0</v>
      </c>
      <c r="BZ878" s="296">
        <f t="shared" si="270"/>
        <v>0</v>
      </c>
      <c r="CB878" s="291">
        <v>0.6</v>
      </c>
      <c r="CC878" s="291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hidden="1" x14ac:dyDescent="0.25">
      <c r="A879" s="4">
        <v>2013</v>
      </c>
      <c r="B879" s="308">
        <v>44265</v>
      </c>
      <c r="C879" s="4" t="s">
        <v>428</v>
      </c>
      <c r="D879" s="4" t="s">
        <v>429</v>
      </c>
      <c r="E879" s="4"/>
      <c r="F879" s="4" t="s">
        <v>1479</v>
      </c>
      <c r="G879" s="5" t="s">
        <v>430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+VLOOKUP(G879,Liste!$A$7:$G$69,3,FALSE)</f>
        <v>Sapin pectiné</v>
      </c>
      <c r="BI879" s="96" t="str">
        <f>+VLOOKUP(H879,Liste!$B$7:$G$69,5,FALSE)</f>
        <v>GS Arc Jurassien</v>
      </c>
      <c r="BJ879" s="131">
        <f t="shared" si="263"/>
        <v>108</v>
      </c>
      <c r="BK879" s="131" t="str">
        <f t="shared" si="265"/>
        <v>Sapin pectiné_F1_Cas général_GS Arc Jurassien_108_</v>
      </c>
      <c r="BL879" s="312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0" t="str">
        <f>+VLOOKUP(G879,Liste!$A$7:$H$69,8,FALSE)</f>
        <v>Résineux</v>
      </c>
      <c r="BU879" s="290">
        <f t="shared" si="266"/>
        <v>0</v>
      </c>
      <c r="BV879" s="292">
        <f t="shared" si="267"/>
        <v>1</v>
      </c>
      <c r="BW879" s="311">
        <v>0</v>
      </c>
      <c r="BX879" s="290">
        <f t="shared" si="268"/>
        <v>0.43</v>
      </c>
      <c r="BY879">
        <f t="shared" si="269"/>
        <v>0</v>
      </c>
      <c r="BZ879" s="296">
        <f t="shared" si="270"/>
        <v>0</v>
      </c>
      <c r="CB879" s="291">
        <v>0.6</v>
      </c>
      <c r="CC879" s="291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hidden="1" x14ac:dyDescent="0.25">
      <c r="A880" s="4">
        <v>2013</v>
      </c>
      <c r="B880" s="308">
        <v>44265</v>
      </c>
      <c r="C880" s="4" t="s">
        <v>428</v>
      </c>
      <c r="D880" s="4" t="s">
        <v>429</v>
      </c>
      <c r="E880" s="4"/>
      <c r="F880" s="4" t="s">
        <v>1479</v>
      </c>
      <c r="G880" s="5" t="s">
        <v>430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+VLOOKUP(G880,Liste!$A$7:$G$69,3,FALSE)</f>
        <v>Sapin pectiné</v>
      </c>
      <c r="BI880" s="96" t="str">
        <f>+VLOOKUP(H880,Liste!$B$7:$G$69,5,FALSE)</f>
        <v>GS Arc Jurassien</v>
      </c>
      <c r="BJ880" s="131">
        <f t="shared" si="263"/>
        <v>109</v>
      </c>
      <c r="BK880" s="131" t="str">
        <f t="shared" si="265"/>
        <v>Sapin pectiné_F1_Cas général_GS Arc Jurassien_109_</v>
      </c>
      <c r="BL880" s="312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0" t="str">
        <f>+VLOOKUP(G880,Liste!$A$7:$H$69,8,FALSE)</f>
        <v>Résineux</v>
      </c>
      <c r="BU880" s="290">
        <f t="shared" si="266"/>
        <v>0</v>
      </c>
      <c r="BV880" s="292">
        <f t="shared" si="267"/>
        <v>1</v>
      </c>
      <c r="BW880" s="311">
        <v>0</v>
      </c>
      <c r="BX880" s="290">
        <f t="shared" si="268"/>
        <v>0.43</v>
      </c>
      <c r="BY880">
        <f t="shared" si="269"/>
        <v>0</v>
      </c>
      <c r="BZ880" s="296">
        <f t="shared" si="270"/>
        <v>0</v>
      </c>
      <c r="CB880" s="291">
        <v>0.6</v>
      </c>
      <c r="CC880" s="291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hidden="1" x14ac:dyDescent="0.25">
      <c r="A881" s="4">
        <v>2013</v>
      </c>
      <c r="B881" s="308">
        <v>44265</v>
      </c>
      <c r="C881" s="4" t="s">
        <v>428</v>
      </c>
      <c r="D881" s="4" t="s">
        <v>429</v>
      </c>
      <c r="E881" s="4"/>
      <c r="F881" s="4" t="s">
        <v>1479</v>
      </c>
      <c r="G881" s="5" t="s">
        <v>430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+VLOOKUP(G881,Liste!$A$7:$G$69,3,FALSE)</f>
        <v>Sapin pectiné</v>
      </c>
      <c r="BI881" s="96" t="str">
        <f>+VLOOKUP(H881,Liste!$B$7:$G$69,5,FALSE)</f>
        <v>GS Arc Jurassien</v>
      </c>
      <c r="BJ881" s="131">
        <f t="shared" si="263"/>
        <v>110</v>
      </c>
      <c r="BK881" s="131" t="str">
        <f t="shared" si="265"/>
        <v>Sapin pectiné_F1_Cas général_GS Arc Jurassien_110_</v>
      </c>
      <c r="BL881" s="312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0" t="str">
        <f>+VLOOKUP(G881,Liste!$A$7:$H$69,8,FALSE)</f>
        <v>Résineux</v>
      </c>
      <c r="BU881" s="290">
        <f t="shared" si="266"/>
        <v>0</v>
      </c>
      <c r="BV881" s="292">
        <f t="shared" si="267"/>
        <v>1</v>
      </c>
      <c r="BW881" s="311">
        <v>0</v>
      </c>
      <c r="BX881" s="290">
        <f t="shared" si="268"/>
        <v>0.43</v>
      </c>
      <c r="BY881">
        <f t="shared" si="269"/>
        <v>0</v>
      </c>
      <c r="BZ881" s="296">
        <f t="shared" si="270"/>
        <v>0</v>
      </c>
      <c r="CB881" s="291">
        <v>0.6</v>
      </c>
      <c r="CC881" s="291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hidden="1" x14ac:dyDescent="0.25">
      <c r="A882" s="4">
        <v>2013</v>
      </c>
      <c r="B882" s="308">
        <v>44265</v>
      </c>
      <c r="C882" s="4" t="s">
        <v>428</v>
      </c>
      <c r="D882" s="4" t="s">
        <v>429</v>
      </c>
      <c r="E882" s="4"/>
      <c r="F882" s="4" t="s">
        <v>1479</v>
      </c>
      <c r="G882" s="5" t="s">
        <v>430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+VLOOKUP(G882,Liste!$A$7:$G$69,3,FALSE)</f>
        <v>Sapin pectiné</v>
      </c>
      <c r="BI882" s="96" t="str">
        <f>+VLOOKUP(H882,Liste!$B$7:$G$69,5,FALSE)</f>
        <v>GS Arc Jurassien</v>
      </c>
      <c r="BJ882" s="131">
        <f t="shared" si="263"/>
        <v>111</v>
      </c>
      <c r="BK882" s="131" t="str">
        <f t="shared" si="265"/>
        <v>Sapin pectiné_F1_Cas général_GS Arc Jurassien_111_</v>
      </c>
      <c r="BL882" s="312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0" t="str">
        <f>+VLOOKUP(G882,Liste!$A$7:$H$69,8,FALSE)</f>
        <v>Résineux</v>
      </c>
      <c r="BU882" s="290">
        <f t="shared" si="266"/>
        <v>0</v>
      </c>
      <c r="BV882" s="292">
        <f t="shared" si="267"/>
        <v>1</v>
      </c>
      <c r="BW882" s="311">
        <v>0</v>
      </c>
      <c r="BX882" s="290">
        <f t="shared" si="268"/>
        <v>0.43</v>
      </c>
      <c r="BY882">
        <f t="shared" si="269"/>
        <v>0</v>
      </c>
      <c r="BZ882" s="296">
        <f t="shared" si="270"/>
        <v>0</v>
      </c>
      <c r="CB882" s="291">
        <v>0.6</v>
      </c>
      <c r="CC882" s="291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hidden="1" x14ac:dyDescent="0.25">
      <c r="A883" s="4">
        <v>2013</v>
      </c>
      <c r="B883" s="308">
        <v>44265</v>
      </c>
      <c r="C883" s="4" t="s">
        <v>428</v>
      </c>
      <c r="D883" s="4" t="s">
        <v>429</v>
      </c>
      <c r="E883" s="4"/>
      <c r="F883" s="4" t="s">
        <v>1479</v>
      </c>
      <c r="G883" s="5" t="s">
        <v>430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+VLOOKUP(G883,Liste!$A$7:$G$69,3,FALSE)</f>
        <v>Sapin pectiné</v>
      </c>
      <c r="BI883" s="96" t="str">
        <f>+VLOOKUP(H883,Liste!$B$7:$G$69,5,FALSE)</f>
        <v>GS Arc Jurassien</v>
      </c>
      <c r="BJ883" s="131">
        <f t="shared" si="263"/>
        <v>112</v>
      </c>
      <c r="BK883" s="131" t="str">
        <f t="shared" si="265"/>
        <v>Sapin pectiné_F1_Cas général_GS Arc Jurassien_112_</v>
      </c>
      <c r="BL883" s="312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0" t="str">
        <f>+VLOOKUP(G883,Liste!$A$7:$H$69,8,FALSE)</f>
        <v>Résineux</v>
      </c>
      <c r="BU883" s="290">
        <f t="shared" si="266"/>
        <v>0</v>
      </c>
      <c r="BV883" s="292">
        <f t="shared" si="267"/>
        <v>1</v>
      </c>
      <c r="BW883" s="311">
        <v>0</v>
      </c>
      <c r="BX883" s="290">
        <f t="shared" si="268"/>
        <v>0.43</v>
      </c>
      <c r="BY883">
        <f t="shared" si="269"/>
        <v>0</v>
      </c>
      <c r="BZ883" s="296">
        <f t="shared" si="270"/>
        <v>0</v>
      </c>
      <c r="CB883" s="291">
        <v>0.6</v>
      </c>
      <c r="CC883" s="291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hidden="1" x14ac:dyDescent="0.25">
      <c r="A884" s="4">
        <v>2013</v>
      </c>
      <c r="B884" s="308">
        <v>44265</v>
      </c>
      <c r="C884" s="4" t="s">
        <v>428</v>
      </c>
      <c r="D884" s="4" t="s">
        <v>429</v>
      </c>
      <c r="E884" s="4"/>
      <c r="F884" s="4" t="s">
        <v>1479</v>
      </c>
      <c r="G884" s="5" t="s">
        <v>430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+VLOOKUP(G884,Liste!$A$7:$G$69,3,FALSE)</f>
        <v>Sapin pectiné</v>
      </c>
      <c r="BI884" s="96" t="str">
        <f>+VLOOKUP(H884,Liste!$B$7:$G$69,5,FALSE)</f>
        <v>GS Arc Jurassien</v>
      </c>
      <c r="BJ884" s="131">
        <f t="shared" si="263"/>
        <v>113</v>
      </c>
      <c r="BK884" s="131" t="str">
        <f t="shared" si="265"/>
        <v>Sapin pectiné_F1_Cas général_GS Arc Jurassien_113_</v>
      </c>
      <c r="BL884" s="312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0" t="str">
        <f>+VLOOKUP(G884,Liste!$A$7:$H$69,8,FALSE)</f>
        <v>Résineux</v>
      </c>
      <c r="BU884" s="290">
        <f t="shared" si="266"/>
        <v>0</v>
      </c>
      <c r="BV884" s="292">
        <f t="shared" si="267"/>
        <v>1</v>
      </c>
      <c r="BW884" s="311">
        <v>0</v>
      </c>
      <c r="BX884" s="290">
        <f t="shared" si="268"/>
        <v>0.43</v>
      </c>
      <c r="BY884">
        <f t="shared" si="269"/>
        <v>0</v>
      </c>
      <c r="BZ884" s="296">
        <f t="shared" si="270"/>
        <v>0</v>
      </c>
      <c r="CB884" s="291">
        <v>0.6</v>
      </c>
      <c r="CC884" s="291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hidden="1" x14ac:dyDescent="0.25">
      <c r="A885" s="4">
        <v>2013</v>
      </c>
      <c r="B885" s="308">
        <v>44265</v>
      </c>
      <c r="C885" s="4" t="s">
        <v>428</v>
      </c>
      <c r="D885" s="4" t="s">
        <v>429</v>
      </c>
      <c r="E885" s="4"/>
      <c r="F885" s="4" t="s">
        <v>1479</v>
      </c>
      <c r="G885" s="5" t="s">
        <v>430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+VLOOKUP(G885,Liste!$A$7:$G$69,3,FALSE)</f>
        <v>Sapin pectiné</v>
      </c>
      <c r="BI885" s="96" t="str">
        <f>+VLOOKUP(H885,Liste!$B$7:$G$69,5,FALSE)</f>
        <v>GS Arc Jurassien</v>
      </c>
      <c r="BJ885" s="131">
        <f t="shared" si="263"/>
        <v>114</v>
      </c>
      <c r="BK885" s="131" t="str">
        <f t="shared" si="265"/>
        <v>Sapin pectiné_F1_Cas général_GS Arc Jurassien_114_</v>
      </c>
      <c r="BL885" s="312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0" t="str">
        <f>+VLOOKUP(G885,Liste!$A$7:$H$69,8,FALSE)</f>
        <v>Résineux</v>
      </c>
      <c r="BU885" s="290">
        <f t="shared" si="266"/>
        <v>0</v>
      </c>
      <c r="BV885" s="292">
        <f t="shared" si="267"/>
        <v>1</v>
      </c>
      <c r="BW885" s="311">
        <v>0</v>
      </c>
      <c r="BX885" s="290">
        <f t="shared" si="268"/>
        <v>0.43</v>
      </c>
      <c r="BY885">
        <f t="shared" si="269"/>
        <v>0</v>
      </c>
      <c r="BZ885" s="296">
        <f t="shared" si="270"/>
        <v>0</v>
      </c>
      <c r="CB885" s="291">
        <v>0.6</v>
      </c>
      <c r="CC885" s="291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hidden="1" x14ac:dyDescent="0.25">
      <c r="A886" s="4">
        <v>2013</v>
      </c>
      <c r="B886" s="308">
        <v>44265</v>
      </c>
      <c r="C886" s="4" t="s">
        <v>428</v>
      </c>
      <c r="D886" s="4" t="s">
        <v>429</v>
      </c>
      <c r="E886" s="4"/>
      <c r="F886" s="4" t="s">
        <v>1479</v>
      </c>
      <c r="G886" s="5" t="s">
        <v>430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+VLOOKUP(G886,Liste!$A$7:$G$69,3,FALSE)</f>
        <v>Sapin pectiné</v>
      </c>
      <c r="BI886" s="96" t="str">
        <f>+VLOOKUP(H886,Liste!$B$7:$G$69,5,FALSE)</f>
        <v>GS Arc Jurassien</v>
      </c>
      <c r="BJ886" s="131">
        <f t="shared" si="263"/>
        <v>115</v>
      </c>
      <c r="BK886" s="131" t="str">
        <f t="shared" si="265"/>
        <v>Sapin pectiné_F1_Cas général_GS Arc Jurassien_115_</v>
      </c>
      <c r="BL886" s="312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0" t="str">
        <f>+VLOOKUP(G886,Liste!$A$7:$H$69,8,FALSE)</f>
        <v>Résineux</v>
      </c>
      <c r="BU886" s="290">
        <f t="shared" si="266"/>
        <v>0</v>
      </c>
      <c r="BV886" s="292">
        <f t="shared" si="267"/>
        <v>1</v>
      </c>
      <c r="BW886" s="311">
        <v>0</v>
      </c>
      <c r="BX886" s="290">
        <f t="shared" si="268"/>
        <v>0.43</v>
      </c>
      <c r="BY886">
        <f t="shared" si="269"/>
        <v>0</v>
      </c>
      <c r="BZ886" s="296">
        <f t="shared" si="270"/>
        <v>0</v>
      </c>
      <c r="CB886" s="291">
        <v>0.6</v>
      </c>
      <c r="CC886" s="291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hidden="1" x14ac:dyDescent="0.25">
      <c r="A887" s="4">
        <v>2013</v>
      </c>
      <c r="B887" s="308">
        <v>44265</v>
      </c>
      <c r="C887" s="4" t="s">
        <v>428</v>
      </c>
      <c r="D887" s="4" t="s">
        <v>429</v>
      </c>
      <c r="E887" s="4"/>
      <c r="F887" s="4" t="s">
        <v>1479</v>
      </c>
      <c r="G887" s="5" t="s">
        <v>430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+VLOOKUP(G887,Liste!$A$7:$G$69,3,FALSE)</f>
        <v>Sapin pectiné</v>
      </c>
      <c r="BI887" s="96" t="str">
        <f>+VLOOKUP(H887,Liste!$B$7:$G$69,5,FALSE)</f>
        <v>GS Arc Jurassien</v>
      </c>
      <c r="BJ887" s="131">
        <f t="shared" si="263"/>
        <v>116</v>
      </c>
      <c r="BK887" s="131" t="str">
        <f t="shared" si="265"/>
        <v>Sapin pectiné_F1_Cas général_GS Arc Jurassien_116_</v>
      </c>
      <c r="BL887" s="312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0" t="str">
        <f>+VLOOKUP(G887,Liste!$A$7:$H$69,8,FALSE)</f>
        <v>Résineux</v>
      </c>
      <c r="BU887" s="290">
        <f t="shared" si="266"/>
        <v>0</v>
      </c>
      <c r="BV887" s="292">
        <f t="shared" si="267"/>
        <v>1</v>
      </c>
      <c r="BW887" s="311">
        <v>0</v>
      </c>
      <c r="BX887" s="290">
        <f t="shared" si="268"/>
        <v>0.43</v>
      </c>
      <c r="BY887">
        <f t="shared" si="269"/>
        <v>0</v>
      </c>
      <c r="BZ887" s="296">
        <f t="shared" si="270"/>
        <v>0</v>
      </c>
      <c r="CB887" s="291">
        <v>0.6</v>
      </c>
      <c r="CC887" s="291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hidden="1" x14ac:dyDescent="0.25">
      <c r="A888" s="4">
        <v>2013</v>
      </c>
      <c r="B888" s="308">
        <v>44265</v>
      </c>
      <c r="C888" s="4" t="s">
        <v>428</v>
      </c>
      <c r="D888" s="4" t="s">
        <v>429</v>
      </c>
      <c r="E888" s="4"/>
      <c r="F888" s="4" t="s">
        <v>1479</v>
      </c>
      <c r="G888" s="5" t="s">
        <v>430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+VLOOKUP(G888,Liste!$A$7:$G$69,3,FALSE)</f>
        <v>Sapin pectiné</v>
      </c>
      <c r="BI888" s="96" t="str">
        <f>+VLOOKUP(H888,Liste!$B$7:$G$69,5,FALSE)</f>
        <v>GS Arc Jurassien</v>
      </c>
      <c r="BJ888" s="131">
        <f t="shared" si="263"/>
        <v>116</v>
      </c>
      <c r="BK888" s="131" t="str">
        <f t="shared" si="265"/>
        <v>Sapin pectiné_F1_Cas général_GS Arc Jurassien_116_</v>
      </c>
      <c r="BL888" s="312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0" t="str">
        <f>+VLOOKUP(G888,Liste!$A$7:$H$69,8,FALSE)</f>
        <v>Résineux</v>
      </c>
      <c r="BU888" s="290">
        <f t="shared" si="266"/>
        <v>0</v>
      </c>
      <c r="BV888" s="292">
        <f t="shared" si="267"/>
        <v>1</v>
      </c>
      <c r="BW888" s="311">
        <v>0</v>
      </c>
      <c r="BX888" s="290">
        <f t="shared" si="268"/>
        <v>0.43</v>
      </c>
      <c r="BY888">
        <f t="shared" si="269"/>
        <v>0</v>
      </c>
      <c r="BZ888" s="296">
        <f t="shared" si="270"/>
        <v>0</v>
      </c>
      <c r="CB888" s="291">
        <v>0.6</v>
      </c>
      <c r="CC888" s="291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hidden="1" x14ac:dyDescent="0.25">
      <c r="A889" s="4">
        <v>2013</v>
      </c>
      <c r="B889" s="308">
        <v>44265</v>
      </c>
      <c r="C889" s="4" t="s">
        <v>428</v>
      </c>
      <c r="D889" s="4" t="s">
        <v>429</v>
      </c>
      <c r="E889" s="4"/>
      <c r="F889" s="4" t="s">
        <v>1479</v>
      </c>
      <c r="G889" s="5" t="s">
        <v>430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+VLOOKUP(G889,Liste!$A$7:$G$69,3,FALSE)</f>
        <v>Sapin pectiné</v>
      </c>
      <c r="BI889" s="96" t="str">
        <f>+VLOOKUP(H889,Liste!$B$7:$G$69,5,FALSE)</f>
        <v>GS Arc Jurassien</v>
      </c>
      <c r="BJ889" s="131">
        <f t="shared" si="263"/>
        <v>117</v>
      </c>
      <c r="BK889" s="131" t="str">
        <f t="shared" si="265"/>
        <v>Sapin pectiné_F1_Cas général_GS Arc Jurassien_117_</v>
      </c>
      <c r="BL889" s="312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0" t="str">
        <f>+VLOOKUP(G889,Liste!$A$7:$H$69,8,FALSE)</f>
        <v>Résineux</v>
      </c>
      <c r="BU889" s="290">
        <f t="shared" si="266"/>
        <v>0</v>
      </c>
      <c r="BV889" s="292">
        <f t="shared" si="267"/>
        <v>1</v>
      </c>
      <c r="BW889" s="311">
        <v>0</v>
      </c>
      <c r="BX889" s="290">
        <f t="shared" si="268"/>
        <v>0.43</v>
      </c>
      <c r="BY889">
        <f t="shared" si="269"/>
        <v>0</v>
      </c>
      <c r="BZ889" s="296">
        <f t="shared" si="270"/>
        <v>0</v>
      </c>
      <c r="CB889" s="291">
        <v>0.6</v>
      </c>
      <c r="CC889" s="291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hidden="1" x14ac:dyDescent="0.25">
      <c r="A890" s="4">
        <v>2013</v>
      </c>
      <c r="B890" s="308">
        <v>44265</v>
      </c>
      <c r="C890" s="4" t="s">
        <v>428</v>
      </c>
      <c r="D890" s="4" t="s">
        <v>429</v>
      </c>
      <c r="E890" s="4"/>
      <c r="F890" s="4" t="s">
        <v>1479</v>
      </c>
      <c r="G890" s="5" t="s">
        <v>430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+VLOOKUP(G890,Liste!$A$7:$G$69,3,FALSE)</f>
        <v>Sapin pectiné</v>
      </c>
      <c r="BI890" s="96" t="str">
        <f>+VLOOKUP(H890,Liste!$B$7:$G$69,5,FALSE)</f>
        <v>GS Arc Jurassien</v>
      </c>
      <c r="BJ890" s="131">
        <f t="shared" si="263"/>
        <v>118</v>
      </c>
      <c r="BK890" s="131" t="str">
        <f t="shared" si="265"/>
        <v>Sapin pectiné_F1_Cas général_GS Arc Jurassien_118_</v>
      </c>
      <c r="BL890" s="312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0" t="str">
        <f>+VLOOKUP(G890,Liste!$A$7:$H$69,8,FALSE)</f>
        <v>Résineux</v>
      </c>
      <c r="BU890" s="290">
        <f t="shared" si="266"/>
        <v>0</v>
      </c>
      <c r="BV890" s="292">
        <f t="shared" si="267"/>
        <v>1</v>
      </c>
      <c r="BW890" s="311">
        <v>0</v>
      </c>
      <c r="BX890" s="290">
        <f t="shared" si="268"/>
        <v>0.43</v>
      </c>
      <c r="BY890">
        <f t="shared" si="269"/>
        <v>0</v>
      </c>
      <c r="BZ890" s="296">
        <f t="shared" si="270"/>
        <v>0</v>
      </c>
      <c r="CB890" s="291">
        <v>0.6</v>
      </c>
      <c r="CC890" s="291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hidden="1" x14ac:dyDescent="0.25">
      <c r="A891" s="4">
        <v>2013</v>
      </c>
      <c r="B891" s="308">
        <v>44265</v>
      </c>
      <c r="C891" s="4" t="s">
        <v>428</v>
      </c>
      <c r="D891" s="4" t="s">
        <v>429</v>
      </c>
      <c r="E891" s="4"/>
      <c r="F891" s="4" t="s">
        <v>1479</v>
      </c>
      <c r="G891" s="5" t="s">
        <v>430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+VLOOKUP(G891,Liste!$A$7:$G$69,3,FALSE)</f>
        <v>Sapin pectiné</v>
      </c>
      <c r="BI891" s="96" t="str">
        <f>+VLOOKUP(H891,Liste!$B$7:$G$69,5,FALSE)</f>
        <v>GS Arc Jurassien</v>
      </c>
      <c r="BJ891" s="131">
        <f t="shared" si="263"/>
        <v>119</v>
      </c>
      <c r="BK891" s="131" t="str">
        <f t="shared" si="265"/>
        <v>Sapin pectiné_F1_Cas général_GS Arc Jurassien_119_</v>
      </c>
      <c r="BL891" s="312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0" t="str">
        <f>+VLOOKUP(G891,Liste!$A$7:$H$69,8,FALSE)</f>
        <v>Résineux</v>
      </c>
      <c r="BU891" s="290">
        <f t="shared" si="266"/>
        <v>0</v>
      </c>
      <c r="BV891" s="292">
        <f t="shared" si="267"/>
        <v>1</v>
      </c>
      <c r="BW891" s="311">
        <v>0</v>
      </c>
      <c r="BX891" s="290">
        <f t="shared" si="268"/>
        <v>0.43</v>
      </c>
      <c r="BY891">
        <f t="shared" si="269"/>
        <v>0</v>
      </c>
      <c r="BZ891" s="296">
        <f t="shared" si="270"/>
        <v>0</v>
      </c>
      <c r="CB891" s="291">
        <v>0.6</v>
      </c>
      <c r="CC891" s="291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hidden="1" x14ac:dyDescent="0.25">
      <c r="A892" s="4">
        <v>2013</v>
      </c>
      <c r="B892" s="308">
        <v>44265</v>
      </c>
      <c r="C892" s="4" t="s">
        <v>428</v>
      </c>
      <c r="D892" s="4" t="s">
        <v>429</v>
      </c>
      <c r="E892" s="4"/>
      <c r="F892" s="4" t="s">
        <v>1479</v>
      </c>
      <c r="G892" s="5" t="s">
        <v>430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+VLOOKUP(G892,Liste!$A$7:$G$69,3,FALSE)</f>
        <v>Sapin pectiné</v>
      </c>
      <c r="BI892" s="96" t="str">
        <f>+VLOOKUP(H892,Liste!$B$7:$G$69,5,FALSE)</f>
        <v>GS Arc Jurassien</v>
      </c>
      <c r="BJ892" s="131">
        <f t="shared" si="263"/>
        <v>120</v>
      </c>
      <c r="BK892" s="131" t="str">
        <f t="shared" si="265"/>
        <v>Sapin pectiné_F1_Cas général_GS Arc Jurassien_120_</v>
      </c>
      <c r="BL892" s="312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0" t="str">
        <f>+VLOOKUP(G892,Liste!$A$7:$H$69,8,FALSE)</f>
        <v>Résineux</v>
      </c>
      <c r="BU892" s="290">
        <f t="shared" si="266"/>
        <v>0</v>
      </c>
      <c r="BV892" s="292">
        <f t="shared" si="267"/>
        <v>1</v>
      </c>
      <c r="BW892" s="311">
        <v>0</v>
      </c>
      <c r="BX892" s="290">
        <f t="shared" si="268"/>
        <v>0.43</v>
      </c>
      <c r="BY892">
        <f t="shared" si="269"/>
        <v>0</v>
      </c>
      <c r="BZ892" s="296">
        <f t="shared" si="270"/>
        <v>0</v>
      </c>
      <c r="CB892" s="291">
        <v>0.6</v>
      </c>
      <c r="CC892" s="291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hidden="1" x14ac:dyDescent="0.25">
      <c r="A893" s="4">
        <v>2013</v>
      </c>
      <c r="B893" s="308">
        <v>44265</v>
      </c>
      <c r="C893" s="4" t="s">
        <v>428</v>
      </c>
      <c r="D893" s="4" t="s">
        <v>429</v>
      </c>
      <c r="E893" s="4"/>
      <c r="F893" s="4" t="s">
        <v>1479</v>
      </c>
      <c r="G893" s="5" t="s">
        <v>430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+VLOOKUP(G893,Liste!$A$7:$G$69,3,FALSE)</f>
        <v>Sapin pectiné</v>
      </c>
      <c r="BI893" s="96" t="str">
        <f>+VLOOKUP(H893,Liste!$B$7:$G$69,5,FALSE)</f>
        <v>GS Arc Jurassien</v>
      </c>
      <c r="BJ893" s="131">
        <f t="shared" si="263"/>
        <v>121</v>
      </c>
      <c r="BK893" s="131" t="str">
        <f t="shared" si="265"/>
        <v>Sapin pectiné_F1_Cas général_GS Arc Jurassien_121_</v>
      </c>
      <c r="BL893" s="312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0" t="str">
        <f>+VLOOKUP(G893,Liste!$A$7:$H$69,8,FALSE)</f>
        <v>Résineux</v>
      </c>
      <c r="BU893" s="290">
        <f t="shared" si="266"/>
        <v>0</v>
      </c>
      <c r="BV893" s="292">
        <f t="shared" si="267"/>
        <v>1</v>
      </c>
      <c r="BW893" s="311">
        <v>0</v>
      </c>
      <c r="BX893" s="290">
        <f t="shared" si="268"/>
        <v>0.43</v>
      </c>
      <c r="BY893">
        <f t="shared" si="269"/>
        <v>0</v>
      </c>
      <c r="BZ893" s="296">
        <f t="shared" si="270"/>
        <v>0</v>
      </c>
      <c r="CB893" s="291">
        <v>0.6</v>
      </c>
      <c r="CC893" s="291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hidden="1" x14ac:dyDescent="0.25">
      <c r="A894" s="4">
        <v>2013</v>
      </c>
      <c r="B894" s="308">
        <v>44265</v>
      </c>
      <c r="C894" s="4" t="s">
        <v>428</v>
      </c>
      <c r="D894" s="4" t="s">
        <v>429</v>
      </c>
      <c r="E894" s="4"/>
      <c r="F894" s="4" t="s">
        <v>1479</v>
      </c>
      <c r="G894" s="5" t="s">
        <v>430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+VLOOKUP(G894,Liste!$A$7:$G$69,3,FALSE)</f>
        <v>Sapin pectiné</v>
      </c>
      <c r="BI894" s="96" t="str">
        <f>+VLOOKUP(H894,Liste!$B$7:$G$69,5,FALSE)</f>
        <v>GS Arc Jurassien</v>
      </c>
      <c r="BJ894" s="131">
        <f t="shared" si="263"/>
        <v>122</v>
      </c>
      <c r="BK894" s="131" t="str">
        <f t="shared" si="265"/>
        <v>Sapin pectiné_F1_Cas général_GS Arc Jurassien_122_</v>
      </c>
      <c r="BL894" s="312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0" t="str">
        <f>+VLOOKUP(G894,Liste!$A$7:$H$69,8,FALSE)</f>
        <v>Résineux</v>
      </c>
      <c r="BU894" s="290">
        <f t="shared" si="266"/>
        <v>0</v>
      </c>
      <c r="BV894" s="292">
        <f t="shared" si="267"/>
        <v>1</v>
      </c>
      <c r="BW894" s="311">
        <v>0</v>
      </c>
      <c r="BX894" s="290">
        <f t="shared" si="268"/>
        <v>0.43</v>
      </c>
      <c r="BY894">
        <f t="shared" si="269"/>
        <v>0</v>
      </c>
      <c r="BZ894" s="296">
        <f t="shared" si="270"/>
        <v>0</v>
      </c>
      <c r="CB894" s="291">
        <v>0.6</v>
      </c>
      <c r="CC894" s="291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hidden="1" x14ac:dyDescent="0.25">
      <c r="A895" s="4">
        <v>2013</v>
      </c>
      <c r="B895" s="308">
        <v>44265</v>
      </c>
      <c r="C895" s="4" t="s">
        <v>428</v>
      </c>
      <c r="D895" s="4" t="s">
        <v>429</v>
      </c>
      <c r="E895" s="4"/>
      <c r="F895" s="4" t="s">
        <v>1479</v>
      </c>
      <c r="G895" s="5" t="s">
        <v>430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+VLOOKUP(G895,Liste!$A$7:$G$69,3,FALSE)</f>
        <v>Sapin pectiné</v>
      </c>
      <c r="BI895" s="96" t="str">
        <f>+VLOOKUP(H895,Liste!$B$7:$G$69,5,FALSE)</f>
        <v>GS Arc Jurassien</v>
      </c>
      <c r="BJ895" s="131">
        <f t="shared" si="263"/>
        <v>123</v>
      </c>
      <c r="BK895" s="131" t="str">
        <f t="shared" si="265"/>
        <v>Sapin pectiné_F1_Cas général_GS Arc Jurassien_123_</v>
      </c>
      <c r="BL895" s="312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0" t="str">
        <f>+VLOOKUP(G895,Liste!$A$7:$H$69,8,FALSE)</f>
        <v>Résineux</v>
      </c>
      <c r="BU895" s="290">
        <f t="shared" si="266"/>
        <v>0</v>
      </c>
      <c r="BV895" s="292">
        <f t="shared" si="267"/>
        <v>1</v>
      </c>
      <c r="BW895" s="311">
        <v>0</v>
      </c>
      <c r="BX895" s="290">
        <f t="shared" si="268"/>
        <v>0.43</v>
      </c>
      <c r="BY895">
        <f t="shared" si="269"/>
        <v>0</v>
      </c>
      <c r="BZ895" s="296">
        <f t="shared" si="270"/>
        <v>0</v>
      </c>
      <c r="CB895" s="291">
        <v>0.6</v>
      </c>
      <c r="CC895" s="291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hidden="1" x14ac:dyDescent="0.25">
      <c r="A896" s="4">
        <v>2013</v>
      </c>
      <c r="B896" s="308">
        <v>44265</v>
      </c>
      <c r="C896" s="4" t="s">
        <v>428</v>
      </c>
      <c r="D896" s="4" t="s">
        <v>429</v>
      </c>
      <c r="E896" s="4"/>
      <c r="F896" s="4" t="s">
        <v>1479</v>
      </c>
      <c r="G896" s="5" t="s">
        <v>430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+VLOOKUP(G896,Liste!$A$7:$G$69,3,FALSE)</f>
        <v>Sapin pectiné</v>
      </c>
      <c r="BI896" s="96" t="str">
        <f>+VLOOKUP(H896,Liste!$B$7:$G$69,5,FALSE)</f>
        <v>GS Arc Jurassien</v>
      </c>
      <c r="BJ896" s="131">
        <f t="shared" si="263"/>
        <v>124</v>
      </c>
      <c r="BK896" s="131" t="str">
        <f t="shared" si="265"/>
        <v>Sapin pectiné_F1_Cas général_GS Arc Jurassien_124_</v>
      </c>
      <c r="BL896" s="312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0" t="str">
        <f>+VLOOKUP(G896,Liste!$A$7:$H$69,8,FALSE)</f>
        <v>Résineux</v>
      </c>
      <c r="BU896" s="290">
        <f t="shared" si="266"/>
        <v>0</v>
      </c>
      <c r="BV896" s="292">
        <f t="shared" si="267"/>
        <v>1</v>
      </c>
      <c r="BW896" s="311">
        <v>0</v>
      </c>
      <c r="BX896" s="290">
        <f t="shared" si="268"/>
        <v>0.43</v>
      </c>
      <c r="BY896">
        <f t="shared" si="269"/>
        <v>0</v>
      </c>
      <c r="BZ896" s="296">
        <f t="shared" si="270"/>
        <v>0</v>
      </c>
      <c r="CB896" s="291">
        <v>0.6</v>
      </c>
      <c r="CC896" s="291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hidden="1" x14ac:dyDescent="0.25">
      <c r="A897" s="4">
        <v>2013</v>
      </c>
      <c r="B897" s="308">
        <v>44265</v>
      </c>
      <c r="C897" s="4" t="s">
        <v>428</v>
      </c>
      <c r="D897" s="4" t="s">
        <v>429</v>
      </c>
      <c r="E897" s="4"/>
      <c r="F897" s="4" t="s">
        <v>1479</v>
      </c>
      <c r="G897" s="5" t="s">
        <v>430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+VLOOKUP(G897,Liste!$A$7:$G$69,3,FALSE)</f>
        <v>Sapin pectiné</v>
      </c>
      <c r="BI897" s="96" t="str">
        <f>+VLOOKUP(H897,Liste!$B$7:$G$69,5,FALSE)</f>
        <v>GS Arc Jurassien</v>
      </c>
      <c r="BJ897" s="131">
        <f t="shared" si="263"/>
        <v>125</v>
      </c>
      <c r="BK897" s="131" t="str">
        <f t="shared" si="265"/>
        <v>Sapin pectiné_F1_Cas général_GS Arc Jurassien_125_</v>
      </c>
      <c r="BL897" s="312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0" t="str">
        <f>+VLOOKUP(G897,Liste!$A$7:$H$69,8,FALSE)</f>
        <v>Résineux</v>
      </c>
      <c r="BU897" s="290">
        <f t="shared" si="266"/>
        <v>0</v>
      </c>
      <c r="BV897" s="292">
        <f t="shared" si="267"/>
        <v>1</v>
      </c>
      <c r="BW897" s="311">
        <v>0</v>
      </c>
      <c r="BX897" s="290">
        <f t="shared" si="268"/>
        <v>0.43</v>
      </c>
      <c r="BY897">
        <f t="shared" si="269"/>
        <v>0</v>
      </c>
      <c r="BZ897" s="296">
        <f t="shared" si="270"/>
        <v>0</v>
      </c>
      <c r="CB897" s="291">
        <v>0.6</v>
      </c>
      <c r="CC897" s="291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hidden="1" x14ac:dyDescent="0.25">
      <c r="A898" s="4">
        <v>2013</v>
      </c>
      <c r="B898" s="308">
        <v>44265</v>
      </c>
      <c r="C898" s="4" t="s">
        <v>428</v>
      </c>
      <c r="D898" s="4" t="s">
        <v>429</v>
      </c>
      <c r="E898" s="4"/>
      <c r="F898" s="4" t="s">
        <v>1479</v>
      </c>
      <c r="G898" s="5" t="s">
        <v>430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+VLOOKUP(G898,Liste!$A$7:$G$69,3,FALSE)</f>
        <v>Sapin pectiné</v>
      </c>
      <c r="BI898" s="96" t="str">
        <f>+VLOOKUP(H898,Liste!$B$7:$G$69,5,FALSE)</f>
        <v>GS Arc Jurassien</v>
      </c>
      <c r="BJ898" s="131">
        <f t="shared" si="263"/>
        <v>125</v>
      </c>
      <c r="BK898" s="131" t="str">
        <f t="shared" si="265"/>
        <v>Sapin pectiné_F1_Cas général_GS Arc Jurassien_125_</v>
      </c>
      <c r="BL898" s="312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0" t="str">
        <f>+VLOOKUP(G898,Liste!$A$7:$H$69,8,FALSE)</f>
        <v>Résineux</v>
      </c>
      <c r="BU898" s="290">
        <f t="shared" si="266"/>
        <v>0</v>
      </c>
      <c r="BV898" s="292">
        <f t="shared" si="267"/>
        <v>1</v>
      </c>
      <c r="BW898" s="311">
        <v>0</v>
      </c>
      <c r="BX898" s="290">
        <f t="shared" si="268"/>
        <v>0.43</v>
      </c>
      <c r="BY898">
        <f t="shared" si="269"/>
        <v>0</v>
      </c>
      <c r="BZ898" s="296">
        <f t="shared" si="270"/>
        <v>0</v>
      </c>
      <c r="CB898" s="291">
        <v>0.6</v>
      </c>
      <c r="CC898" s="291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hidden="1" x14ac:dyDescent="0.25">
      <c r="A899" s="4">
        <v>2013</v>
      </c>
      <c r="B899" s="308">
        <v>44265</v>
      </c>
      <c r="C899" s="4" t="s">
        <v>428</v>
      </c>
      <c r="D899" s="4" t="s">
        <v>429</v>
      </c>
      <c r="E899" s="4"/>
      <c r="F899" s="4" t="s">
        <v>1479</v>
      </c>
      <c r="G899" s="5" t="s">
        <v>430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+VLOOKUP(G899,Liste!$A$7:$G$69,3,FALSE)</f>
        <v>Sapin pectiné</v>
      </c>
      <c r="BI899" s="96" t="str">
        <f>+VLOOKUP(H899,Liste!$B$7:$G$69,5,FALSE)</f>
        <v>GS Arc Jurassien</v>
      </c>
      <c r="BJ899" s="131">
        <f t="shared" ref="BJ899:BJ962" si="282">+AC899</f>
        <v>126</v>
      </c>
      <c r="BK899" s="131" t="str">
        <f t="shared" si="265"/>
        <v>Sapin pectiné_F1_Cas général_GS Arc Jurassien_126_</v>
      </c>
      <c r="BL899" s="312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0" t="str">
        <f>+VLOOKUP(G899,Liste!$A$7:$H$69,8,FALSE)</f>
        <v>Résineux</v>
      </c>
      <c r="BU899" s="290">
        <f t="shared" si="266"/>
        <v>0</v>
      </c>
      <c r="BV899" s="292">
        <f t="shared" si="267"/>
        <v>1</v>
      </c>
      <c r="BW899" s="311">
        <v>0</v>
      </c>
      <c r="BX899" s="290">
        <f t="shared" si="268"/>
        <v>0.43</v>
      </c>
      <c r="BY899">
        <f t="shared" si="269"/>
        <v>0</v>
      </c>
      <c r="BZ899" s="296">
        <f t="shared" si="270"/>
        <v>0</v>
      </c>
      <c r="CB899" s="291">
        <v>0.6</v>
      </c>
      <c r="CC899" s="291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hidden="1" x14ac:dyDescent="0.25">
      <c r="A900" s="4">
        <v>2013</v>
      </c>
      <c r="B900" s="308">
        <v>44265</v>
      </c>
      <c r="C900" s="4" t="s">
        <v>428</v>
      </c>
      <c r="D900" s="4" t="s">
        <v>429</v>
      </c>
      <c r="E900" s="4"/>
      <c r="F900" s="4" t="s">
        <v>1479</v>
      </c>
      <c r="G900" s="5" t="s">
        <v>430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+VLOOKUP(G900,Liste!$A$7:$G$69,3,FALSE)</f>
        <v>Sapin pectiné</v>
      </c>
      <c r="BI900" s="96" t="str">
        <f>+VLOOKUP(H900,Liste!$B$7:$G$69,5,FALSE)</f>
        <v>GS Arc Jurassien</v>
      </c>
      <c r="BJ900" s="131">
        <f t="shared" si="282"/>
        <v>127</v>
      </c>
      <c r="BK900" s="131" t="str">
        <f t="shared" ref="BK900:BK963" si="284">+_xlfn.CONCAT(BH900,"_",J900,"_",I900,"_",BI900,"_",BJ900,"_")</f>
        <v>Sapin pectiné_F1_Cas général_GS Arc Jurassien_127_</v>
      </c>
      <c r="BL900" s="312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0" t="str">
        <f>+VLOOKUP(G900,Liste!$A$7:$H$69,8,FALSE)</f>
        <v>Résineux</v>
      </c>
      <c r="BU900" s="290">
        <f t="shared" ref="BU900:BU963" si="285">IF(BT900="Résineux",0%,100%)</f>
        <v>0</v>
      </c>
      <c r="BV900" s="292">
        <f t="shared" ref="BV900:BV963" si="286">+IF(BT900="Résineux",100%,0%)</f>
        <v>1</v>
      </c>
      <c r="BW900" s="311">
        <v>0</v>
      </c>
      <c r="BX900" s="290">
        <f t="shared" ref="BX900:BX963" si="287">+IF(BV900&lt;&gt;0,0.43,0.25)</f>
        <v>0.43</v>
      </c>
      <c r="BY900">
        <f t="shared" ref="BY900:BY963" si="288">+IF(BJ900&lt;=30,AV900*BX900,0)</f>
        <v>0</v>
      </c>
      <c r="BZ900" s="296">
        <f t="shared" ref="BZ900:BZ963" si="289">+IF(BJ900&gt;=31,0,BY900+BZ899)</f>
        <v>0</v>
      </c>
      <c r="CB900" s="291">
        <v>0.6</v>
      </c>
      <c r="CC900" s="291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hidden="1" x14ac:dyDescent="0.25">
      <c r="A901" s="4">
        <v>2013</v>
      </c>
      <c r="B901" s="308">
        <v>44265</v>
      </c>
      <c r="C901" s="4" t="s">
        <v>428</v>
      </c>
      <c r="D901" s="4" t="s">
        <v>429</v>
      </c>
      <c r="E901" s="4"/>
      <c r="F901" s="4" t="s">
        <v>1479</v>
      </c>
      <c r="G901" s="5" t="s">
        <v>430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+VLOOKUP(G901,Liste!$A$7:$G$69,3,FALSE)</f>
        <v>Sapin pectiné</v>
      </c>
      <c r="BI901" s="96" t="str">
        <f>+VLOOKUP(H901,Liste!$B$7:$G$69,5,FALSE)</f>
        <v>GS Arc Jurassien</v>
      </c>
      <c r="BJ901" s="131">
        <f t="shared" si="282"/>
        <v>128</v>
      </c>
      <c r="BK901" s="131" t="str">
        <f t="shared" si="284"/>
        <v>Sapin pectiné_F1_Cas général_GS Arc Jurassien_128_</v>
      </c>
      <c r="BL901" s="312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0" t="str">
        <f>+VLOOKUP(G901,Liste!$A$7:$H$69,8,FALSE)</f>
        <v>Résineux</v>
      </c>
      <c r="BU901" s="290">
        <f t="shared" si="285"/>
        <v>0</v>
      </c>
      <c r="BV901" s="292">
        <f t="shared" si="286"/>
        <v>1</v>
      </c>
      <c r="BW901" s="311">
        <v>0</v>
      </c>
      <c r="BX901" s="290">
        <f t="shared" si="287"/>
        <v>0.43</v>
      </c>
      <c r="BY901">
        <f t="shared" si="288"/>
        <v>0</v>
      </c>
      <c r="BZ901" s="296">
        <f t="shared" si="289"/>
        <v>0</v>
      </c>
      <c r="CB901" s="291">
        <v>0.6</v>
      </c>
      <c r="CC901" s="291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hidden="1" x14ac:dyDescent="0.25">
      <c r="A902" s="4">
        <v>2013</v>
      </c>
      <c r="B902" s="308">
        <v>44265</v>
      </c>
      <c r="C902" s="4" t="s">
        <v>428</v>
      </c>
      <c r="D902" s="4" t="s">
        <v>429</v>
      </c>
      <c r="E902" s="4"/>
      <c r="F902" s="4" t="s">
        <v>1479</v>
      </c>
      <c r="G902" s="5" t="s">
        <v>430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+VLOOKUP(G902,Liste!$A$7:$G$69,3,FALSE)</f>
        <v>Sapin pectiné</v>
      </c>
      <c r="BI902" s="96" t="str">
        <f>+VLOOKUP(H902,Liste!$B$7:$G$69,5,FALSE)</f>
        <v>GS Arc Jurassien</v>
      </c>
      <c r="BJ902" s="131">
        <f t="shared" si="282"/>
        <v>129</v>
      </c>
      <c r="BK902" s="131" t="str">
        <f t="shared" si="284"/>
        <v>Sapin pectiné_F1_Cas général_GS Arc Jurassien_129_</v>
      </c>
      <c r="BL902" s="312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0" t="str">
        <f>+VLOOKUP(G902,Liste!$A$7:$H$69,8,FALSE)</f>
        <v>Résineux</v>
      </c>
      <c r="BU902" s="290">
        <f t="shared" si="285"/>
        <v>0</v>
      </c>
      <c r="BV902" s="292">
        <f t="shared" si="286"/>
        <v>1</v>
      </c>
      <c r="BW902" s="311">
        <v>0</v>
      </c>
      <c r="BX902" s="290">
        <f t="shared" si="287"/>
        <v>0.43</v>
      </c>
      <c r="BY902">
        <f t="shared" si="288"/>
        <v>0</v>
      </c>
      <c r="BZ902" s="296">
        <f t="shared" si="289"/>
        <v>0</v>
      </c>
      <c r="CB902" s="291">
        <v>0.6</v>
      </c>
      <c r="CC902" s="291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hidden="1" x14ac:dyDescent="0.25">
      <c r="A903" s="4">
        <v>2013</v>
      </c>
      <c r="B903" s="308">
        <v>44265</v>
      </c>
      <c r="C903" s="4" t="s">
        <v>428</v>
      </c>
      <c r="D903" s="4" t="s">
        <v>429</v>
      </c>
      <c r="E903" s="4"/>
      <c r="F903" s="4" t="s">
        <v>1479</v>
      </c>
      <c r="G903" s="5" t="s">
        <v>430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+VLOOKUP(G903,Liste!$A$7:$G$69,3,FALSE)</f>
        <v>Sapin pectiné</v>
      </c>
      <c r="BI903" s="96" t="str">
        <f>+VLOOKUP(H903,Liste!$B$7:$G$69,5,FALSE)</f>
        <v>GS Arc Jurassien</v>
      </c>
      <c r="BJ903" s="131">
        <f t="shared" si="282"/>
        <v>130</v>
      </c>
      <c r="BK903" s="131" t="str">
        <f t="shared" si="284"/>
        <v>Sapin pectiné_F1_Cas général_GS Arc Jurassien_130_</v>
      </c>
      <c r="BL903" s="312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0" t="str">
        <f>+VLOOKUP(G903,Liste!$A$7:$H$69,8,FALSE)</f>
        <v>Résineux</v>
      </c>
      <c r="BU903" s="290">
        <f t="shared" si="285"/>
        <v>0</v>
      </c>
      <c r="BV903" s="292">
        <f t="shared" si="286"/>
        <v>1</v>
      </c>
      <c r="BW903" s="311">
        <v>0</v>
      </c>
      <c r="BX903" s="290">
        <f t="shared" si="287"/>
        <v>0.43</v>
      </c>
      <c r="BY903">
        <f t="shared" si="288"/>
        <v>0</v>
      </c>
      <c r="BZ903" s="296">
        <f t="shared" si="289"/>
        <v>0</v>
      </c>
      <c r="CB903" s="291">
        <v>0.6</v>
      </c>
      <c r="CC903" s="291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hidden="1" x14ac:dyDescent="0.25">
      <c r="A904" s="4">
        <v>2013</v>
      </c>
      <c r="B904" s="308">
        <v>44265</v>
      </c>
      <c r="C904" s="4" t="s">
        <v>428</v>
      </c>
      <c r="D904" s="4" t="s">
        <v>429</v>
      </c>
      <c r="E904" s="4"/>
      <c r="F904" s="4" t="s">
        <v>1479</v>
      </c>
      <c r="G904" s="5" t="s">
        <v>430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+VLOOKUP(G904,Liste!$A$7:$G$69,3,FALSE)</f>
        <v>Sapin pectiné</v>
      </c>
      <c r="BI904" s="96" t="str">
        <f>+VLOOKUP(H904,Liste!$B$7:$G$69,5,FALSE)</f>
        <v>GS Arc Jurassien</v>
      </c>
      <c r="BJ904" s="131">
        <f t="shared" si="282"/>
        <v>131</v>
      </c>
      <c r="BK904" s="131" t="str">
        <f t="shared" si="284"/>
        <v>Sapin pectiné_F1_Cas général_GS Arc Jurassien_131_</v>
      </c>
      <c r="BL904" s="312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0" t="str">
        <f>+VLOOKUP(G904,Liste!$A$7:$H$69,8,FALSE)</f>
        <v>Résineux</v>
      </c>
      <c r="BU904" s="290">
        <f t="shared" si="285"/>
        <v>0</v>
      </c>
      <c r="BV904" s="292">
        <f t="shared" si="286"/>
        <v>1</v>
      </c>
      <c r="BW904" s="311">
        <v>0</v>
      </c>
      <c r="BX904" s="290">
        <f t="shared" si="287"/>
        <v>0.43</v>
      </c>
      <c r="BY904">
        <f t="shared" si="288"/>
        <v>0</v>
      </c>
      <c r="BZ904" s="296">
        <f t="shared" si="289"/>
        <v>0</v>
      </c>
      <c r="CB904" s="291">
        <v>0.6</v>
      </c>
      <c r="CC904" s="291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hidden="1" x14ac:dyDescent="0.25">
      <c r="A905" s="4">
        <v>2013</v>
      </c>
      <c r="B905" s="308">
        <v>44265</v>
      </c>
      <c r="C905" s="4" t="s">
        <v>428</v>
      </c>
      <c r="D905" s="4" t="s">
        <v>429</v>
      </c>
      <c r="E905" s="4"/>
      <c r="F905" s="4" t="s">
        <v>1479</v>
      </c>
      <c r="G905" s="5" t="s">
        <v>430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+VLOOKUP(G905,Liste!$A$7:$G$69,3,FALSE)</f>
        <v>Sapin pectiné</v>
      </c>
      <c r="BI905" s="96" t="str">
        <f>+VLOOKUP(H905,Liste!$B$7:$G$69,5,FALSE)</f>
        <v>GS Arc Jurassien</v>
      </c>
      <c r="BJ905" s="131">
        <f t="shared" si="282"/>
        <v>132</v>
      </c>
      <c r="BK905" s="131" t="str">
        <f t="shared" si="284"/>
        <v>Sapin pectiné_F1_Cas général_GS Arc Jurassien_132_</v>
      </c>
      <c r="BL905" s="312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0" t="str">
        <f>+VLOOKUP(G905,Liste!$A$7:$H$69,8,FALSE)</f>
        <v>Résineux</v>
      </c>
      <c r="BU905" s="290">
        <f t="shared" si="285"/>
        <v>0</v>
      </c>
      <c r="BV905" s="292">
        <f t="shared" si="286"/>
        <v>1</v>
      </c>
      <c r="BW905" s="311">
        <v>0</v>
      </c>
      <c r="BX905" s="290">
        <f t="shared" si="287"/>
        <v>0.43</v>
      </c>
      <c r="BY905">
        <f t="shared" si="288"/>
        <v>0</v>
      </c>
      <c r="BZ905" s="296">
        <f t="shared" si="289"/>
        <v>0</v>
      </c>
      <c r="CB905" s="291">
        <v>0.6</v>
      </c>
      <c r="CC905" s="291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hidden="1" x14ac:dyDescent="0.25">
      <c r="A906" s="4">
        <v>2013</v>
      </c>
      <c r="B906" s="308">
        <v>44265</v>
      </c>
      <c r="C906" s="4" t="s">
        <v>428</v>
      </c>
      <c r="D906" s="4" t="s">
        <v>429</v>
      </c>
      <c r="E906" s="4"/>
      <c r="F906" s="4" t="s">
        <v>1479</v>
      </c>
      <c r="G906" s="5" t="s">
        <v>430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+VLOOKUP(G906,Liste!$A$7:$G$69,3,FALSE)</f>
        <v>Sapin pectiné</v>
      </c>
      <c r="BI906" s="96" t="str">
        <f>+VLOOKUP(H906,Liste!$B$7:$G$69,5,FALSE)</f>
        <v>GS Arc Jurassien</v>
      </c>
      <c r="BJ906" s="131">
        <f t="shared" si="282"/>
        <v>133</v>
      </c>
      <c r="BK906" s="131" t="str">
        <f t="shared" si="284"/>
        <v>Sapin pectiné_F1_Cas général_GS Arc Jurassien_133_</v>
      </c>
      <c r="BL906" s="312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0" t="str">
        <f>+VLOOKUP(G906,Liste!$A$7:$H$69,8,FALSE)</f>
        <v>Résineux</v>
      </c>
      <c r="BU906" s="290">
        <f t="shared" si="285"/>
        <v>0</v>
      </c>
      <c r="BV906" s="292">
        <f t="shared" si="286"/>
        <v>1</v>
      </c>
      <c r="BW906" s="311">
        <v>0</v>
      </c>
      <c r="BX906" s="290">
        <f t="shared" si="287"/>
        <v>0.43</v>
      </c>
      <c r="BY906">
        <f t="shared" si="288"/>
        <v>0</v>
      </c>
      <c r="BZ906" s="296">
        <f t="shared" si="289"/>
        <v>0</v>
      </c>
      <c r="CB906" s="291">
        <v>0.6</v>
      </c>
      <c r="CC906" s="291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hidden="1" x14ac:dyDescent="0.25">
      <c r="A907" s="4">
        <v>2013</v>
      </c>
      <c r="B907" s="308">
        <v>44265</v>
      </c>
      <c r="C907" s="4" t="s">
        <v>428</v>
      </c>
      <c r="D907" s="4" t="s">
        <v>429</v>
      </c>
      <c r="E907" s="4"/>
      <c r="F907" s="4" t="s">
        <v>1479</v>
      </c>
      <c r="G907" s="5" t="s">
        <v>430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+VLOOKUP(G907,Liste!$A$7:$G$69,3,FALSE)</f>
        <v>Sapin pectiné</v>
      </c>
      <c r="BI907" s="96" t="str">
        <f>+VLOOKUP(H907,Liste!$B$7:$G$69,5,FALSE)</f>
        <v>GS Arc Jurassien</v>
      </c>
      <c r="BJ907" s="131">
        <f t="shared" si="282"/>
        <v>134</v>
      </c>
      <c r="BK907" s="131" t="str">
        <f t="shared" si="284"/>
        <v>Sapin pectiné_F1_Cas général_GS Arc Jurassien_134_</v>
      </c>
      <c r="BL907" s="312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0" t="str">
        <f>+VLOOKUP(G907,Liste!$A$7:$H$69,8,FALSE)</f>
        <v>Résineux</v>
      </c>
      <c r="BU907" s="290">
        <f t="shared" si="285"/>
        <v>0</v>
      </c>
      <c r="BV907" s="292">
        <f t="shared" si="286"/>
        <v>1</v>
      </c>
      <c r="BW907" s="311">
        <v>0</v>
      </c>
      <c r="BX907" s="290">
        <f t="shared" si="287"/>
        <v>0.43</v>
      </c>
      <c r="BY907">
        <f t="shared" si="288"/>
        <v>0</v>
      </c>
      <c r="BZ907" s="296">
        <f t="shared" si="289"/>
        <v>0</v>
      </c>
      <c r="CB907" s="291">
        <v>0.6</v>
      </c>
      <c r="CC907" s="291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hidden="1" x14ac:dyDescent="0.25">
      <c r="A908" s="4">
        <v>2013</v>
      </c>
      <c r="B908" s="308">
        <v>44265</v>
      </c>
      <c r="C908" s="4" t="s">
        <v>428</v>
      </c>
      <c r="D908" s="4" t="s">
        <v>429</v>
      </c>
      <c r="E908" s="4"/>
      <c r="F908" s="4" t="s">
        <v>1479</v>
      </c>
      <c r="G908" s="5" t="s">
        <v>430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+VLOOKUP(G908,Liste!$A$7:$G$69,3,FALSE)</f>
        <v>Sapin pectiné</v>
      </c>
      <c r="BI908" s="96" t="str">
        <f>+VLOOKUP(H908,Liste!$B$7:$G$69,5,FALSE)</f>
        <v>GS Arc Jurassien</v>
      </c>
      <c r="BJ908" s="131">
        <f t="shared" si="282"/>
        <v>134</v>
      </c>
      <c r="BK908" s="131" t="str">
        <f t="shared" si="284"/>
        <v>Sapin pectiné_F1_Cas général_GS Arc Jurassien_134_</v>
      </c>
      <c r="BL908" s="312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0" t="str">
        <f>+VLOOKUP(G908,Liste!$A$7:$H$69,8,FALSE)</f>
        <v>Résineux</v>
      </c>
      <c r="BU908" s="290">
        <f t="shared" si="285"/>
        <v>0</v>
      </c>
      <c r="BV908" s="292">
        <f t="shared" si="286"/>
        <v>1</v>
      </c>
      <c r="BW908" s="311">
        <v>0</v>
      </c>
      <c r="BX908" s="290">
        <f t="shared" si="287"/>
        <v>0.43</v>
      </c>
      <c r="BY908">
        <f t="shared" si="288"/>
        <v>0</v>
      </c>
      <c r="BZ908" s="296">
        <f t="shared" si="289"/>
        <v>0</v>
      </c>
      <c r="CB908" s="291">
        <v>0.6</v>
      </c>
      <c r="CC908" s="291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hidden="1" x14ac:dyDescent="0.25">
      <c r="A909" s="4">
        <v>2013</v>
      </c>
      <c r="B909" s="308">
        <v>44265</v>
      </c>
      <c r="C909" s="4" t="s">
        <v>428</v>
      </c>
      <c r="D909" s="4" t="s">
        <v>429</v>
      </c>
      <c r="E909" s="4"/>
      <c r="F909" s="4" t="s">
        <v>1479</v>
      </c>
      <c r="G909" s="5" t="s">
        <v>430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+VLOOKUP(G909,Liste!$A$7:$G$69,3,FALSE)</f>
        <v>Sapin pectiné</v>
      </c>
      <c r="BI909" s="96" t="str">
        <f>+VLOOKUP(H909,Liste!$B$7:$G$69,5,FALSE)</f>
        <v>GS Arc Jurassien</v>
      </c>
      <c r="BJ909" s="131">
        <f t="shared" si="282"/>
        <v>30</v>
      </c>
      <c r="BK909" s="131" t="str">
        <f t="shared" si="284"/>
        <v>Sapin pectiné_F1_Cas général_GS Arc Jurassien_30_</v>
      </c>
      <c r="BL909" s="312"/>
      <c r="BM909" s="13">
        <v>52.3681168382832</v>
      </c>
      <c r="BN909" s="13">
        <v>249.40724115835701</v>
      </c>
      <c r="BP909" s="13">
        <v>307.55958661145604</v>
      </c>
      <c r="BT909" s="290" t="str">
        <f>+VLOOKUP(G909,Liste!$A$7:$H$69,8,FALSE)</f>
        <v>Résineux</v>
      </c>
      <c r="BU909" s="290">
        <f t="shared" si="285"/>
        <v>0</v>
      </c>
      <c r="BV909" s="292">
        <f t="shared" si="286"/>
        <v>1</v>
      </c>
      <c r="BW909" s="311">
        <v>0</v>
      </c>
      <c r="BX909" s="290">
        <f t="shared" si="287"/>
        <v>0.43</v>
      </c>
      <c r="BY909">
        <f t="shared" si="288"/>
        <v>0</v>
      </c>
      <c r="BZ909" s="296">
        <f t="shared" si="289"/>
        <v>0</v>
      </c>
      <c r="CB909" s="291">
        <v>0.6</v>
      </c>
      <c r="CC909" s="291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hidden="1" x14ac:dyDescent="0.25">
      <c r="A910" s="4">
        <v>2013</v>
      </c>
      <c r="B910" s="308">
        <v>44265</v>
      </c>
      <c r="C910" s="4" t="s">
        <v>428</v>
      </c>
      <c r="D910" s="4" t="s">
        <v>429</v>
      </c>
      <c r="E910" s="4"/>
      <c r="F910" s="4" t="s">
        <v>1479</v>
      </c>
      <c r="G910" s="5" t="s">
        <v>430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+VLOOKUP(G910,Liste!$A$7:$G$69,3,FALSE)</f>
        <v>Sapin pectiné</v>
      </c>
      <c r="BI910" s="96" t="str">
        <f>+VLOOKUP(H910,Liste!$B$7:$G$69,5,FALSE)</f>
        <v>GS Arc Jurassien</v>
      </c>
      <c r="BJ910" s="131">
        <f t="shared" si="282"/>
        <v>45</v>
      </c>
      <c r="BK910" s="131" t="str">
        <f t="shared" si="284"/>
        <v>Sapin pectiné_F1_Cas général_GS Arc Jurassien_45_</v>
      </c>
      <c r="BL910" s="312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0" t="str">
        <f>+VLOOKUP(G910,Liste!$A$7:$H$69,8,FALSE)</f>
        <v>Résineux</v>
      </c>
      <c r="BU910" s="290">
        <f t="shared" si="285"/>
        <v>0</v>
      </c>
      <c r="BV910" s="292">
        <f t="shared" si="286"/>
        <v>1</v>
      </c>
      <c r="BW910" s="311">
        <v>0</v>
      </c>
      <c r="BX910" s="290">
        <f t="shared" si="287"/>
        <v>0.43</v>
      </c>
      <c r="BY910">
        <f t="shared" si="288"/>
        <v>0</v>
      </c>
      <c r="BZ910" s="296">
        <f t="shared" si="289"/>
        <v>0</v>
      </c>
      <c r="CB910" s="291">
        <v>0.6</v>
      </c>
      <c r="CC910" s="291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hidden="1" x14ac:dyDescent="0.25">
      <c r="A911" s="4">
        <v>2013</v>
      </c>
      <c r="B911" s="308">
        <v>44265</v>
      </c>
      <c r="C911" s="4" t="s">
        <v>428</v>
      </c>
      <c r="D911" s="4" t="s">
        <v>429</v>
      </c>
      <c r="E911" s="4"/>
      <c r="F911" s="4" t="s">
        <v>1479</v>
      </c>
      <c r="G911" s="5" t="s">
        <v>430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+VLOOKUP(G911,Liste!$A$7:$G$69,3,FALSE)</f>
        <v>Sapin pectiné</v>
      </c>
      <c r="BI911" s="96" t="str">
        <f>+VLOOKUP(H911,Liste!$B$7:$G$69,5,FALSE)</f>
        <v>GS Arc Jurassien</v>
      </c>
      <c r="BJ911" s="131">
        <f t="shared" si="282"/>
        <v>45</v>
      </c>
      <c r="BK911" s="131" t="str">
        <f t="shared" si="284"/>
        <v>Sapin pectiné_F1_Cas général_GS Arc Jurassien_45_</v>
      </c>
      <c r="BL911" s="312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0" t="str">
        <f>+VLOOKUP(G911,Liste!$A$7:$H$69,8,FALSE)</f>
        <v>Résineux</v>
      </c>
      <c r="BU911" s="290">
        <f t="shared" si="285"/>
        <v>0</v>
      </c>
      <c r="BV911" s="292">
        <f t="shared" si="286"/>
        <v>1</v>
      </c>
      <c r="BW911" s="311">
        <v>0</v>
      </c>
      <c r="BX911" s="290">
        <f t="shared" si="287"/>
        <v>0.43</v>
      </c>
      <c r="BY911">
        <f t="shared" si="288"/>
        <v>0</v>
      </c>
      <c r="BZ911" s="296">
        <f t="shared" si="289"/>
        <v>0</v>
      </c>
      <c r="CB911" s="291">
        <v>0.6</v>
      </c>
      <c r="CC911" s="291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hidden="1" x14ac:dyDescent="0.25">
      <c r="A912" s="4">
        <v>2013</v>
      </c>
      <c r="B912" s="308">
        <v>44265</v>
      </c>
      <c r="C912" s="4" t="s">
        <v>428</v>
      </c>
      <c r="D912" s="4" t="s">
        <v>429</v>
      </c>
      <c r="E912" s="4"/>
      <c r="F912" s="4" t="s">
        <v>1479</v>
      </c>
      <c r="G912" s="5" t="s">
        <v>430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+VLOOKUP(G912,Liste!$A$7:$G$69,3,FALSE)</f>
        <v>Sapin pectiné</v>
      </c>
      <c r="BI912" s="96" t="str">
        <f>+VLOOKUP(H912,Liste!$B$7:$G$69,5,FALSE)</f>
        <v>GS Arc Jurassien</v>
      </c>
      <c r="BJ912" s="131">
        <f t="shared" si="282"/>
        <v>46</v>
      </c>
      <c r="BK912" s="131" t="str">
        <f t="shared" si="284"/>
        <v>Sapin pectiné_F1_Cas général_GS Arc Jurassien_46_</v>
      </c>
      <c r="BL912" s="312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0" t="str">
        <f>+VLOOKUP(G912,Liste!$A$7:$H$69,8,FALSE)</f>
        <v>Résineux</v>
      </c>
      <c r="BU912" s="290">
        <f t="shared" si="285"/>
        <v>0</v>
      </c>
      <c r="BV912" s="292">
        <f t="shared" si="286"/>
        <v>1</v>
      </c>
      <c r="BW912" s="311">
        <v>0</v>
      </c>
      <c r="BX912" s="290">
        <f t="shared" si="287"/>
        <v>0.43</v>
      </c>
      <c r="BY912">
        <f t="shared" si="288"/>
        <v>0</v>
      </c>
      <c r="BZ912" s="296">
        <f t="shared" si="289"/>
        <v>0</v>
      </c>
      <c r="CB912" s="291">
        <v>0.6</v>
      </c>
      <c r="CC912" s="291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hidden="1" x14ac:dyDescent="0.25">
      <c r="A913" s="4">
        <v>2013</v>
      </c>
      <c r="B913" s="308">
        <v>44265</v>
      </c>
      <c r="C913" s="4" t="s">
        <v>428</v>
      </c>
      <c r="D913" s="4" t="s">
        <v>429</v>
      </c>
      <c r="E913" s="4"/>
      <c r="F913" s="4" t="s">
        <v>1479</v>
      </c>
      <c r="G913" s="5" t="s">
        <v>430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+VLOOKUP(G913,Liste!$A$7:$G$69,3,FALSE)</f>
        <v>Sapin pectiné</v>
      </c>
      <c r="BI913" s="96" t="str">
        <f>+VLOOKUP(H913,Liste!$B$7:$G$69,5,FALSE)</f>
        <v>GS Arc Jurassien</v>
      </c>
      <c r="BJ913" s="131">
        <f t="shared" si="282"/>
        <v>47</v>
      </c>
      <c r="BK913" s="131" t="str">
        <f t="shared" si="284"/>
        <v>Sapin pectiné_F1_Cas général_GS Arc Jurassien_47_</v>
      </c>
      <c r="BL913" s="312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0" t="str">
        <f>+VLOOKUP(G913,Liste!$A$7:$H$69,8,FALSE)</f>
        <v>Résineux</v>
      </c>
      <c r="BU913" s="290">
        <f t="shared" si="285"/>
        <v>0</v>
      </c>
      <c r="BV913" s="292">
        <f t="shared" si="286"/>
        <v>1</v>
      </c>
      <c r="BW913" s="311">
        <v>0</v>
      </c>
      <c r="BX913" s="290">
        <f t="shared" si="287"/>
        <v>0.43</v>
      </c>
      <c r="BY913">
        <f t="shared" si="288"/>
        <v>0</v>
      </c>
      <c r="BZ913" s="296">
        <f t="shared" si="289"/>
        <v>0</v>
      </c>
      <c r="CB913" s="291">
        <v>0.6</v>
      </c>
      <c r="CC913" s="291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hidden="1" x14ac:dyDescent="0.25">
      <c r="A914" s="4">
        <v>2013</v>
      </c>
      <c r="B914" s="308">
        <v>44265</v>
      </c>
      <c r="C914" s="4" t="s">
        <v>428</v>
      </c>
      <c r="D914" s="4" t="s">
        <v>429</v>
      </c>
      <c r="E914" s="4"/>
      <c r="F914" s="4" t="s">
        <v>1479</v>
      </c>
      <c r="G914" s="5" t="s">
        <v>430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+VLOOKUP(G914,Liste!$A$7:$G$69,3,FALSE)</f>
        <v>Sapin pectiné</v>
      </c>
      <c r="BI914" s="96" t="str">
        <f>+VLOOKUP(H914,Liste!$B$7:$G$69,5,FALSE)</f>
        <v>GS Arc Jurassien</v>
      </c>
      <c r="BJ914" s="131">
        <f t="shared" si="282"/>
        <v>48</v>
      </c>
      <c r="BK914" s="131" t="str">
        <f t="shared" si="284"/>
        <v>Sapin pectiné_F1_Cas général_GS Arc Jurassien_48_</v>
      </c>
      <c r="BL914" s="312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0" t="str">
        <f>+VLOOKUP(G914,Liste!$A$7:$H$69,8,FALSE)</f>
        <v>Résineux</v>
      </c>
      <c r="BU914" s="290">
        <f t="shared" si="285"/>
        <v>0</v>
      </c>
      <c r="BV914" s="292">
        <f t="shared" si="286"/>
        <v>1</v>
      </c>
      <c r="BW914" s="311">
        <v>0</v>
      </c>
      <c r="BX914" s="290">
        <f t="shared" si="287"/>
        <v>0.43</v>
      </c>
      <c r="BY914">
        <f t="shared" si="288"/>
        <v>0</v>
      </c>
      <c r="BZ914" s="296">
        <f t="shared" si="289"/>
        <v>0</v>
      </c>
      <c r="CB914" s="291">
        <v>0.6</v>
      </c>
      <c r="CC914" s="291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hidden="1" x14ac:dyDescent="0.25">
      <c r="A915" s="4">
        <v>2013</v>
      </c>
      <c r="B915" s="308">
        <v>44265</v>
      </c>
      <c r="C915" s="4" t="s">
        <v>428</v>
      </c>
      <c r="D915" s="4" t="s">
        <v>429</v>
      </c>
      <c r="E915" s="4"/>
      <c r="F915" s="4" t="s">
        <v>1479</v>
      </c>
      <c r="G915" s="5" t="s">
        <v>430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+VLOOKUP(G915,Liste!$A$7:$G$69,3,FALSE)</f>
        <v>Sapin pectiné</v>
      </c>
      <c r="BI915" s="96" t="str">
        <f>+VLOOKUP(H915,Liste!$B$7:$G$69,5,FALSE)</f>
        <v>GS Arc Jurassien</v>
      </c>
      <c r="BJ915" s="131">
        <f t="shared" si="282"/>
        <v>49</v>
      </c>
      <c r="BK915" s="131" t="str">
        <f t="shared" si="284"/>
        <v>Sapin pectiné_F1_Cas général_GS Arc Jurassien_49_</v>
      </c>
      <c r="BL915" s="312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0" t="str">
        <f>+VLOOKUP(G915,Liste!$A$7:$H$69,8,FALSE)</f>
        <v>Résineux</v>
      </c>
      <c r="BU915" s="290">
        <f t="shared" si="285"/>
        <v>0</v>
      </c>
      <c r="BV915" s="292">
        <f t="shared" si="286"/>
        <v>1</v>
      </c>
      <c r="BW915" s="311">
        <v>0</v>
      </c>
      <c r="BX915" s="290">
        <f t="shared" si="287"/>
        <v>0.43</v>
      </c>
      <c r="BY915">
        <f t="shared" si="288"/>
        <v>0</v>
      </c>
      <c r="BZ915" s="296">
        <f t="shared" si="289"/>
        <v>0</v>
      </c>
      <c r="CB915" s="291">
        <v>0.6</v>
      </c>
      <c r="CC915" s="291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hidden="1" x14ac:dyDescent="0.25">
      <c r="A916" s="4">
        <v>2013</v>
      </c>
      <c r="B916" s="308">
        <v>44265</v>
      </c>
      <c r="C916" s="4" t="s">
        <v>428</v>
      </c>
      <c r="D916" s="4" t="s">
        <v>429</v>
      </c>
      <c r="E916" s="4"/>
      <c r="F916" s="4" t="s">
        <v>1479</v>
      </c>
      <c r="G916" s="5" t="s">
        <v>430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+VLOOKUP(G916,Liste!$A$7:$G$69,3,FALSE)</f>
        <v>Sapin pectiné</v>
      </c>
      <c r="BI916" s="96" t="str">
        <f>+VLOOKUP(H916,Liste!$B$7:$G$69,5,FALSE)</f>
        <v>GS Arc Jurassien</v>
      </c>
      <c r="BJ916" s="131">
        <f t="shared" si="282"/>
        <v>50</v>
      </c>
      <c r="BK916" s="131" t="str">
        <f t="shared" si="284"/>
        <v>Sapin pectiné_F1_Cas général_GS Arc Jurassien_50_</v>
      </c>
      <c r="BL916" s="312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0" t="str">
        <f>+VLOOKUP(G916,Liste!$A$7:$H$69,8,FALSE)</f>
        <v>Résineux</v>
      </c>
      <c r="BU916" s="290">
        <f t="shared" si="285"/>
        <v>0</v>
      </c>
      <c r="BV916" s="292">
        <f t="shared" si="286"/>
        <v>1</v>
      </c>
      <c r="BW916" s="311">
        <v>0</v>
      </c>
      <c r="BX916" s="290">
        <f t="shared" si="287"/>
        <v>0.43</v>
      </c>
      <c r="BY916">
        <f t="shared" si="288"/>
        <v>0</v>
      </c>
      <c r="BZ916" s="296">
        <f t="shared" si="289"/>
        <v>0</v>
      </c>
      <c r="CB916" s="291">
        <v>0.6</v>
      </c>
      <c r="CC916" s="291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hidden="1" x14ac:dyDescent="0.25">
      <c r="A917" s="4">
        <v>2013</v>
      </c>
      <c r="B917" s="308">
        <v>44265</v>
      </c>
      <c r="C917" s="4" t="s">
        <v>428</v>
      </c>
      <c r="D917" s="4" t="s">
        <v>429</v>
      </c>
      <c r="E917" s="4"/>
      <c r="F917" s="4" t="s">
        <v>1479</v>
      </c>
      <c r="G917" s="5" t="s">
        <v>430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+VLOOKUP(G917,Liste!$A$7:$G$69,3,FALSE)</f>
        <v>Sapin pectiné</v>
      </c>
      <c r="BI917" s="96" t="str">
        <f>+VLOOKUP(H917,Liste!$B$7:$G$69,5,FALSE)</f>
        <v>GS Arc Jurassien</v>
      </c>
      <c r="BJ917" s="131">
        <f t="shared" si="282"/>
        <v>51</v>
      </c>
      <c r="BK917" s="131" t="str">
        <f t="shared" si="284"/>
        <v>Sapin pectiné_F1_Cas général_GS Arc Jurassien_51_</v>
      </c>
      <c r="BL917" s="312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0" t="str">
        <f>+VLOOKUP(G917,Liste!$A$7:$H$69,8,FALSE)</f>
        <v>Résineux</v>
      </c>
      <c r="BU917" s="290">
        <f t="shared" si="285"/>
        <v>0</v>
      </c>
      <c r="BV917" s="292">
        <f t="shared" si="286"/>
        <v>1</v>
      </c>
      <c r="BW917" s="311">
        <v>0</v>
      </c>
      <c r="BX917" s="290">
        <f t="shared" si="287"/>
        <v>0.43</v>
      </c>
      <c r="BY917">
        <f t="shared" si="288"/>
        <v>0</v>
      </c>
      <c r="BZ917" s="296">
        <f t="shared" si="289"/>
        <v>0</v>
      </c>
      <c r="CB917" s="291">
        <v>0.6</v>
      </c>
      <c r="CC917" s="291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hidden="1" x14ac:dyDescent="0.25">
      <c r="A918" s="4">
        <v>2013</v>
      </c>
      <c r="B918" s="308">
        <v>44265</v>
      </c>
      <c r="C918" s="4" t="s">
        <v>428</v>
      </c>
      <c r="D918" s="4" t="s">
        <v>429</v>
      </c>
      <c r="E918" s="4"/>
      <c r="F918" s="4" t="s">
        <v>1479</v>
      </c>
      <c r="G918" s="5" t="s">
        <v>430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+VLOOKUP(G918,Liste!$A$7:$G$69,3,FALSE)</f>
        <v>Sapin pectiné</v>
      </c>
      <c r="BI918" s="96" t="str">
        <f>+VLOOKUP(H918,Liste!$B$7:$G$69,5,FALSE)</f>
        <v>GS Arc Jurassien</v>
      </c>
      <c r="BJ918" s="131">
        <f t="shared" si="282"/>
        <v>52</v>
      </c>
      <c r="BK918" s="131" t="str">
        <f t="shared" si="284"/>
        <v>Sapin pectiné_F1_Cas général_GS Arc Jurassien_52_</v>
      </c>
      <c r="BL918" s="312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0" t="str">
        <f>+VLOOKUP(G918,Liste!$A$7:$H$69,8,FALSE)</f>
        <v>Résineux</v>
      </c>
      <c r="BU918" s="290">
        <f t="shared" si="285"/>
        <v>0</v>
      </c>
      <c r="BV918" s="292">
        <f t="shared" si="286"/>
        <v>1</v>
      </c>
      <c r="BW918" s="311">
        <v>0</v>
      </c>
      <c r="BX918" s="290">
        <f t="shared" si="287"/>
        <v>0.43</v>
      </c>
      <c r="BY918">
        <f t="shared" si="288"/>
        <v>0</v>
      </c>
      <c r="BZ918" s="296">
        <f t="shared" si="289"/>
        <v>0</v>
      </c>
      <c r="CB918" s="291">
        <v>0.6</v>
      </c>
      <c r="CC918" s="291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hidden="1" x14ac:dyDescent="0.25">
      <c r="A919" s="4">
        <v>2013</v>
      </c>
      <c r="B919" s="308">
        <v>44265</v>
      </c>
      <c r="C919" s="4" t="s">
        <v>428</v>
      </c>
      <c r="D919" s="4" t="s">
        <v>429</v>
      </c>
      <c r="E919" s="4"/>
      <c r="F919" s="4" t="s">
        <v>1479</v>
      </c>
      <c r="G919" s="5" t="s">
        <v>430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+VLOOKUP(G919,Liste!$A$7:$G$69,3,FALSE)</f>
        <v>Sapin pectiné</v>
      </c>
      <c r="BI919" s="96" t="str">
        <f>+VLOOKUP(H919,Liste!$B$7:$G$69,5,FALSE)</f>
        <v>GS Arc Jurassien</v>
      </c>
      <c r="BJ919" s="131">
        <f t="shared" si="282"/>
        <v>52</v>
      </c>
      <c r="BK919" s="131" t="str">
        <f t="shared" si="284"/>
        <v>Sapin pectiné_F1_Cas général_GS Arc Jurassien_52_</v>
      </c>
      <c r="BL919" s="312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0" t="str">
        <f>+VLOOKUP(G919,Liste!$A$7:$H$69,8,FALSE)</f>
        <v>Résineux</v>
      </c>
      <c r="BU919" s="290">
        <f t="shared" si="285"/>
        <v>0</v>
      </c>
      <c r="BV919" s="292">
        <f t="shared" si="286"/>
        <v>1</v>
      </c>
      <c r="BW919" s="311">
        <v>0</v>
      </c>
      <c r="BX919" s="290">
        <f t="shared" si="287"/>
        <v>0.43</v>
      </c>
      <c r="BY919">
        <f t="shared" si="288"/>
        <v>0</v>
      </c>
      <c r="BZ919" s="296">
        <f t="shared" si="289"/>
        <v>0</v>
      </c>
      <c r="CB919" s="291">
        <v>0.6</v>
      </c>
      <c r="CC919" s="291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hidden="1" x14ac:dyDescent="0.25">
      <c r="A920" s="4">
        <v>2013</v>
      </c>
      <c r="B920" s="308">
        <v>44265</v>
      </c>
      <c r="C920" s="4" t="s">
        <v>428</v>
      </c>
      <c r="D920" s="4" t="s">
        <v>429</v>
      </c>
      <c r="E920" s="4"/>
      <c r="F920" s="4" t="s">
        <v>1479</v>
      </c>
      <c r="G920" s="5" t="s">
        <v>430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+VLOOKUP(G920,Liste!$A$7:$G$69,3,FALSE)</f>
        <v>Sapin pectiné</v>
      </c>
      <c r="BI920" s="96" t="str">
        <f>+VLOOKUP(H920,Liste!$B$7:$G$69,5,FALSE)</f>
        <v>GS Arc Jurassien</v>
      </c>
      <c r="BJ920" s="131">
        <f t="shared" si="282"/>
        <v>53</v>
      </c>
      <c r="BK920" s="131" t="str">
        <f t="shared" si="284"/>
        <v>Sapin pectiné_F1_Cas général_GS Arc Jurassien_53_</v>
      </c>
      <c r="BL920" s="312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0" t="str">
        <f>+VLOOKUP(G920,Liste!$A$7:$H$69,8,FALSE)</f>
        <v>Résineux</v>
      </c>
      <c r="BU920" s="290">
        <f t="shared" si="285"/>
        <v>0</v>
      </c>
      <c r="BV920" s="292">
        <f t="shared" si="286"/>
        <v>1</v>
      </c>
      <c r="BW920" s="311">
        <v>0</v>
      </c>
      <c r="BX920" s="290">
        <f t="shared" si="287"/>
        <v>0.43</v>
      </c>
      <c r="BY920">
        <f t="shared" si="288"/>
        <v>0</v>
      </c>
      <c r="BZ920" s="296">
        <f t="shared" si="289"/>
        <v>0</v>
      </c>
      <c r="CB920" s="291">
        <v>0.6</v>
      </c>
      <c r="CC920" s="291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hidden="1" x14ac:dyDescent="0.25">
      <c r="A921" s="4">
        <v>2013</v>
      </c>
      <c r="B921" s="308">
        <v>44265</v>
      </c>
      <c r="C921" s="4" t="s">
        <v>428</v>
      </c>
      <c r="D921" s="4" t="s">
        <v>429</v>
      </c>
      <c r="E921" s="4"/>
      <c r="F921" s="4" t="s">
        <v>1479</v>
      </c>
      <c r="G921" s="5" t="s">
        <v>430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+VLOOKUP(G921,Liste!$A$7:$G$69,3,FALSE)</f>
        <v>Sapin pectiné</v>
      </c>
      <c r="BI921" s="96" t="str">
        <f>+VLOOKUP(H921,Liste!$B$7:$G$69,5,FALSE)</f>
        <v>GS Arc Jurassien</v>
      </c>
      <c r="BJ921" s="131">
        <f t="shared" si="282"/>
        <v>54</v>
      </c>
      <c r="BK921" s="131" t="str">
        <f t="shared" si="284"/>
        <v>Sapin pectiné_F1_Cas général_GS Arc Jurassien_54_</v>
      </c>
      <c r="BL921" s="312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0" t="str">
        <f>+VLOOKUP(G921,Liste!$A$7:$H$69,8,FALSE)</f>
        <v>Résineux</v>
      </c>
      <c r="BU921" s="290">
        <f t="shared" si="285"/>
        <v>0</v>
      </c>
      <c r="BV921" s="292">
        <f t="shared" si="286"/>
        <v>1</v>
      </c>
      <c r="BW921" s="311">
        <v>0</v>
      </c>
      <c r="BX921" s="290">
        <f t="shared" si="287"/>
        <v>0.43</v>
      </c>
      <c r="BY921">
        <f t="shared" si="288"/>
        <v>0</v>
      </c>
      <c r="BZ921" s="296">
        <f t="shared" si="289"/>
        <v>0</v>
      </c>
      <c r="CB921" s="291">
        <v>0.6</v>
      </c>
      <c r="CC921" s="291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hidden="1" x14ac:dyDescent="0.25">
      <c r="A922" s="4">
        <v>2013</v>
      </c>
      <c r="B922" s="308">
        <v>44265</v>
      </c>
      <c r="C922" s="4" t="s">
        <v>428</v>
      </c>
      <c r="D922" s="4" t="s">
        <v>429</v>
      </c>
      <c r="E922" s="4"/>
      <c r="F922" s="4" t="s">
        <v>1479</v>
      </c>
      <c r="G922" s="5" t="s">
        <v>430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+VLOOKUP(G922,Liste!$A$7:$G$69,3,FALSE)</f>
        <v>Sapin pectiné</v>
      </c>
      <c r="BI922" s="96" t="str">
        <f>+VLOOKUP(H922,Liste!$B$7:$G$69,5,FALSE)</f>
        <v>GS Arc Jurassien</v>
      </c>
      <c r="BJ922" s="131">
        <f t="shared" si="282"/>
        <v>55</v>
      </c>
      <c r="BK922" s="131" t="str">
        <f t="shared" si="284"/>
        <v>Sapin pectiné_F1_Cas général_GS Arc Jurassien_55_</v>
      </c>
      <c r="BL922" s="312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0" t="str">
        <f>+VLOOKUP(G922,Liste!$A$7:$H$69,8,FALSE)</f>
        <v>Résineux</v>
      </c>
      <c r="BU922" s="290">
        <f t="shared" si="285"/>
        <v>0</v>
      </c>
      <c r="BV922" s="292">
        <f t="shared" si="286"/>
        <v>1</v>
      </c>
      <c r="BW922" s="311">
        <v>0</v>
      </c>
      <c r="BX922" s="290">
        <f t="shared" si="287"/>
        <v>0.43</v>
      </c>
      <c r="BY922">
        <f t="shared" si="288"/>
        <v>0</v>
      </c>
      <c r="BZ922" s="296">
        <f t="shared" si="289"/>
        <v>0</v>
      </c>
      <c r="CB922" s="291">
        <v>0.6</v>
      </c>
      <c r="CC922" s="291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hidden="1" x14ac:dyDescent="0.25">
      <c r="A923" s="4">
        <v>2013</v>
      </c>
      <c r="B923" s="308">
        <v>44265</v>
      </c>
      <c r="C923" s="4" t="s">
        <v>428</v>
      </c>
      <c r="D923" s="4" t="s">
        <v>429</v>
      </c>
      <c r="E923" s="4"/>
      <c r="F923" s="4" t="s">
        <v>1479</v>
      </c>
      <c r="G923" s="5" t="s">
        <v>430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+VLOOKUP(G923,Liste!$A$7:$G$69,3,FALSE)</f>
        <v>Sapin pectiné</v>
      </c>
      <c r="BI923" s="96" t="str">
        <f>+VLOOKUP(H923,Liste!$B$7:$G$69,5,FALSE)</f>
        <v>GS Arc Jurassien</v>
      </c>
      <c r="BJ923" s="131">
        <f t="shared" si="282"/>
        <v>56</v>
      </c>
      <c r="BK923" s="131" t="str">
        <f t="shared" si="284"/>
        <v>Sapin pectiné_F1_Cas général_GS Arc Jurassien_56_</v>
      </c>
      <c r="BL923" s="312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0" t="str">
        <f>+VLOOKUP(G923,Liste!$A$7:$H$69,8,FALSE)</f>
        <v>Résineux</v>
      </c>
      <c r="BU923" s="290">
        <f t="shared" si="285"/>
        <v>0</v>
      </c>
      <c r="BV923" s="292">
        <f t="shared" si="286"/>
        <v>1</v>
      </c>
      <c r="BW923" s="311">
        <v>0</v>
      </c>
      <c r="BX923" s="290">
        <f t="shared" si="287"/>
        <v>0.43</v>
      </c>
      <c r="BY923">
        <f t="shared" si="288"/>
        <v>0</v>
      </c>
      <c r="BZ923" s="296">
        <f t="shared" si="289"/>
        <v>0</v>
      </c>
      <c r="CB923" s="291">
        <v>0.6</v>
      </c>
      <c r="CC923" s="291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hidden="1" x14ac:dyDescent="0.25">
      <c r="A924" s="4">
        <v>2013</v>
      </c>
      <c r="B924" s="308">
        <v>44265</v>
      </c>
      <c r="C924" s="4" t="s">
        <v>428</v>
      </c>
      <c r="D924" s="4" t="s">
        <v>429</v>
      </c>
      <c r="E924" s="4"/>
      <c r="F924" s="4" t="s">
        <v>1479</v>
      </c>
      <c r="G924" s="5" t="s">
        <v>430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+VLOOKUP(G924,Liste!$A$7:$G$69,3,FALSE)</f>
        <v>Sapin pectiné</v>
      </c>
      <c r="BI924" s="96" t="str">
        <f>+VLOOKUP(H924,Liste!$B$7:$G$69,5,FALSE)</f>
        <v>GS Arc Jurassien</v>
      </c>
      <c r="BJ924" s="131">
        <f t="shared" si="282"/>
        <v>57</v>
      </c>
      <c r="BK924" s="131" t="str">
        <f t="shared" si="284"/>
        <v>Sapin pectiné_F1_Cas général_GS Arc Jurassien_57_</v>
      </c>
      <c r="BL924" s="312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0" t="str">
        <f>+VLOOKUP(G924,Liste!$A$7:$H$69,8,FALSE)</f>
        <v>Résineux</v>
      </c>
      <c r="BU924" s="290">
        <f t="shared" si="285"/>
        <v>0</v>
      </c>
      <c r="BV924" s="292">
        <f t="shared" si="286"/>
        <v>1</v>
      </c>
      <c r="BW924" s="311">
        <v>0</v>
      </c>
      <c r="BX924" s="290">
        <f t="shared" si="287"/>
        <v>0.43</v>
      </c>
      <c r="BY924">
        <f t="shared" si="288"/>
        <v>0</v>
      </c>
      <c r="BZ924" s="296">
        <f t="shared" si="289"/>
        <v>0</v>
      </c>
      <c r="CB924" s="291">
        <v>0.6</v>
      </c>
      <c r="CC924" s="291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hidden="1" x14ac:dyDescent="0.25">
      <c r="A925" s="4">
        <v>2013</v>
      </c>
      <c r="B925" s="308">
        <v>44265</v>
      </c>
      <c r="C925" s="4" t="s">
        <v>428</v>
      </c>
      <c r="D925" s="4" t="s">
        <v>429</v>
      </c>
      <c r="E925" s="4"/>
      <c r="F925" s="4" t="s">
        <v>1479</v>
      </c>
      <c r="G925" s="5" t="s">
        <v>430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+VLOOKUP(G925,Liste!$A$7:$G$69,3,FALSE)</f>
        <v>Sapin pectiné</v>
      </c>
      <c r="BI925" s="96" t="str">
        <f>+VLOOKUP(H925,Liste!$B$7:$G$69,5,FALSE)</f>
        <v>GS Arc Jurassien</v>
      </c>
      <c r="BJ925" s="131">
        <f t="shared" si="282"/>
        <v>58</v>
      </c>
      <c r="BK925" s="131" t="str">
        <f t="shared" si="284"/>
        <v>Sapin pectiné_F1_Cas général_GS Arc Jurassien_58_</v>
      </c>
      <c r="BL925" s="312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0" t="str">
        <f>+VLOOKUP(G925,Liste!$A$7:$H$69,8,FALSE)</f>
        <v>Résineux</v>
      </c>
      <c r="BU925" s="290">
        <f t="shared" si="285"/>
        <v>0</v>
      </c>
      <c r="BV925" s="292">
        <f t="shared" si="286"/>
        <v>1</v>
      </c>
      <c r="BW925" s="311">
        <v>0</v>
      </c>
      <c r="BX925" s="290">
        <f t="shared" si="287"/>
        <v>0.43</v>
      </c>
      <c r="BY925">
        <f t="shared" si="288"/>
        <v>0</v>
      </c>
      <c r="BZ925" s="296">
        <f t="shared" si="289"/>
        <v>0</v>
      </c>
      <c r="CB925" s="291">
        <v>0.6</v>
      </c>
      <c r="CC925" s="291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hidden="1" x14ac:dyDescent="0.25">
      <c r="A926" s="4">
        <v>2013</v>
      </c>
      <c r="B926" s="308">
        <v>44265</v>
      </c>
      <c r="C926" s="4" t="s">
        <v>428</v>
      </c>
      <c r="D926" s="4" t="s">
        <v>429</v>
      </c>
      <c r="E926" s="4"/>
      <c r="F926" s="4" t="s">
        <v>1479</v>
      </c>
      <c r="G926" s="5" t="s">
        <v>430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+VLOOKUP(G926,Liste!$A$7:$G$69,3,FALSE)</f>
        <v>Sapin pectiné</v>
      </c>
      <c r="BI926" s="96" t="str">
        <f>+VLOOKUP(H926,Liste!$B$7:$G$69,5,FALSE)</f>
        <v>GS Arc Jurassien</v>
      </c>
      <c r="BJ926" s="131">
        <f t="shared" si="282"/>
        <v>59</v>
      </c>
      <c r="BK926" s="131" t="str">
        <f t="shared" si="284"/>
        <v>Sapin pectiné_F1_Cas général_GS Arc Jurassien_59_</v>
      </c>
      <c r="BL926" s="312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0" t="str">
        <f>+VLOOKUP(G926,Liste!$A$7:$H$69,8,FALSE)</f>
        <v>Résineux</v>
      </c>
      <c r="BU926" s="290">
        <f t="shared" si="285"/>
        <v>0</v>
      </c>
      <c r="BV926" s="292">
        <f t="shared" si="286"/>
        <v>1</v>
      </c>
      <c r="BW926" s="311">
        <v>0</v>
      </c>
      <c r="BX926" s="290">
        <f t="shared" si="287"/>
        <v>0.43</v>
      </c>
      <c r="BY926">
        <f t="shared" si="288"/>
        <v>0</v>
      </c>
      <c r="BZ926" s="296">
        <f t="shared" si="289"/>
        <v>0</v>
      </c>
      <c r="CB926" s="291">
        <v>0.6</v>
      </c>
      <c r="CC926" s="291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hidden="1" x14ac:dyDescent="0.25">
      <c r="A927" s="4">
        <v>2013</v>
      </c>
      <c r="B927" s="308">
        <v>44265</v>
      </c>
      <c r="C927" s="4" t="s">
        <v>428</v>
      </c>
      <c r="D927" s="4" t="s">
        <v>429</v>
      </c>
      <c r="E927" s="4"/>
      <c r="F927" s="4" t="s">
        <v>1479</v>
      </c>
      <c r="G927" s="5" t="s">
        <v>430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+VLOOKUP(G927,Liste!$A$7:$G$69,3,FALSE)</f>
        <v>Sapin pectiné</v>
      </c>
      <c r="BI927" s="96" t="str">
        <f>+VLOOKUP(H927,Liste!$B$7:$G$69,5,FALSE)</f>
        <v>GS Arc Jurassien</v>
      </c>
      <c r="BJ927" s="131">
        <f t="shared" si="282"/>
        <v>59</v>
      </c>
      <c r="BK927" s="131" t="str">
        <f t="shared" si="284"/>
        <v>Sapin pectiné_F1_Cas général_GS Arc Jurassien_59_</v>
      </c>
      <c r="BL927" s="312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0" t="str">
        <f>+VLOOKUP(G927,Liste!$A$7:$H$69,8,FALSE)</f>
        <v>Résineux</v>
      </c>
      <c r="BU927" s="290">
        <f t="shared" si="285"/>
        <v>0</v>
      </c>
      <c r="BV927" s="292">
        <f t="shared" si="286"/>
        <v>1</v>
      </c>
      <c r="BW927" s="311">
        <v>0</v>
      </c>
      <c r="BX927" s="290">
        <f t="shared" si="287"/>
        <v>0.43</v>
      </c>
      <c r="BY927">
        <f t="shared" si="288"/>
        <v>0</v>
      </c>
      <c r="BZ927" s="296">
        <f t="shared" si="289"/>
        <v>0</v>
      </c>
      <c r="CB927" s="291">
        <v>0.6</v>
      </c>
      <c r="CC927" s="291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hidden="1" x14ac:dyDescent="0.25">
      <c r="A928" s="4">
        <v>2013</v>
      </c>
      <c r="B928" s="308">
        <v>44265</v>
      </c>
      <c r="C928" s="4" t="s">
        <v>428</v>
      </c>
      <c r="D928" s="4" t="s">
        <v>429</v>
      </c>
      <c r="E928" s="4"/>
      <c r="F928" s="4" t="s">
        <v>1479</v>
      </c>
      <c r="G928" s="5" t="s">
        <v>430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+VLOOKUP(G928,Liste!$A$7:$G$69,3,FALSE)</f>
        <v>Sapin pectiné</v>
      </c>
      <c r="BI928" s="96" t="str">
        <f>+VLOOKUP(H928,Liste!$B$7:$G$69,5,FALSE)</f>
        <v>GS Arc Jurassien</v>
      </c>
      <c r="BJ928" s="131">
        <f t="shared" si="282"/>
        <v>60</v>
      </c>
      <c r="BK928" s="131" t="str">
        <f t="shared" si="284"/>
        <v>Sapin pectiné_F1_Cas général_GS Arc Jurassien_60_</v>
      </c>
      <c r="BL928" s="312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0" t="str">
        <f>+VLOOKUP(G928,Liste!$A$7:$H$69,8,FALSE)</f>
        <v>Résineux</v>
      </c>
      <c r="BU928" s="290">
        <f t="shared" si="285"/>
        <v>0</v>
      </c>
      <c r="BV928" s="292">
        <f t="shared" si="286"/>
        <v>1</v>
      </c>
      <c r="BW928" s="311">
        <v>0</v>
      </c>
      <c r="BX928" s="290">
        <f t="shared" si="287"/>
        <v>0.43</v>
      </c>
      <c r="BY928">
        <f t="shared" si="288"/>
        <v>0</v>
      </c>
      <c r="BZ928" s="296">
        <f t="shared" si="289"/>
        <v>0</v>
      </c>
      <c r="CB928" s="291">
        <v>0.6</v>
      </c>
      <c r="CC928" s="291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hidden="1" x14ac:dyDescent="0.25">
      <c r="A929" s="4">
        <v>2013</v>
      </c>
      <c r="B929" s="308">
        <v>44265</v>
      </c>
      <c r="C929" s="4" t="s">
        <v>428</v>
      </c>
      <c r="D929" s="4" t="s">
        <v>429</v>
      </c>
      <c r="E929" s="4"/>
      <c r="F929" s="4" t="s">
        <v>1479</v>
      </c>
      <c r="G929" s="5" t="s">
        <v>430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+VLOOKUP(G929,Liste!$A$7:$G$69,3,FALSE)</f>
        <v>Sapin pectiné</v>
      </c>
      <c r="BI929" s="96" t="str">
        <f>+VLOOKUP(H929,Liste!$B$7:$G$69,5,FALSE)</f>
        <v>GS Arc Jurassien</v>
      </c>
      <c r="BJ929" s="131">
        <f t="shared" si="282"/>
        <v>61</v>
      </c>
      <c r="BK929" s="131" t="str">
        <f t="shared" si="284"/>
        <v>Sapin pectiné_F1_Cas général_GS Arc Jurassien_61_</v>
      </c>
      <c r="BL929" s="312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0" t="str">
        <f>+VLOOKUP(G929,Liste!$A$7:$H$69,8,FALSE)</f>
        <v>Résineux</v>
      </c>
      <c r="BU929" s="290">
        <f t="shared" si="285"/>
        <v>0</v>
      </c>
      <c r="BV929" s="292">
        <f t="shared" si="286"/>
        <v>1</v>
      </c>
      <c r="BW929" s="311">
        <v>0</v>
      </c>
      <c r="BX929" s="290">
        <f t="shared" si="287"/>
        <v>0.43</v>
      </c>
      <c r="BY929">
        <f t="shared" si="288"/>
        <v>0</v>
      </c>
      <c r="BZ929" s="296">
        <f t="shared" si="289"/>
        <v>0</v>
      </c>
      <c r="CB929" s="291">
        <v>0.6</v>
      </c>
      <c r="CC929" s="291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hidden="1" x14ac:dyDescent="0.25">
      <c r="A930" s="4">
        <v>2013</v>
      </c>
      <c r="B930" s="308">
        <v>44265</v>
      </c>
      <c r="C930" s="4" t="s">
        <v>428</v>
      </c>
      <c r="D930" s="4" t="s">
        <v>429</v>
      </c>
      <c r="E930" s="4"/>
      <c r="F930" s="4" t="s">
        <v>1479</v>
      </c>
      <c r="G930" s="5" t="s">
        <v>430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+VLOOKUP(G930,Liste!$A$7:$G$69,3,FALSE)</f>
        <v>Sapin pectiné</v>
      </c>
      <c r="BI930" s="96" t="str">
        <f>+VLOOKUP(H930,Liste!$B$7:$G$69,5,FALSE)</f>
        <v>GS Arc Jurassien</v>
      </c>
      <c r="BJ930" s="131">
        <f t="shared" si="282"/>
        <v>62</v>
      </c>
      <c r="BK930" s="131" t="str">
        <f t="shared" si="284"/>
        <v>Sapin pectiné_F1_Cas général_GS Arc Jurassien_62_</v>
      </c>
      <c r="BL930" s="312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0" t="str">
        <f>+VLOOKUP(G930,Liste!$A$7:$H$69,8,FALSE)</f>
        <v>Résineux</v>
      </c>
      <c r="BU930" s="290">
        <f t="shared" si="285"/>
        <v>0</v>
      </c>
      <c r="BV930" s="292">
        <f t="shared" si="286"/>
        <v>1</v>
      </c>
      <c r="BW930" s="311">
        <v>0</v>
      </c>
      <c r="BX930" s="290">
        <f t="shared" si="287"/>
        <v>0.43</v>
      </c>
      <c r="BY930">
        <f t="shared" si="288"/>
        <v>0</v>
      </c>
      <c r="BZ930" s="296">
        <f t="shared" si="289"/>
        <v>0</v>
      </c>
      <c r="CB930" s="291">
        <v>0.6</v>
      </c>
      <c r="CC930" s="291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hidden="1" x14ac:dyDescent="0.25">
      <c r="A931" s="4">
        <v>2013</v>
      </c>
      <c r="B931" s="308">
        <v>44265</v>
      </c>
      <c r="C931" s="4" t="s">
        <v>428</v>
      </c>
      <c r="D931" s="4" t="s">
        <v>429</v>
      </c>
      <c r="E931" s="4"/>
      <c r="F931" s="4" t="s">
        <v>1479</v>
      </c>
      <c r="G931" s="5" t="s">
        <v>430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+VLOOKUP(G931,Liste!$A$7:$G$69,3,FALSE)</f>
        <v>Sapin pectiné</v>
      </c>
      <c r="BI931" s="96" t="str">
        <f>+VLOOKUP(H931,Liste!$B$7:$G$69,5,FALSE)</f>
        <v>GS Arc Jurassien</v>
      </c>
      <c r="BJ931" s="131">
        <f t="shared" si="282"/>
        <v>63</v>
      </c>
      <c r="BK931" s="131" t="str">
        <f t="shared" si="284"/>
        <v>Sapin pectiné_F1_Cas général_GS Arc Jurassien_63_</v>
      </c>
      <c r="BL931" s="312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0" t="str">
        <f>+VLOOKUP(G931,Liste!$A$7:$H$69,8,FALSE)</f>
        <v>Résineux</v>
      </c>
      <c r="BU931" s="290">
        <f t="shared" si="285"/>
        <v>0</v>
      </c>
      <c r="BV931" s="292">
        <f t="shared" si="286"/>
        <v>1</v>
      </c>
      <c r="BW931" s="311">
        <v>0</v>
      </c>
      <c r="BX931" s="290">
        <f t="shared" si="287"/>
        <v>0.43</v>
      </c>
      <c r="BY931">
        <f t="shared" si="288"/>
        <v>0</v>
      </c>
      <c r="BZ931" s="296">
        <f t="shared" si="289"/>
        <v>0</v>
      </c>
      <c r="CB931" s="291">
        <v>0.6</v>
      </c>
      <c r="CC931" s="291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hidden="1" x14ac:dyDescent="0.25">
      <c r="A932" s="4">
        <v>2013</v>
      </c>
      <c r="B932" s="308">
        <v>44265</v>
      </c>
      <c r="C932" s="4" t="s">
        <v>428</v>
      </c>
      <c r="D932" s="4" t="s">
        <v>429</v>
      </c>
      <c r="E932" s="4"/>
      <c r="F932" s="4" t="s">
        <v>1479</v>
      </c>
      <c r="G932" s="5" t="s">
        <v>430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+VLOOKUP(G932,Liste!$A$7:$G$69,3,FALSE)</f>
        <v>Sapin pectiné</v>
      </c>
      <c r="BI932" s="96" t="str">
        <f>+VLOOKUP(H932,Liste!$B$7:$G$69,5,FALSE)</f>
        <v>GS Arc Jurassien</v>
      </c>
      <c r="BJ932" s="131">
        <f t="shared" si="282"/>
        <v>64</v>
      </c>
      <c r="BK932" s="131" t="str">
        <f t="shared" si="284"/>
        <v>Sapin pectiné_F1_Cas général_GS Arc Jurassien_64_</v>
      </c>
      <c r="BL932" s="312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0" t="str">
        <f>+VLOOKUP(G932,Liste!$A$7:$H$69,8,FALSE)</f>
        <v>Résineux</v>
      </c>
      <c r="BU932" s="290">
        <f t="shared" si="285"/>
        <v>0</v>
      </c>
      <c r="BV932" s="292">
        <f t="shared" si="286"/>
        <v>1</v>
      </c>
      <c r="BW932" s="311">
        <v>0</v>
      </c>
      <c r="BX932" s="290">
        <f t="shared" si="287"/>
        <v>0.43</v>
      </c>
      <c r="BY932">
        <f t="shared" si="288"/>
        <v>0</v>
      </c>
      <c r="BZ932" s="296">
        <f t="shared" si="289"/>
        <v>0</v>
      </c>
      <c r="CB932" s="291">
        <v>0.6</v>
      </c>
      <c r="CC932" s="291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hidden="1" x14ac:dyDescent="0.25">
      <c r="A933" s="4">
        <v>2013</v>
      </c>
      <c r="B933" s="308">
        <v>44265</v>
      </c>
      <c r="C933" s="4" t="s">
        <v>428</v>
      </c>
      <c r="D933" s="4" t="s">
        <v>429</v>
      </c>
      <c r="E933" s="4"/>
      <c r="F933" s="4" t="s">
        <v>1479</v>
      </c>
      <c r="G933" s="5" t="s">
        <v>430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+VLOOKUP(G933,Liste!$A$7:$G$69,3,FALSE)</f>
        <v>Sapin pectiné</v>
      </c>
      <c r="BI933" s="96" t="str">
        <f>+VLOOKUP(H933,Liste!$B$7:$G$69,5,FALSE)</f>
        <v>GS Arc Jurassien</v>
      </c>
      <c r="BJ933" s="131">
        <f t="shared" si="282"/>
        <v>65</v>
      </c>
      <c r="BK933" s="131" t="str">
        <f t="shared" si="284"/>
        <v>Sapin pectiné_F1_Cas général_GS Arc Jurassien_65_</v>
      </c>
      <c r="BL933" s="312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0" t="str">
        <f>+VLOOKUP(G933,Liste!$A$7:$H$69,8,FALSE)</f>
        <v>Résineux</v>
      </c>
      <c r="BU933" s="290">
        <f t="shared" si="285"/>
        <v>0</v>
      </c>
      <c r="BV933" s="292">
        <f t="shared" si="286"/>
        <v>1</v>
      </c>
      <c r="BW933" s="311">
        <v>0</v>
      </c>
      <c r="BX933" s="290">
        <f t="shared" si="287"/>
        <v>0.43</v>
      </c>
      <c r="BY933">
        <f t="shared" si="288"/>
        <v>0</v>
      </c>
      <c r="BZ933" s="296">
        <f t="shared" si="289"/>
        <v>0</v>
      </c>
      <c r="CB933" s="291">
        <v>0.6</v>
      </c>
      <c r="CC933" s="291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hidden="1" x14ac:dyDescent="0.25">
      <c r="A934" s="4">
        <v>2013</v>
      </c>
      <c r="B934" s="308">
        <v>44265</v>
      </c>
      <c r="C934" s="4" t="s">
        <v>428</v>
      </c>
      <c r="D934" s="4" t="s">
        <v>429</v>
      </c>
      <c r="E934" s="4"/>
      <c r="F934" s="4" t="s">
        <v>1479</v>
      </c>
      <c r="G934" s="5" t="s">
        <v>430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+VLOOKUP(G934,Liste!$A$7:$G$69,3,FALSE)</f>
        <v>Sapin pectiné</v>
      </c>
      <c r="BI934" s="96" t="str">
        <f>+VLOOKUP(H934,Liste!$B$7:$G$69,5,FALSE)</f>
        <v>GS Arc Jurassien</v>
      </c>
      <c r="BJ934" s="131">
        <f t="shared" si="282"/>
        <v>66</v>
      </c>
      <c r="BK934" s="131" t="str">
        <f t="shared" si="284"/>
        <v>Sapin pectiné_F1_Cas général_GS Arc Jurassien_66_</v>
      </c>
      <c r="BL934" s="312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0" t="str">
        <f>+VLOOKUP(G934,Liste!$A$7:$H$69,8,FALSE)</f>
        <v>Résineux</v>
      </c>
      <c r="BU934" s="290">
        <f t="shared" si="285"/>
        <v>0</v>
      </c>
      <c r="BV934" s="292">
        <f t="shared" si="286"/>
        <v>1</v>
      </c>
      <c r="BW934" s="311">
        <v>0</v>
      </c>
      <c r="BX934" s="290">
        <f t="shared" si="287"/>
        <v>0.43</v>
      </c>
      <c r="BY934">
        <f t="shared" si="288"/>
        <v>0</v>
      </c>
      <c r="BZ934" s="296">
        <f t="shared" si="289"/>
        <v>0</v>
      </c>
      <c r="CB934" s="291">
        <v>0.6</v>
      </c>
      <c r="CC934" s="291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hidden="1" x14ac:dyDescent="0.25">
      <c r="A935" s="4">
        <v>2013</v>
      </c>
      <c r="B935" s="308">
        <v>44265</v>
      </c>
      <c r="C935" s="4" t="s">
        <v>428</v>
      </c>
      <c r="D935" s="4" t="s">
        <v>429</v>
      </c>
      <c r="E935" s="4"/>
      <c r="F935" s="4" t="s">
        <v>1479</v>
      </c>
      <c r="G935" s="5" t="s">
        <v>430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+VLOOKUP(G935,Liste!$A$7:$G$69,3,FALSE)</f>
        <v>Sapin pectiné</v>
      </c>
      <c r="BI935" s="96" t="str">
        <f>+VLOOKUP(H935,Liste!$B$7:$G$69,5,FALSE)</f>
        <v>GS Arc Jurassien</v>
      </c>
      <c r="BJ935" s="131">
        <f t="shared" si="282"/>
        <v>67</v>
      </c>
      <c r="BK935" s="131" t="str">
        <f t="shared" si="284"/>
        <v>Sapin pectiné_F1_Cas général_GS Arc Jurassien_67_</v>
      </c>
      <c r="BL935" s="312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0" t="str">
        <f>+VLOOKUP(G935,Liste!$A$7:$H$69,8,FALSE)</f>
        <v>Résineux</v>
      </c>
      <c r="BU935" s="290">
        <f t="shared" si="285"/>
        <v>0</v>
      </c>
      <c r="BV935" s="292">
        <f t="shared" si="286"/>
        <v>1</v>
      </c>
      <c r="BW935" s="311">
        <v>0</v>
      </c>
      <c r="BX935" s="290">
        <f t="shared" si="287"/>
        <v>0.43</v>
      </c>
      <c r="BY935">
        <f t="shared" si="288"/>
        <v>0</v>
      </c>
      <c r="BZ935" s="296">
        <f t="shared" si="289"/>
        <v>0</v>
      </c>
      <c r="CB935" s="291">
        <v>0.6</v>
      </c>
      <c r="CC935" s="291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hidden="1" x14ac:dyDescent="0.25">
      <c r="A936" s="4">
        <v>2013</v>
      </c>
      <c r="B936" s="308">
        <v>44265</v>
      </c>
      <c r="C936" s="4" t="s">
        <v>428</v>
      </c>
      <c r="D936" s="4" t="s">
        <v>429</v>
      </c>
      <c r="E936" s="4"/>
      <c r="F936" s="4" t="s">
        <v>1479</v>
      </c>
      <c r="G936" s="5" t="s">
        <v>430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+VLOOKUP(G936,Liste!$A$7:$G$69,3,FALSE)</f>
        <v>Sapin pectiné</v>
      </c>
      <c r="BI936" s="96" t="str">
        <f>+VLOOKUP(H936,Liste!$B$7:$G$69,5,FALSE)</f>
        <v>GS Arc Jurassien</v>
      </c>
      <c r="BJ936" s="131">
        <f t="shared" si="282"/>
        <v>67</v>
      </c>
      <c r="BK936" s="131" t="str">
        <f t="shared" si="284"/>
        <v>Sapin pectiné_F1_Cas général_GS Arc Jurassien_67_</v>
      </c>
      <c r="BL936" s="312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0" t="str">
        <f>+VLOOKUP(G936,Liste!$A$7:$H$69,8,FALSE)</f>
        <v>Résineux</v>
      </c>
      <c r="BU936" s="290">
        <f t="shared" si="285"/>
        <v>0</v>
      </c>
      <c r="BV936" s="292">
        <f t="shared" si="286"/>
        <v>1</v>
      </c>
      <c r="BW936" s="311">
        <v>0</v>
      </c>
      <c r="BX936" s="290">
        <f t="shared" si="287"/>
        <v>0.43</v>
      </c>
      <c r="BY936">
        <f t="shared" si="288"/>
        <v>0</v>
      </c>
      <c r="BZ936" s="296">
        <f t="shared" si="289"/>
        <v>0</v>
      </c>
      <c r="CB936" s="291">
        <v>0.6</v>
      </c>
      <c r="CC936" s="291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hidden="1" x14ac:dyDescent="0.25">
      <c r="A937" s="4">
        <v>2013</v>
      </c>
      <c r="B937" s="308">
        <v>44265</v>
      </c>
      <c r="C937" s="4" t="s">
        <v>428</v>
      </c>
      <c r="D937" s="4" t="s">
        <v>429</v>
      </c>
      <c r="E937" s="4"/>
      <c r="F937" s="4" t="s">
        <v>1479</v>
      </c>
      <c r="G937" s="5" t="s">
        <v>430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+VLOOKUP(G937,Liste!$A$7:$G$69,3,FALSE)</f>
        <v>Sapin pectiné</v>
      </c>
      <c r="BI937" s="96" t="str">
        <f>+VLOOKUP(H937,Liste!$B$7:$G$69,5,FALSE)</f>
        <v>GS Arc Jurassien</v>
      </c>
      <c r="BJ937" s="131">
        <f t="shared" si="282"/>
        <v>68</v>
      </c>
      <c r="BK937" s="131" t="str">
        <f t="shared" si="284"/>
        <v>Sapin pectiné_F1_Cas général_GS Arc Jurassien_68_</v>
      </c>
      <c r="BL937" s="312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0" t="str">
        <f>+VLOOKUP(G937,Liste!$A$7:$H$69,8,FALSE)</f>
        <v>Résineux</v>
      </c>
      <c r="BU937" s="290">
        <f t="shared" si="285"/>
        <v>0</v>
      </c>
      <c r="BV937" s="292">
        <f t="shared" si="286"/>
        <v>1</v>
      </c>
      <c r="BW937" s="311">
        <v>0</v>
      </c>
      <c r="BX937" s="290">
        <f t="shared" si="287"/>
        <v>0.43</v>
      </c>
      <c r="BY937">
        <f t="shared" si="288"/>
        <v>0</v>
      </c>
      <c r="BZ937" s="296">
        <f t="shared" si="289"/>
        <v>0</v>
      </c>
      <c r="CB937" s="291">
        <v>0.6</v>
      </c>
      <c r="CC937" s="291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hidden="1" x14ac:dyDescent="0.25">
      <c r="A938" s="4">
        <v>2013</v>
      </c>
      <c r="B938" s="308">
        <v>44265</v>
      </c>
      <c r="C938" s="4" t="s">
        <v>428</v>
      </c>
      <c r="D938" s="4" t="s">
        <v>429</v>
      </c>
      <c r="E938" s="4"/>
      <c r="F938" s="4" t="s">
        <v>1479</v>
      </c>
      <c r="G938" s="5" t="s">
        <v>430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+VLOOKUP(G938,Liste!$A$7:$G$69,3,FALSE)</f>
        <v>Sapin pectiné</v>
      </c>
      <c r="BI938" s="96" t="str">
        <f>+VLOOKUP(H938,Liste!$B$7:$G$69,5,FALSE)</f>
        <v>GS Arc Jurassien</v>
      </c>
      <c r="BJ938" s="131">
        <f t="shared" si="282"/>
        <v>69</v>
      </c>
      <c r="BK938" s="131" t="str">
        <f t="shared" si="284"/>
        <v>Sapin pectiné_F1_Cas général_GS Arc Jurassien_69_</v>
      </c>
      <c r="BL938" s="312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0" t="str">
        <f>+VLOOKUP(G938,Liste!$A$7:$H$69,8,FALSE)</f>
        <v>Résineux</v>
      </c>
      <c r="BU938" s="290">
        <f t="shared" si="285"/>
        <v>0</v>
      </c>
      <c r="BV938" s="292">
        <f t="shared" si="286"/>
        <v>1</v>
      </c>
      <c r="BW938" s="311">
        <v>0</v>
      </c>
      <c r="BX938" s="290">
        <f t="shared" si="287"/>
        <v>0.43</v>
      </c>
      <c r="BY938">
        <f t="shared" si="288"/>
        <v>0</v>
      </c>
      <c r="BZ938" s="296">
        <f t="shared" si="289"/>
        <v>0</v>
      </c>
      <c r="CB938" s="291">
        <v>0.6</v>
      </c>
      <c r="CC938" s="291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hidden="1" x14ac:dyDescent="0.25">
      <c r="A939" s="4">
        <v>2013</v>
      </c>
      <c r="B939" s="308">
        <v>44265</v>
      </c>
      <c r="C939" s="4" t="s">
        <v>428</v>
      </c>
      <c r="D939" s="4" t="s">
        <v>429</v>
      </c>
      <c r="E939" s="4"/>
      <c r="F939" s="4" t="s">
        <v>1479</v>
      </c>
      <c r="G939" s="5" t="s">
        <v>430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+VLOOKUP(G939,Liste!$A$7:$G$69,3,FALSE)</f>
        <v>Sapin pectiné</v>
      </c>
      <c r="BI939" s="96" t="str">
        <f>+VLOOKUP(H939,Liste!$B$7:$G$69,5,FALSE)</f>
        <v>GS Arc Jurassien</v>
      </c>
      <c r="BJ939" s="131">
        <f t="shared" si="282"/>
        <v>70</v>
      </c>
      <c r="BK939" s="131" t="str">
        <f t="shared" si="284"/>
        <v>Sapin pectiné_F1_Cas général_GS Arc Jurassien_70_</v>
      </c>
      <c r="BL939" s="312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0" t="str">
        <f>+VLOOKUP(G939,Liste!$A$7:$H$69,8,FALSE)</f>
        <v>Résineux</v>
      </c>
      <c r="BU939" s="290">
        <f t="shared" si="285"/>
        <v>0</v>
      </c>
      <c r="BV939" s="292">
        <f t="shared" si="286"/>
        <v>1</v>
      </c>
      <c r="BW939" s="311">
        <v>0</v>
      </c>
      <c r="BX939" s="290">
        <f t="shared" si="287"/>
        <v>0.43</v>
      </c>
      <c r="BY939">
        <f t="shared" si="288"/>
        <v>0</v>
      </c>
      <c r="BZ939" s="296">
        <f t="shared" si="289"/>
        <v>0</v>
      </c>
      <c r="CB939" s="291">
        <v>0.6</v>
      </c>
      <c r="CC939" s="291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hidden="1" x14ac:dyDescent="0.25">
      <c r="A940" s="4">
        <v>2013</v>
      </c>
      <c r="B940" s="308">
        <v>44265</v>
      </c>
      <c r="C940" s="4" t="s">
        <v>428</v>
      </c>
      <c r="D940" s="4" t="s">
        <v>429</v>
      </c>
      <c r="E940" s="4"/>
      <c r="F940" s="4" t="s">
        <v>1479</v>
      </c>
      <c r="G940" s="5" t="s">
        <v>430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+VLOOKUP(G940,Liste!$A$7:$G$69,3,FALSE)</f>
        <v>Sapin pectiné</v>
      </c>
      <c r="BI940" s="96" t="str">
        <f>+VLOOKUP(H940,Liste!$B$7:$G$69,5,FALSE)</f>
        <v>GS Arc Jurassien</v>
      </c>
      <c r="BJ940" s="131">
        <f t="shared" si="282"/>
        <v>71</v>
      </c>
      <c r="BK940" s="131" t="str">
        <f t="shared" si="284"/>
        <v>Sapin pectiné_F1_Cas général_GS Arc Jurassien_71_</v>
      </c>
      <c r="BL940" s="312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0" t="str">
        <f>+VLOOKUP(G940,Liste!$A$7:$H$69,8,FALSE)</f>
        <v>Résineux</v>
      </c>
      <c r="BU940" s="290">
        <f t="shared" si="285"/>
        <v>0</v>
      </c>
      <c r="BV940" s="292">
        <f t="shared" si="286"/>
        <v>1</v>
      </c>
      <c r="BW940" s="311">
        <v>0</v>
      </c>
      <c r="BX940" s="290">
        <f t="shared" si="287"/>
        <v>0.43</v>
      </c>
      <c r="BY940">
        <f t="shared" si="288"/>
        <v>0</v>
      </c>
      <c r="BZ940" s="296">
        <f t="shared" si="289"/>
        <v>0</v>
      </c>
      <c r="CB940" s="291">
        <v>0.6</v>
      </c>
      <c r="CC940" s="291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hidden="1" x14ac:dyDescent="0.25">
      <c r="A941" s="4">
        <v>2013</v>
      </c>
      <c r="B941" s="308">
        <v>44265</v>
      </c>
      <c r="C941" s="4" t="s">
        <v>428</v>
      </c>
      <c r="D941" s="4" t="s">
        <v>429</v>
      </c>
      <c r="E941" s="4"/>
      <c r="F941" s="4" t="s">
        <v>1479</v>
      </c>
      <c r="G941" s="5" t="s">
        <v>430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+VLOOKUP(G941,Liste!$A$7:$G$69,3,FALSE)</f>
        <v>Sapin pectiné</v>
      </c>
      <c r="BI941" s="96" t="str">
        <f>+VLOOKUP(H941,Liste!$B$7:$G$69,5,FALSE)</f>
        <v>GS Arc Jurassien</v>
      </c>
      <c r="BJ941" s="131">
        <f t="shared" si="282"/>
        <v>72</v>
      </c>
      <c r="BK941" s="131" t="str">
        <f t="shared" si="284"/>
        <v>Sapin pectiné_F1_Cas général_GS Arc Jurassien_72_</v>
      </c>
      <c r="BL941" s="312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0" t="str">
        <f>+VLOOKUP(G941,Liste!$A$7:$H$69,8,FALSE)</f>
        <v>Résineux</v>
      </c>
      <c r="BU941" s="290">
        <f t="shared" si="285"/>
        <v>0</v>
      </c>
      <c r="BV941" s="292">
        <f t="shared" si="286"/>
        <v>1</v>
      </c>
      <c r="BW941" s="311">
        <v>0</v>
      </c>
      <c r="BX941" s="290">
        <f t="shared" si="287"/>
        <v>0.43</v>
      </c>
      <c r="BY941">
        <f t="shared" si="288"/>
        <v>0</v>
      </c>
      <c r="BZ941" s="296">
        <f t="shared" si="289"/>
        <v>0</v>
      </c>
      <c r="CB941" s="291">
        <v>0.6</v>
      </c>
      <c r="CC941" s="291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hidden="1" x14ac:dyDescent="0.25">
      <c r="A942" s="4">
        <v>2013</v>
      </c>
      <c r="B942" s="308">
        <v>44265</v>
      </c>
      <c r="C942" s="4" t="s">
        <v>428</v>
      </c>
      <c r="D942" s="4" t="s">
        <v>429</v>
      </c>
      <c r="E942" s="4"/>
      <c r="F942" s="4" t="s">
        <v>1479</v>
      </c>
      <c r="G942" s="5" t="s">
        <v>430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+VLOOKUP(G942,Liste!$A$7:$G$69,3,FALSE)</f>
        <v>Sapin pectiné</v>
      </c>
      <c r="BI942" s="96" t="str">
        <f>+VLOOKUP(H942,Liste!$B$7:$G$69,5,FALSE)</f>
        <v>GS Arc Jurassien</v>
      </c>
      <c r="BJ942" s="131">
        <f t="shared" si="282"/>
        <v>73</v>
      </c>
      <c r="BK942" s="131" t="str">
        <f t="shared" si="284"/>
        <v>Sapin pectiné_F1_Cas général_GS Arc Jurassien_73_</v>
      </c>
      <c r="BL942" s="312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0" t="str">
        <f>+VLOOKUP(G942,Liste!$A$7:$H$69,8,FALSE)</f>
        <v>Résineux</v>
      </c>
      <c r="BU942" s="290">
        <f t="shared" si="285"/>
        <v>0</v>
      </c>
      <c r="BV942" s="292">
        <f t="shared" si="286"/>
        <v>1</v>
      </c>
      <c r="BW942" s="311">
        <v>0</v>
      </c>
      <c r="BX942" s="290">
        <f t="shared" si="287"/>
        <v>0.43</v>
      </c>
      <c r="BY942">
        <f t="shared" si="288"/>
        <v>0</v>
      </c>
      <c r="BZ942" s="296">
        <f t="shared" si="289"/>
        <v>0</v>
      </c>
      <c r="CB942" s="291">
        <v>0.6</v>
      </c>
      <c r="CC942" s="291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hidden="1" x14ac:dyDescent="0.25">
      <c r="A943" s="4">
        <v>2013</v>
      </c>
      <c r="B943" s="308">
        <v>44265</v>
      </c>
      <c r="C943" s="4" t="s">
        <v>428</v>
      </c>
      <c r="D943" s="4" t="s">
        <v>429</v>
      </c>
      <c r="E943" s="4"/>
      <c r="F943" s="4" t="s">
        <v>1479</v>
      </c>
      <c r="G943" s="5" t="s">
        <v>430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+VLOOKUP(G943,Liste!$A$7:$G$69,3,FALSE)</f>
        <v>Sapin pectiné</v>
      </c>
      <c r="BI943" s="96" t="str">
        <f>+VLOOKUP(H943,Liste!$B$7:$G$69,5,FALSE)</f>
        <v>GS Arc Jurassien</v>
      </c>
      <c r="BJ943" s="131">
        <f t="shared" si="282"/>
        <v>74</v>
      </c>
      <c r="BK943" s="131" t="str">
        <f t="shared" si="284"/>
        <v>Sapin pectiné_F1_Cas général_GS Arc Jurassien_74_</v>
      </c>
      <c r="BL943" s="312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0" t="str">
        <f>+VLOOKUP(G943,Liste!$A$7:$H$69,8,FALSE)</f>
        <v>Résineux</v>
      </c>
      <c r="BU943" s="290">
        <f t="shared" si="285"/>
        <v>0</v>
      </c>
      <c r="BV943" s="292">
        <f t="shared" si="286"/>
        <v>1</v>
      </c>
      <c r="BW943" s="311">
        <v>0</v>
      </c>
      <c r="BX943" s="290">
        <f t="shared" si="287"/>
        <v>0.43</v>
      </c>
      <c r="BY943">
        <f t="shared" si="288"/>
        <v>0</v>
      </c>
      <c r="BZ943" s="296">
        <f t="shared" si="289"/>
        <v>0</v>
      </c>
      <c r="CB943" s="291">
        <v>0.6</v>
      </c>
      <c r="CC943" s="291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hidden="1" x14ac:dyDescent="0.25">
      <c r="A944" s="4">
        <v>2013</v>
      </c>
      <c r="B944" s="308">
        <v>44265</v>
      </c>
      <c r="C944" s="4" t="s">
        <v>428</v>
      </c>
      <c r="D944" s="4" t="s">
        <v>429</v>
      </c>
      <c r="E944" s="4"/>
      <c r="F944" s="4" t="s">
        <v>1479</v>
      </c>
      <c r="G944" s="5" t="s">
        <v>430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+VLOOKUP(G944,Liste!$A$7:$G$69,3,FALSE)</f>
        <v>Sapin pectiné</v>
      </c>
      <c r="BI944" s="96" t="str">
        <f>+VLOOKUP(H944,Liste!$B$7:$G$69,5,FALSE)</f>
        <v>GS Arc Jurassien</v>
      </c>
      <c r="BJ944" s="131">
        <f t="shared" si="282"/>
        <v>75</v>
      </c>
      <c r="BK944" s="131" t="str">
        <f t="shared" si="284"/>
        <v>Sapin pectiné_F1_Cas général_GS Arc Jurassien_75_</v>
      </c>
      <c r="BL944" s="312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0" t="str">
        <f>+VLOOKUP(G944,Liste!$A$7:$H$69,8,FALSE)</f>
        <v>Résineux</v>
      </c>
      <c r="BU944" s="290">
        <f t="shared" si="285"/>
        <v>0</v>
      </c>
      <c r="BV944" s="292">
        <f t="shared" si="286"/>
        <v>1</v>
      </c>
      <c r="BW944" s="311">
        <v>0</v>
      </c>
      <c r="BX944" s="290">
        <f t="shared" si="287"/>
        <v>0.43</v>
      </c>
      <c r="BY944">
        <f t="shared" si="288"/>
        <v>0</v>
      </c>
      <c r="BZ944" s="296">
        <f t="shared" si="289"/>
        <v>0</v>
      </c>
      <c r="CB944" s="291">
        <v>0.6</v>
      </c>
      <c r="CC944" s="291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hidden="1" x14ac:dyDescent="0.25">
      <c r="A945" s="4">
        <v>2013</v>
      </c>
      <c r="B945" s="308">
        <v>44265</v>
      </c>
      <c r="C945" s="4" t="s">
        <v>428</v>
      </c>
      <c r="D945" s="4" t="s">
        <v>429</v>
      </c>
      <c r="E945" s="4"/>
      <c r="F945" s="4" t="s">
        <v>1479</v>
      </c>
      <c r="G945" s="5" t="s">
        <v>430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+VLOOKUP(G945,Liste!$A$7:$G$69,3,FALSE)</f>
        <v>Sapin pectiné</v>
      </c>
      <c r="BI945" s="96" t="str">
        <f>+VLOOKUP(H945,Liste!$B$7:$G$69,5,FALSE)</f>
        <v>GS Arc Jurassien</v>
      </c>
      <c r="BJ945" s="131">
        <f t="shared" si="282"/>
        <v>75</v>
      </c>
      <c r="BK945" s="131" t="str">
        <f t="shared" si="284"/>
        <v>Sapin pectiné_F1_Cas général_GS Arc Jurassien_75_</v>
      </c>
      <c r="BL945" s="312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0" t="str">
        <f>+VLOOKUP(G945,Liste!$A$7:$H$69,8,FALSE)</f>
        <v>Résineux</v>
      </c>
      <c r="BU945" s="290">
        <f t="shared" si="285"/>
        <v>0</v>
      </c>
      <c r="BV945" s="292">
        <f t="shared" si="286"/>
        <v>1</v>
      </c>
      <c r="BW945" s="311">
        <v>0</v>
      </c>
      <c r="BX945" s="290">
        <f t="shared" si="287"/>
        <v>0.43</v>
      </c>
      <c r="BY945">
        <f t="shared" si="288"/>
        <v>0</v>
      </c>
      <c r="BZ945" s="296">
        <f t="shared" si="289"/>
        <v>0</v>
      </c>
      <c r="CB945" s="291">
        <v>0.6</v>
      </c>
      <c r="CC945" s="291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hidden="1" x14ac:dyDescent="0.25">
      <c r="A946" s="4">
        <v>2013</v>
      </c>
      <c r="B946" s="308">
        <v>44265</v>
      </c>
      <c r="C946" s="4" t="s">
        <v>428</v>
      </c>
      <c r="D946" s="4" t="s">
        <v>429</v>
      </c>
      <c r="E946" s="4"/>
      <c r="F946" s="4" t="s">
        <v>1479</v>
      </c>
      <c r="G946" s="5" t="s">
        <v>430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+VLOOKUP(G946,Liste!$A$7:$G$69,3,FALSE)</f>
        <v>Sapin pectiné</v>
      </c>
      <c r="BI946" s="96" t="str">
        <f>+VLOOKUP(H946,Liste!$B$7:$G$69,5,FALSE)</f>
        <v>GS Arc Jurassien</v>
      </c>
      <c r="BJ946" s="131">
        <f t="shared" si="282"/>
        <v>76</v>
      </c>
      <c r="BK946" s="131" t="str">
        <f t="shared" si="284"/>
        <v>Sapin pectiné_F1_Cas général_GS Arc Jurassien_76_</v>
      </c>
      <c r="BL946" s="312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0" t="str">
        <f>+VLOOKUP(G946,Liste!$A$7:$H$69,8,FALSE)</f>
        <v>Résineux</v>
      </c>
      <c r="BU946" s="290">
        <f t="shared" si="285"/>
        <v>0</v>
      </c>
      <c r="BV946" s="292">
        <f t="shared" si="286"/>
        <v>1</v>
      </c>
      <c r="BW946" s="311">
        <v>0</v>
      </c>
      <c r="BX946" s="290">
        <f t="shared" si="287"/>
        <v>0.43</v>
      </c>
      <c r="BY946">
        <f t="shared" si="288"/>
        <v>0</v>
      </c>
      <c r="BZ946" s="296">
        <f t="shared" si="289"/>
        <v>0</v>
      </c>
      <c r="CB946" s="291">
        <v>0.6</v>
      </c>
      <c r="CC946" s="291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hidden="1" x14ac:dyDescent="0.25">
      <c r="A947" s="4">
        <v>2013</v>
      </c>
      <c r="B947" s="308">
        <v>44265</v>
      </c>
      <c r="C947" s="4" t="s">
        <v>428</v>
      </c>
      <c r="D947" s="4" t="s">
        <v>429</v>
      </c>
      <c r="E947" s="4"/>
      <c r="F947" s="4" t="s">
        <v>1479</v>
      </c>
      <c r="G947" s="5" t="s">
        <v>430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+VLOOKUP(G947,Liste!$A$7:$G$69,3,FALSE)</f>
        <v>Sapin pectiné</v>
      </c>
      <c r="BI947" s="96" t="str">
        <f>+VLOOKUP(H947,Liste!$B$7:$G$69,5,FALSE)</f>
        <v>GS Arc Jurassien</v>
      </c>
      <c r="BJ947" s="131">
        <f t="shared" si="282"/>
        <v>77</v>
      </c>
      <c r="BK947" s="131" t="str">
        <f t="shared" si="284"/>
        <v>Sapin pectiné_F1_Cas général_GS Arc Jurassien_77_</v>
      </c>
      <c r="BL947" s="312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0" t="str">
        <f>+VLOOKUP(G947,Liste!$A$7:$H$69,8,FALSE)</f>
        <v>Résineux</v>
      </c>
      <c r="BU947" s="290">
        <f t="shared" si="285"/>
        <v>0</v>
      </c>
      <c r="BV947" s="292">
        <f t="shared" si="286"/>
        <v>1</v>
      </c>
      <c r="BW947" s="311">
        <v>0</v>
      </c>
      <c r="BX947" s="290">
        <f t="shared" si="287"/>
        <v>0.43</v>
      </c>
      <c r="BY947">
        <f t="shared" si="288"/>
        <v>0</v>
      </c>
      <c r="BZ947" s="296">
        <f t="shared" si="289"/>
        <v>0</v>
      </c>
      <c r="CB947" s="291">
        <v>0.6</v>
      </c>
      <c r="CC947" s="291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hidden="1" x14ac:dyDescent="0.25">
      <c r="A948" s="4">
        <v>2013</v>
      </c>
      <c r="B948" s="308">
        <v>44265</v>
      </c>
      <c r="C948" s="4" t="s">
        <v>428</v>
      </c>
      <c r="D948" s="4" t="s">
        <v>429</v>
      </c>
      <c r="E948" s="4"/>
      <c r="F948" s="4" t="s">
        <v>1479</v>
      </c>
      <c r="G948" s="5" t="s">
        <v>430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+VLOOKUP(G948,Liste!$A$7:$G$69,3,FALSE)</f>
        <v>Sapin pectiné</v>
      </c>
      <c r="BI948" s="96" t="str">
        <f>+VLOOKUP(H948,Liste!$B$7:$G$69,5,FALSE)</f>
        <v>GS Arc Jurassien</v>
      </c>
      <c r="BJ948" s="131">
        <f t="shared" si="282"/>
        <v>78</v>
      </c>
      <c r="BK948" s="131" t="str">
        <f t="shared" si="284"/>
        <v>Sapin pectiné_F1_Cas général_GS Arc Jurassien_78_</v>
      </c>
      <c r="BL948" s="312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0" t="str">
        <f>+VLOOKUP(G948,Liste!$A$7:$H$69,8,FALSE)</f>
        <v>Résineux</v>
      </c>
      <c r="BU948" s="290">
        <f t="shared" si="285"/>
        <v>0</v>
      </c>
      <c r="BV948" s="292">
        <f t="shared" si="286"/>
        <v>1</v>
      </c>
      <c r="BW948" s="311">
        <v>0</v>
      </c>
      <c r="BX948" s="290">
        <f t="shared" si="287"/>
        <v>0.43</v>
      </c>
      <c r="BY948">
        <f t="shared" si="288"/>
        <v>0</v>
      </c>
      <c r="BZ948" s="296">
        <f t="shared" si="289"/>
        <v>0</v>
      </c>
      <c r="CB948" s="291">
        <v>0.6</v>
      </c>
      <c r="CC948" s="291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hidden="1" x14ac:dyDescent="0.25">
      <c r="A949" s="4">
        <v>2013</v>
      </c>
      <c r="B949" s="308">
        <v>44265</v>
      </c>
      <c r="C949" s="4" t="s">
        <v>428</v>
      </c>
      <c r="D949" s="4" t="s">
        <v>429</v>
      </c>
      <c r="E949" s="4"/>
      <c r="F949" s="4" t="s">
        <v>1479</v>
      </c>
      <c r="G949" s="5" t="s">
        <v>430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+VLOOKUP(G949,Liste!$A$7:$G$69,3,FALSE)</f>
        <v>Sapin pectiné</v>
      </c>
      <c r="BI949" s="96" t="str">
        <f>+VLOOKUP(H949,Liste!$B$7:$G$69,5,FALSE)</f>
        <v>GS Arc Jurassien</v>
      </c>
      <c r="BJ949" s="131">
        <f t="shared" si="282"/>
        <v>79</v>
      </c>
      <c r="BK949" s="131" t="str">
        <f t="shared" si="284"/>
        <v>Sapin pectiné_F1_Cas général_GS Arc Jurassien_79_</v>
      </c>
      <c r="BL949" s="312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0" t="str">
        <f>+VLOOKUP(G949,Liste!$A$7:$H$69,8,FALSE)</f>
        <v>Résineux</v>
      </c>
      <c r="BU949" s="290">
        <f t="shared" si="285"/>
        <v>0</v>
      </c>
      <c r="BV949" s="292">
        <f t="shared" si="286"/>
        <v>1</v>
      </c>
      <c r="BW949" s="311">
        <v>0</v>
      </c>
      <c r="BX949" s="290">
        <f t="shared" si="287"/>
        <v>0.43</v>
      </c>
      <c r="BY949">
        <f t="shared" si="288"/>
        <v>0</v>
      </c>
      <c r="BZ949" s="296">
        <f t="shared" si="289"/>
        <v>0</v>
      </c>
      <c r="CB949" s="291">
        <v>0.6</v>
      </c>
      <c r="CC949" s="291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hidden="1" x14ac:dyDescent="0.25">
      <c r="A950" s="4">
        <v>2013</v>
      </c>
      <c r="B950" s="308">
        <v>44265</v>
      </c>
      <c r="C950" s="4" t="s">
        <v>428</v>
      </c>
      <c r="D950" s="4" t="s">
        <v>429</v>
      </c>
      <c r="E950" s="4"/>
      <c r="F950" s="4" t="s">
        <v>1479</v>
      </c>
      <c r="G950" s="5" t="s">
        <v>430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+VLOOKUP(G950,Liste!$A$7:$G$69,3,FALSE)</f>
        <v>Sapin pectiné</v>
      </c>
      <c r="BI950" s="96" t="str">
        <f>+VLOOKUP(H950,Liste!$B$7:$G$69,5,FALSE)</f>
        <v>GS Arc Jurassien</v>
      </c>
      <c r="BJ950" s="131">
        <f t="shared" si="282"/>
        <v>80</v>
      </c>
      <c r="BK950" s="131" t="str">
        <f t="shared" si="284"/>
        <v>Sapin pectiné_F1_Cas général_GS Arc Jurassien_80_</v>
      </c>
      <c r="BL950" s="312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0" t="str">
        <f>+VLOOKUP(G950,Liste!$A$7:$H$69,8,FALSE)</f>
        <v>Résineux</v>
      </c>
      <c r="BU950" s="290">
        <f t="shared" si="285"/>
        <v>0</v>
      </c>
      <c r="BV950" s="292">
        <f t="shared" si="286"/>
        <v>1</v>
      </c>
      <c r="BW950" s="311">
        <v>0</v>
      </c>
      <c r="BX950" s="290">
        <f t="shared" si="287"/>
        <v>0.43</v>
      </c>
      <c r="BY950">
        <f t="shared" si="288"/>
        <v>0</v>
      </c>
      <c r="BZ950" s="296">
        <f t="shared" si="289"/>
        <v>0</v>
      </c>
      <c r="CB950" s="291">
        <v>0.6</v>
      </c>
      <c r="CC950" s="291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hidden="1" x14ac:dyDescent="0.25">
      <c r="A951" s="4">
        <v>2013</v>
      </c>
      <c r="B951" s="308">
        <v>44265</v>
      </c>
      <c r="C951" s="4" t="s">
        <v>428</v>
      </c>
      <c r="D951" s="4" t="s">
        <v>429</v>
      </c>
      <c r="E951" s="4"/>
      <c r="F951" s="4" t="s">
        <v>1479</v>
      </c>
      <c r="G951" s="5" t="s">
        <v>430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+VLOOKUP(G951,Liste!$A$7:$G$69,3,FALSE)</f>
        <v>Sapin pectiné</v>
      </c>
      <c r="BI951" s="96" t="str">
        <f>+VLOOKUP(H951,Liste!$B$7:$G$69,5,FALSE)</f>
        <v>GS Arc Jurassien</v>
      </c>
      <c r="BJ951" s="131">
        <f t="shared" si="282"/>
        <v>81</v>
      </c>
      <c r="BK951" s="131" t="str">
        <f t="shared" si="284"/>
        <v>Sapin pectiné_F1_Cas général_GS Arc Jurassien_81_</v>
      </c>
      <c r="BL951" s="312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0" t="str">
        <f>+VLOOKUP(G951,Liste!$A$7:$H$69,8,FALSE)</f>
        <v>Résineux</v>
      </c>
      <c r="BU951" s="290">
        <f t="shared" si="285"/>
        <v>0</v>
      </c>
      <c r="BV951" s="292">
        <f t="shared" si="286"/>
        <v>1</v>
      </c>
      <c r="BW951" s="311">
        <v>0</v>
      </c>
      <c r="BX951" s="290">
        <f t="shared" si="287"/>
        <v>0.43</v>
      </c>
      <c r="BY951">
        <f t="shared" si="288"/>
        <v>0</v>
      </c>
      <c r="BZ951" s="296">
        <f t="shared" si="289"/>
        <v>0</v>
      </c>
      <c r="CB951" s="291">
        <v>0.6</v>
      </c>
      <c r="CC951" s="291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hidden="1" x14ac:dyDescent="0.25">
      <c r="A952" s="4">
        <v>2013</v>
      </c>
      <c r="B952" s="308">
        <v>44265</v>
      </c>
      <c r="C952" s="4" t="s">
        <v>428</v>
      </c>
      <c r="D952" s="4" t="s">
        <v>429</v>
      </c>
      <c r="E952" s="4"/>
      <c r="F952" s="4" t="s">
        <v>1479</v>
      </c>
      <c r="G952" s="5" t="s">
        <v>430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+VLOOKUP(G952,Liste!$A$7:$G$69,3,FALSE)</f>
        <v>Sapin pectiné</v>
      </c>
      <c r="BI952" s="96" t="str">
        <f>+VLOOKUP(H952,Liste!$B$7:$G$69,5,FALSE)</f>
        <v>GS Arc Jurassien</v>
      </c>
      <c r="BJ952" s="131">
        <f t="shared" si="282"/>
        <v>82</v>
      </c>
      <c r="BK952" s="131" t="str">
        <f t="shared" si="284"/>
        <v>Sapin pectiné_F1_Cas général_GS Arc Jurassien_82_</v>
      </c>
      <c r="BL952" s="312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0" t="str">
        <f>+VLOOKUP(G952,Liste!$A$7:$H$69,8,FALSE)</f>
        <v>Résineux</v>
      </c>
      <c r="BU952" s="290">
        <f t="shared" si="285"/>
        <v>0</v>
      </c>
      <c r="BV952" s="292">
        <f t="shared" si="286"/>
        <v>1</v>
      </c>
      <c r="BW952" s="311">
        <v>0</v>
      </c>
      <c r="BX952" s="290">
        <f t="shared" si="287"/>
        <v>0.43</v>
      </c>
      <c r="BY952">
        <f t="shared" si="288"/>
        <v>0</v>
      </c>
      <c r="BZ952" s="296">
        <f t="shared" si="289"/>
        <v>0</v>
      </c>
      <c r="CB952" s="291">
        <v>0.6</v>
      </c>
      <c r="CC952" s="291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hidden="1" x14ac:dyDescent="0.25">
      <c r="A953" s="4">
        <v>2013</v>
      </c>
      <c r="B953" s="308">
        <v>44265</v>
      </c>
      <c r="C953" s="4" t="s">
        <v>428</v>
      </c>
      <c r="D953" s="4" t="s">
        <v>429</v>
      </c>
      <c r="E953" s="4"/>
      <c r="F953" s="4" t="s">
        <v>1479</v>
      </c>
      <c r="G953" s="5" t="s">
        <v>430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+VLOOKUP(G953,Liste!$A$7:$G$69,3,FALSE)</f>
        <v>Sapin pectiné</v>
      </c>
      <c r="BI953" s="96" t="str">
        <f>+VLOOKUP(H953,Liste!$B$7:$G$69,5,FALSE)</f>
        <v>GS Arc Jurassien</v>
      </c>
      <c r="BJ953" s="131">
        <f t="shared" si="282"/>
        <v>83</v>
      </c>
      <c r="BK953" s="131" t="str">
        <f t="shared" si="284"/>
        <v>Sapin pectiné_F1_Cas général_GS Arc Jurassien_83_</v>
      </c>
      <c r="BL953" s="312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0" t="str">
        <f>+VLOOKUP(G953,Liste!$A$7:$H$69,8,FALSE)</f>
        <v>Résineux</v>
      </c>
      <c r="BU953" s="290">
        <f t="shared" si="285"/>
        <v>0</v>
      </c>
      <c r="BV953" s="292">
        <f t="shared" si="286"/>
        <v>1</v>
      </c>
      <c r="BW953" s="311">
        <v>0</v>
      </c>
      <c r="BX953" s="290">
        <f t="shared" si="287"/>
        <v>0.43</v>
      </c>
      <c r="BY953">
        <f t="shared" si="288"/>
        <v>0</v>
      </c>
      <c r="BZ953" s="296">
        <f t="shared" si="289"/>
        <v>0</v>
      </c>
      <c r="CB953" s="291">
        <v>0.6</v>
      </c>
      <c r="CC953" s="291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hidden="1" x14ac:dyDescent="0.25">
      <c r="A954" s="4">
        <v>2013</v>
      </c>
      <c r="B954" s="308">
        <v>44265</v>
      </c>
      <c r="C954" s="4" t="s">
        <v>428</v>
      </c>
      <c r="D954" s="4" t="s">
        <v>429</v>
      </c>
      <c r="E954" s="4"/>
      <c r="F954" s="4" t="s">
        <v>1479</v>
      </c>
      <c r="G954" s="5" t="s">
        <v>430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+VLOOKUP(G954,Liste!$A$7:$G$69,3,FALSE)</f>
        <v>Sapin pectiné</v>
      </c>
      <c r="BI954" s="96" t="str">
        <f>+VLOOKUP(H954,Liste!$B$7:$G$69,5,FALSE)</f>
        <v>GS Arc Jurassien</v>
      </c>
      <c r="BJ954" s="131">
        <f t="shared" si="282"/>
        <v>83</v>
      </c>
      <c r="BK954" s="131" t="str">
        <f t="shared" si="284"/>
        <v>Sapin pectiné_F1_Cas général_GS Arc Jurassien_83_</v>
      </c>
      <c r="BL954" s="312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0" t="str">
        <f>+VLOOKUP(G954,Liste!$A$7:$H$69,8,FALSE)</f>
        <v>Résineux</v>
      </c>
      <c r="BU954" s="290">
        <f t="shared" si="285"/>
        <v>0</v>
      </c>
      <c r="BV954" s="292">
        <f t="shared" si="286"/>
        <v>1</v>
      </c>
      <c r="BW954" s="311">
        <v>0</v>
      </c>
      <c r="BX954" s="290">
        <f t="shared" si="287"/>
        <v>0.43</v>
      </c>
      <c r="BY954">
        <f t="shared" si="288"/>
        <v>0</v>
      </c>
      <c r="BZ954" s="296">
        <f t="shared" si="289"/>
        <v>0</v>
      </c>
      <c r="CB954" s="291">
        <v>0.6</v>
      </c>
      <c r="CC954" s="291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hidden="1" x14ac:dyDescent="0.25">
      <c r="A955" s="4">
        <v>2013</v>
      </c>
      <c r="B955" s="308">
        <v>44265</v>
      </c>
      <c r="C955" s="4" t="s">
        <v>428</v>
      </c>
      <c r="D955" s="4" t="s">
        <v>429</v>
      </c>
      <c r="E955" s="4"/>
      <c r="F955" s="4" t="s">
        <v>1479</v>
      </c>
      <c r="G955" s="5" t="s">
        <v>430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+VLOOKUP(G955,Liste!$A$7:$G$69,3,FALSE)</f>
        <v>Sapin pectiné</v>
      </c>
      <c r="BI955" s="96" t="str">
        <f>+VLOOKUP(H955,Liste!$B$7:$G$69,5,FALSE)</f>
        <v>GS Arc Jurassien</v>
      </c>
      <c r="BJ955" s="131">
        <f t="shared" si="282"/>
        <v>84</v>
      </c>
      <c r="BK955" s="131" t="str">
        <f t="shared" si="284"/>
        <v>Sapin pectiné_F1_Cas général_GS Arc Jurassien_84_</v>
      </c>
      <c r="BL955" s="312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0" t="str">
        <f>+VLOOKUP(G955,Liste!$A$7:$H$69,8,FALSE)</f>
        <v>Résineux</v>
      </c>
      <c r="BU955" s="290">
        <f t="shared" si="285"/>
        <v>0</v>
      </c>
      <c r="BV955" s="292">
        <f t="shared" si="286"/>
        <v>1</v>
      </c>
      <c r="BW955" s="311">
        <v>0</v>
      </c>
      <c r="BX955" s="290">
        <f t="shared" si="287"/>
        <v>0.43</v>
      </c>
      <c r="BY955">
        <f t="shared" si="288"/>
        <v>0</v>
      </c>
      <c r="BZ955" s="296">
        <f t="shared" si="289"/>
        <v>0</v>
      </c>
      <c r="CB955" s="291">
        <v>0.6</v>
      </c>
      <c r="CC955" s="291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hidden="1" x14ac:dyDescent="0.25">
      <c r="A956" s="4">
        <v>2013</v>
      </c>
      <c r="B956" s="308">
        <v>44265</v>
      </c>
      <c r="C956" s="4" t="s">
        <v>428</v>
      </c>
      <c r="D956" s="4" t="s">
        <v>429</v>
      </c>
      <c r="E956" s="4"/>
      <c r="F956" s="4" t="s">
        <v>1479</v>
      </c>
      <c r="G956" s="5" t="s">
        <v>430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+VLOOKUP(G956,Liste!$A$7:$G$69,3,FALSE)</f>
        <v>Sapin pectiné</v>
      </c>
      <c r="BI956" s="96" t="str">
        <f>+VLOOKUP(H956,Liste!$B$7:$G$69,5,FALSE)</f>
        <v>GS Arc Jurassien</v>
      </c>
      <c r="BJ956" s="131">
        <f t="shared" si="282"/>
        <v>85</v>
      </c>
      <c r="BK956" s="131" t="str">
        <f t="shared" si="284"/>
        <v>Sapin pectiné_F1_Cas général_GS Arc Jurassien_85_</v>
      </c>
      <c r="BL956" s="312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0" t="str">
        <f>+VLOOKUP(G956,Liste!$A$7:$H$69,8,FALSE)</f>
        <v>Résineux</v>
      </c>
      <c r="BU956" s="290">
        <f t="shared" si="285"/>
        <v>0</v>
      </c>
      <c r="BV956" s="292">
        <f t="shared" si="286"/>
        <v>1</v>
      </c>
      <c r="BW956" s="311">
        <v>0</v>
      </c>
      <c r="BX956" s="290">
        <f t="shared" si="287"/>
        <v>0.43</v>
      </c>
      <c r="BY956">
        <f t="shared" si="288"/>
        <v>0</v>
      </c>
      <c r="BZ956" s="296">
        <f t="shared" si="289"/>
        <v>0</v>
      </c>
      <c r="CB956" s="291">
        <v>0.6</v>
      </c>
      <c r="CC956" s="291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hidden="1" x14ac:dyDescent="0.25">
      <c r="A957" s="4">
        <v>2013</v>
      </c>
      <c r="B957" s="308">
        <v>44265</v>
      </c>
      <c r="C957" s="4" t="s">
        <v>428</v>
      </c>
      <c r="D957" s="4" t="s">
        <v>429</v>
      </c>
      <c r="E957" s="4"/>
      <c r="F957" s="4" t="s">
        <v>1479</v>
      </c>
      <c r="G957" s="5" t="s">
        <v>430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+VLOOKUP(G957,Liste!$A$7:$G$69,3,FALSE)</f>
        <v>Sapin pectiné</v>
      </c>
      <c r="BI957" s="96" t="str">
        <f>+VLOOKUP(H957,Liste!$B$7:$G$69,5,FALSE)</f>
        <v>GS Arc Jurassien</v>
      </c>
      <c r="BJ957" s="131">
        <f t="shared" si="282"/>
        <v>86</v>
      </c>
      <c r="BK957" s="131" t="str">
        <f t="shared" si="284"/>
        <v>Sapin pectiné_F1_Cas général_GS Arc Jurassien_86_</v>
      </c>
      <c r="BL957" s="312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0" t="str">
        <f>+VLOOKUP(G957,Liste!$A$7:$H$69,8,FALSE)</f>
        <v>Résineux</v>
      </c>
      <c r="BU957" s="290">
        <f t="shared" si="285"/>
        <v>0</v>
      </c>
      <c r="BV957" s="292">
        <f t="shared" si="286"/>
        <v>1</v>
      </c>
      <c r="BW957" s="311">
        <v>0</v>
      </c>
      <c r="BX957" s="290">
        <f t="shared" si="287"/>
        <v>0.43</v>
      </c>
      <c r="BY957">
        <f t="shared" si="288"/>
        <v>0</v>
      </c>
      <c r="BZ957" s="296">
        <f t="shared" si="289"/>
        <v>0</v>
      </c>
      <c r="CB957" s="291">
        <v>0.6</v>
      </c>
      <c r="CC957" s="291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hidden="1" x14ac:dyDescent="0.25">
      <c r="A958" s="4">
        <v>2013</v>
      </c>
      <c r="B958" s="308">
        <v>44265</v>
      </c>
      <c r="C958" s="4" t="s">
        <v>428</v>
      </c>
      <c r="D958" s="4" t="s">
        <v>429</v>
      </c>
      <c r="E958" s="4"/>
      <c r="F958" s="4" t="s">
        <v>1479</v>
      </c>
      <c r="G958" s="5" t="s">
        <v>430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+VLOOKUP(G958,Liste!$A$7:$G$69,3,FALSE)</f>
        <v>Sapin pectiné</v>
      </c>
      <c r="BI958" s="96" t="str">
        <f>+VLOOKUP(H958,Liste!$B$7:$G$69,5,FALSE)</f>
        <v>GS Arc Jurassien</v>
      </c>
      <c r="BJ958" s="131">
        <f t="shared" si="282"/>
        <v>87</v>
      </c>
      <c r="BK958" s="131" t="str">
        <f t="shared" si="284"/>
        <v>Sapin pectiné_F1_Cas général_GS Arc Jurassien_87_</v>
      </c>
      <c r="BL958" s="312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0" t="str">
        <f>+VLOOKUP(G958,Liste!$A$7:$H$69,8,FALSE)</f>
        <v>Résineux</v>
      </c>
      <c r="BU958" s="290">
        <f t="shared" si="285"/>
        <v>0</v>
      </c>
      <c r="BV958" s="292">
        <f t="shared" si="286"/>
        <v>1</v>
      </c>
      <c r="BW958" s="311">
        <v>0</v>
      </c>
      <c r="BX958" s="290">
        <f t="shared" si="287"/>
        <v>0.43</v>
      </c>
      <c r="BY958">
        <f t="shared" si="288"/>
        <v>0</v>
      </c>
      <c r="BZ958" s="296">
        <f t="shared" si="289"/>
        <v>0</v>
      </c>
      <c r="CB958" s="291">
        <v>0.6</v>
      </c>
      <c r="CC958" s="291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hidden="1" x14ac:dyDescent="0.25">
      <c r="A959" s="4">
        <v>2013</v>
      </c>
      <c r="B959" s="308">
        <v>44265</v>
      </c>
      <c r="C959" s="4" t="s">
        <v>428</v>
      </c>
      <c r="D959" s="4" t="s">
        <v>429</v>
      </c>
      <c r="E959" s="4"/>
      <c r="F959" s="4" t="s">
        <v>1479</v>
      </c>
      <c r="G959" s="5" t="s">
        <v>430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+VLOOKUP(G959,Liste!$A$7:$G$69,3,FALSE)</f>
        <v>Sapin pectiné</v>
      </c>
      <c r="BI959" s="96" t="str">
        <f>+VLOOKUP(H959,Liste!$B$7:$G$69,5,FALSE)</f>
        <v>GS Arc Jurassien</v>
      </c>
      <c r="BJ959" s="131">
        <f t="shared" si="282"/>
        <v>88</v>
      </c>
      <c r="BK959" s="131" t="str">
        <f t="shared" si="284"/>
        <v>Sapin pectiné_F1_Cas général_GS Arc Jurassien_88_</v>
      </c>
      <c r="BL959" s="312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0" t="str">
        <f>+VLOOKUP(G959,Liste!$A$7:$H$69,8,FALSE)</f>
        <v>Résineux</v>
      </c>
      <c r="BU959" s="290">
        <f t="shared" si="285"/>
        <v>0</v>
      </c>
      <c r="BV959" s="292">
        <f t="shared" si="286"/>
        <v>1</v>
      </c>
      <c r="BW959" s="311">
        <v>0</v>
      </c>
      <c r="BX959" s="290">
        <f t="shared" si="287"/>
        <v>0.43</v>
      </c>
      <c r="BY959">
        <f t="shared" si="288"/>
        <v>0</v>
      </c>
      <c r="BZ959" s="296">
        <f t="shared" si="289"/>
        <v>0</v>
      </c>
      <c r="CB959" s="291">
        <v>0.6</v>
      </c>
      <c r="CC959" s="291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hidden="1" x14ac:dyDescent="0.25">
      <c r="A960" s="4">
        <v>2013</v>
      </c>
      <c r="B960" s="308">
        <v>44265</v>
      </c>
      <c r="C960" s="4" t="s">
        <v>428</v>
      </c>
      <c r="D960" s="4" t="s">
        <v>429</v>
      </c>
      <c r="E960" s="4"/>
      <c r="F960" s="4" t="s">
        <v>1479</v>
      </c>
      <c r="G960" s="5" t="s">
        <v>430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+VLOOKUP(G960,Liste!$A$7:$G$69,3,FALSE)</f>
        <v>Sapin pectiné</v>
      </c>
      <c r="BI960" s="96" t="str">
        <f>+VLOOKUP(H960,Liste!$B$7:$G$69,5,FALSE)</f>
        <v>GS Arc Jurassien</v>
      </c>
      <c r="BJ960" s="131">
        <f t="shared" si="282"/>
        <v>89</v>
      </c>
      <c r="BK960" s="131" t="str">
        <f t="shared" si="284"/>
        <v>Sapin pectiné_F1_Cas général_GS Arc Jurassien_89_</v>
      </c>
      <c r="BL960" s="312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0" t="str">
        <f>+VLOOKUP(G960,Liste!$A$7:$H$69,8,FALSE)</f>
        <v>Résineux</v>
      </c>
      <c r="BU960" s="290">
        <f t="shared" si="285"/>
        <v>0</v>
      </c>
      <c r="BV960" s="292">
        <f t="shared" si="286"/>
        <v>1</v>
      </c>
      <c r="BW960" s="311">
        <v>0</v>
      </c>
      <c r="BX960" s="290">
        <f t="shared" si="287"/>
        <v>0.43</v>
      </c>
      <c r="BY960">
        <f t="shared" si="288"/>
        <v>0</v>
      </c>
      <c r="BZ960" s="296">
        <f t="shared" si="289"/>
        <v>0</v>
      </c>
      <c r="CB960" s="291">
        <v>0.6</v>
      </c>
      <c r="CC960" s="291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hidden="1" x14ac:dyDescent="0.25">
      <c r="A961" s="4">
        <v>2013</v>
      </c>
      <c r="B961" s="308">
        <v>44265</v>
      </c>
      <c r="C961" s="4" t="s">
        <v>428</v>
      </c>
      <c r="D961" s="4" t="s">
        <v>429</v>
      </c>
      <c r="E961" s="4"/>
      <c r="F961" s="4" t="s">
        <v>1479</v>
      </c>
      <c r="G961" s="5" t="s">
        <v>430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+VLOOKUP(G961,Liste!$A$7:$G$69,3,FALSE)</f>
        <v>Sapin pectiné</v>
      </c>
      <c r="BI961" s="96" t="str">
        <f>+VLOOKUP(H961,Liste!$B$7:$G$69,5,FALSE)</f>
        <v>GS Arc Jurassien</v>
      </c>
      <c r="BJ961" s="131">
        <f t="shared" si="282"/>
        <v>90</v>
      </c>
      <c r="BK961" s="131" t="str">
        <f t="shared" si="284"/>
        <v>Sapin pectiné_F1_Cas général_GS Arc Jurassien_90_</v>
      </c>
      <c r="BL961" s="312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0" t="str">
        <f>+VLOOKUP(G961,Liste!$A$7:$H$69,8,FALSE)</f>
        <v>Résineux</v>
      </c>
      <c r="BU961" s="290">
        <f t="shared" si="285"/>
        <v>0</v>
      </c>
      <c r="BV961" s="292">
        <f t="shared" si="286"/>
        <v>1</v>
      </c>
      <c r="BW961" s="311">
        <v>0</v>
      </c>
      <c r="BX961" s="290">
        <f t="shared" si="287"/>
        <v>0.43</v>
      </c>
      <c r="BY961">
        <f t="shared" si="288"/>
        <v>0</v>
      </c>
      <c r="BZ961" s="296">
        <f t="shared" si="289"/>
        <v>0</v>
      </c>
      <c r="CB961" s="291">
        <v>0.6</v>
      </c>
      <c r="CC961" s="291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hidden="1" x14ac:dyDescent="0.25">
      <c r="A962" s="4">
        <v>2013</v>
      </c>
      <c r="B962" s="308">
        <v>44265</v>
      </c>
      <c r="C962" s="4" t="s">
        <v>428</v>
      </c>
      <c r="D962" s="4" t="s">
        <v>429</v>
      </c>
      <c r="E962" s="4"/>
      <c r="F962" s="4" t="s">
        <v>1479</v>
      </c>
      <c r="G962" s="5" t="s">
        <v>430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+VLOOKUP(G962,Liste!$A$7:$G$69,3,FALSE)</f>
        <v>Sapin pectiné</v>
      </c>
      <c r="BI962" s="96" t="str">
        <f>+VLOOKUP(H962,Liste!$B$7:$G$69,5,FALSE)</f>
        <v>GS Arc Jurassien</v>
      </c>
      <c r="BJ962" s="131">
        <f t="shared" si="282"/>
        <v>91</v>
      </c>
      <c r="BK962" s="131" t="str">
        <f t="shared" si="284"/>
        <v>Sapin pectiné_F1_Cas général_GS Arc Jurassien_91_</v>
      </c>
      <c r="BL962" s="312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0" t="str">
        <f>+VLOOKUP(G962,Liste!$A$7:$H$69,8,FALSE)</f>
        <v>Résineux</v>
      </c>
      <c r="BU962" s="290">
        <f t="shared" si="285"/>
        <v>0</v>
      </c>
      <c r="BV962" s="292">
        <f t="shared" si="286"/>
        <v>1</v>
      </c>
      <c r="BW962" s="311">
        <v>0</v>
      </c>
      <c r="BX962" s="290">
        <f t="shared" si="287"/>
        <v>0.43</v>
      </c>
      <c r="BY962">
        <f t="shared" si="288"/>
        <v>0</v>
      </c>
      <c r="BZ962" s="296">
        <f t="shared" si="289"/>
        <v>0</v>
      </c>
      <c r="CB962" s="291">
        <v>0.6</v>
      </c>
      <c r="CC962" s="291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hidden="1" x14ac:dyDescent="0.25">
      <c r="A963" s="4">
        <v>2013</v>
      </c>
      <c r="B963" s="308">
        <v>44265</v>
      </c>
      <c r="C963" s="4" t="s">
        <v>428</v>
      </c>
      <c r="D963" s="4" t="s">
        <v>429</v>
      </c>
      <c r="E963" s="4"/>
      <c r="F963" s="4" t="s">
        <v>1479</v>
      </c>
      <c r="G963" s="5" t="s">
        <v>430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+VLOOKUP(G963,Liste!$A$7:$G$69,3,FALSE)</f>
        <v>Sapin pectiné</v>
      </c>
      <c r="BI963" s="96" t="str">
        <f>+VLOOKUP(H963,Liste!$B$7:$G$69,5,FALSE)</f>
        <v>GS Arc Jurassien</v>
      </c>
      <c r="BJ963" s="131">
        <f t="shared" ref="BJ963:BJ1026" si="301">+AC963</f>
        <v>91</v>
      </c>
      <c r="BK963" s="131" t="str">
        <f t="shared" si="284"/>
        <v>Sapin pectiné_F1_Cas général_GS Arc Jurassien_91_</v>
      </c>
      <c r="BL963" s="312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0" t="str">
        <f>+VLOOKUP(G963,Liste!$A$7:$H$69,8,FALSE)</f>
        <v>Résineux</v>
      </c>
      <c r="BU963" s="290">
        <f t="shared" si="285"/>
        <v>0</v>
      </c>
      <c r="BV963" s="292">
        <f t="shared" si="286"/>
        <v>1</v>
      </c>
      <c r="BW963" s="311">
        <v>0</v>
      </c>
      <c r="BX963" s="290">
        <f t="shared" si="287"/>
        <v>0.43</v>
      </c>
      <c r="BY963">
        <f t="shared" si="288"/>
        <v>0</v>
      </c>
      <c r="BZ963" s="296">
        <f t="shared" si="289"/>
        <v>0</v>
      </c>
      <c r="CB963" s="291">
        <v>0.6</v>
      </c>
      <c r="CC963" s="291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hidden="1" x14ac:dyDescent="0.25">
      <c r="A964" s="4">
        <v>2013</v>
      </c>
      <c r="B964" s="308">
        <v>44265</v>
      </c>
      <c r="C964" s="4" t="s">
        <v>428</v>
      </c>
      <c r="D964" s="4" t="s">
        <v>429</v>
      </c>
      <c r="E964" s="4"/>
      <c r="F964" s="4" t="s">
        <v>1479</v>
      </c>
      <c r="G964" s="5" t="s">
        <v>430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+VLOOKUP(G964,Liste!$A$7:$G$69,3,FALSE)</f>
        <v>Sapin pectiné</v>
      </c>
      <c r="BI964" s="96" t="str">
        <f>+VLOOKUP(H964,Liste!$B$7:$G$69,5,FALSE)</f>
        <v>GS Arc Jurassien</v>
      </c>
      <c r="BJ964" s="131">
        <f t="shared" si="301"/>
        <v>92</v>
      </c>
      <c r="BK964" s="131" t="str">
        <f t="shared" ref="BK964:BK1027" si="303">+_xlfn.CONCAT(BH964,"_",J964,"_",I964,"_",BI964,"_",BJ964,"_")</f>
        <v>Sapin pectiné_F1_Cas général_GS Arc Jurassien_92_</v>
      </c>
      <c r="BL964" s="312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0" t="str">
        <f>+VLOOKUP(G964,Liste!$A$7:$H$69,8,FALSE)</f>
        <v>Résineux</v>
      </c>
      <c r="BU964" s="290">
        <f t="shared" ref="BU964:BU1027" si="304">IF(BT964="Résineux",0%,100%)</f>
        <v>0</v>
      </c>
      <c r="BV964" s="292">
        <f t="shared" ref="BV964:BV1027" si="305">+IF(BT964="Résineux",100%,0%)</f>
        <v>1</v>
      </c>
      <c r="BW964" s="311">
        <v>0</v>
      </c>
      <c r="BX964" s="290">
        <f t="shared" ref="BX964:BX1027" si="306">+IF(BV964&lt;&gt;0,0.43,0.25)</f>
        <v>0.43</v>
      </c>
      <c r="BY964">
        <f t="shared" ref="BY964:BY1027" si="307">+IF(BJ964&lt;=30,AV964*BX964,0)</f>
        <v>0</v>
      </c>
      <c r="BZ964" s="296">
        <f t="shared" ref="BZ964:BZ1027" si="308">+IF(BJ964&gt;=31,0,BY964+BZ963)</f>
        <v>0</v>
      </c>
      <c r="CB964" s="291">
        <v>0.6</v>
      </c>
      <c r="CC964" s="291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hidden="1" x14ac:dyDescent="0.25">
      <c r="A965" s="4">
        <v>2013</v>
      </c>
      <c r="B965" s="308">
        <v>44265</v>
      </c>
      <c r="C965" s="4" t="s">
        <v>428</v>
      </c>
      <c r="D965" s="4" t="s">
        <v>429</v>
      </c>
      <c r="E965" s="4"/>
      <c r="F965" s="4" t="s">
        <v>1479</v>
      </c>
      <c r="G965" s="5" t="s">
        <v>430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+VLOOKUP(G965,Liste!$A$7:$G$69,3,FALSE)</f>
        <v>Sapin pectiné</v>
      </c>
      <c r="BI965" s="96" t="str">
        <f>+VLOOKUP(H965,Liste!$B$7:$G$69,5,FALSE)</f>
        <v>GS Arc Jurassien</v>
      </c>
      <c r="BJ965" s="131">
        <f t="shared" si="301"/>
        <v>93</v>
      </c>
      <c r="BK965" s="131" t="str">
        <f t="shared" si="303"/>
        <v>Sapin pectiné_F1_Cas général_GS Arc Jurassien_93_</v>
      </c>
      <c r="BL965" s="312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0" t="str">
        <f>+VLOOKUP(G965,Liste!$A$7:$H$69,8,FALSE)</f>
        <v>Résineux</v>
      </c>
      <c r="BU965" s="290">
        <f t="shared" si="304"/>
        <v>0</v>
      </c>
      <c r="BV965" s="292">
        <f t="shared" si="305"/>
        <v>1</v>
      </c>
      <c r="BW965" s="311">
        <v>0</v>
      </c>
      <c r="BX965" s="290">
        <f t="shared" si="306"/>
        <v>0.43</v>
      </c>
      <c r="BY965">
        <f t="shared" si="307"/>
        <v>0</v>
      </c>
      <c r="BZ965" s="296">
        <f t="shared" si="308"/>
        <v>0</v>
      </c>
      <c r="CB965" s="291">
        <v>0.6</v>
      </c>
      <c r="CC965" s="291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hidden="1" x14ac:dyDescent="0.25">
      <c r="A966" s="4">
        <v>2013</v>
      </c>
      <c r="B966" s="308">
        <v>44265</v>
      </c>
      <c r="C966" s="4" t="s">
        <v>428</v>
      </c>
      <c r="D966" s="4" t="s">
        <v>429</v>
      </c>
      <c r="E966" s="4"/>
      <c r="F966" s="4" t="s">
        <v>1479</v>
      </c>
      <c r="G966" s="5" t="s">
        <v>430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+VLOOKUP(G966,Liste!$A$7:$G$69,3,FALSE)</f>
        <v>Sapin pectiné</v>
      </c>
      <c r="BI966" s="96" t="str">
        <f>+VLOOKUP(H966,Liste!$B$7:$G$69,5,FALSE)</f>
        <v>GS Arc Jurassien</v>
      </c>
      <c r="BJ966" s="131">
        <f t="shared" si="301"/>
        <v>94</v>
      </c>
      <c r="BK966" s="131" t="str">
        <f t="shared" si="303"/>
        <v>Sapin pectiné_F1_Cas général_GS Arc Jurassien_94_</v>
      </c>
      <c r="BL966" s="312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0" t="str">
        <f>+VLOOKUP(G966,Liste!$A$7:$H$69,8,FALSE)</f>
        <v>Résineux</v>
      </c>
      <c r="BU966" s="290">
        <f t="shared" si="304"/>
        <v>0</v>
      </c>
      <c r="BV966" s="292">
        <f t="shared" si="305"/>
        <v>1</v>
      </c>
      <c r="BW966" s="311">
        <v>0</v>
      </c>
      <c r="BX966" s="290">
        <f t="shared" si="306"/>
        <v>0.43</v>
      </c>
      <c r="BY966">
        <f t="shared" si="307"/>
        <v>0</v>
      </c>
      <c r="BZ966" s="296">
        <f t="shared" si="308"/>
        <v>0</v>
      </c>
      <c r="CB966" s="291">
        <v>0.6</v>
      </c>
      <c r="CC966" s="291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hidden="1" x14ac:dyDescent="0.25">
      <c r="A967" s="4">
        <v>2013</v>
      </c>
      <c r="B967" s="308">
        <v>44265</v>
      </c>
      <c r="C967" s="4" t="s">
        <v>428</v>
      </c>
      <c r="D967" s="4" t="s">
        <v>429</v>
      </c>
      <c r="E967" s="4"/>
      <c r="F967" s="4" t="s">
        <v>1479</v>
      </c>
      <c r="G967" s="5" t="s">
        <v>430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+VLOOKUP(G967,Liste!$A$7:$G$69,3,FALSE)</f>
        <v>Sapin pectiné</v>
      </c>
      <c r="BI967" s="96" t="str">
        <f>+VLOOKUP(H967,Liste!$B$7:$G$69,5,FALSE)</f>
        <v>GS Arc Jurassien</v>
      </c>
      <c r="BJ967" s="131">
        <f t="shared" si="301"/>
        <v>95</v>
      </c>
      <c r="BK967" s="131" t="str">
        <f t="shared" si="303"/>
        <v>Sapin pectiné_F1_Cas général_GS Arc Jurassien_95_</v>
      </c>
      <c r="BL967" s="312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0" t="str">
        <f>+VLOOKUP(G967,Liste!$A$7:$H$69,8,FALSE)</f>
        <v>Résineux</v>
      </c>
      <c r="BU967" s="290">
        <f t="shared" si="304"/>
        <v>0</v>
      </c>
      <c r="BV967" s="292">
        <f t="shared" si="305"/>
        <v>1</v>
      </c>
      <c r="BW967" s="311">
        <v>0</v>
      </c>
      <c r="BX967" s="290">
        <f t="shared" si="306"/>
        <v>0.43</v>
      </c>
      <c r="BY967">
        <f t="shared" si="307"/>
        <v>0</v>
      </c>
      <c r="BZ967" s="296">
        <f t="shared" si="308"/>
        <v>0</v>
      </c>
      <c r="CB967" s="291">
        <v>0.6</v>
      </c>
      <c r="CC967" s="291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hidden="1" x14ac:dyDescent="0.25">
      <c r="A968" s="4">
        <v>2013</v>
      </c>
      <c r="B968" s="308">
        <v>44265</v>
      </c>
      <c r="C968" s="4" t="s">
        <v>428</v>
      </c>
      <c r="D968" s="4" t="s">
        <v>429</v>
      </c>
      <c r="E968" s="4"/>
      <c r="F968" s="4" t="s">
        <v>1479</v>
      </c>
      <c r="G968" s="5" t="s">
        <v>430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+VLOOKUP(G968,Liste!$A$7:$G$69,3,FALSE)</f>
        <v>Sapin pectiné</v>
      </c>
      <c r="BI968" s="96" t="str">
        <f>+VLOOKUP(H968,Liste!$B$7:$G$69,5,FALSE)</f>
        <v>GS Arc Jurassien</v>
      </c>
      <c r="BJ968" s="131">
        <f t="shared" si="301"/>
        <v>96</v>
      </c>
      <c r="BK968" s="131" t="str">
        <f t="shared" si="303"/>
        <v>Sapin pectiné_F1_Cas général_GS Arc Jurassien_96_</v>
      </c>
      <c r="BL968" s="312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0" t="str">
        <f>+VLOOKUP(G968,Liste!$A$7:$H$69,8,FALSE)</f>
        <v>Résineux</v>
      </c>
      <c r="BU968" s="290">
        <f t="shared" si="304"/>
        <v>0</v>
      </c>
      <c r="BV968" s="292">
        <f t="shared" si="305"/>
        <v>1</v>
      </c>
      <c r="BW968" s="311">
        <v>0</v>
      </c>
      <c r="BX968" s="290">
        <f t="shared" si="306"/>
        <v>0.43</v>
      </c>
      <c r="BY968">
        <f t="shared" si="307"/>
        <v>0</v>
      </c>
      <c r="BZ968" s="296">
        <f t="shared" si="308"/>
        <v>0</v>
      </c>
      <c r="CB968" s="291">
        <v>0.6</v>
      </c>
      <c r="CC968" s="291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hidden="1" x14ac:dyDescent="0.25">
      <c r="A969" s="4">
        <v>2013</v>
      </c>
      <c r="B969" s="308">
        <v>44265</v>
      </c>
      <c r="C969" s="4" t="s">
        <v>428</v>
      </c>
      <c r="D969" s="4" t="s">
        <v>429</v>
      </c>
      <c r="E969" s="4"/>
      <c r="F969" s="4" t="s">
        <v>1479</v>
      </c>
      <c r="G969" s="5" t="s">
        <v>430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+VLOOKUP(G969,Liste!$A$7:$G$69,3,FALSE)</f>
        <v>Sapin pectiné</v>
      </c>
      <c r="BI969" s="96" t="str">
        <f>+VLOOKUP(H969,Liste!$B$7:$G$69,5,FALSE)</f>
        <v>GS Arc Jurassien</v>
      </c>
      <c r="BJ969" s="131">
        <f t="shared" si="301"/>
        <v>97</v>
      </c>
      <c r="BK969" s="131" t="str">
        <f t="shared" si="303"/>
        <v>Sapin pectiné_F1_Cas général_GS Arc Jurassien_97_</v>
      </c>
      <c r="BL969" s="312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0" t="str">
        <f>+VLOOKUP(G969,Liste!$A$7:$H$69,8,FALSE)</f>
        <v>Résineux</v>
      </c>
      <c r="BU969" s="290">
        <f t="shared" si="304"/>
        <v>0</v>
      </c>
      <c r="BV969" s="292">
        <f t="shared" si="305"/>
        <v>1</v>
      </c>
      <c r="BW969" s="311">
        <v>0</v>
      </c>
      <c r="BX969" s="290">
        <f t="shared" si="306"/>
        <v>0.43</v>
      </c>
      <c r="BY969">
        <f t="shared" si="307"/>
        <v>0</v>
      </c>
      <c r="BZ969" s="296">
        <f t="shared" si="308"/>
        <v>0</v>
      </c>
      <c r="CB969" s="291">
        <v>0.6</v>
      </c>
      <c r="CC969" s="291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hidden="1" x14ac:dyDescent="0.25">
      <c r="A970" s="4">
        <v>2013</v>
      </c>
      <c r="B970" s="308">
        <v>44265</v>
      </c>
      <c r="C970" s="4" t="s">
        <v>428</v>
      </c>
      <c r="D970" s="4" t="s">
        <v>429</v>
      </c>
      <c r="E970" s="4"/>
      <c r="F970" s="4" t="s">
        <v>1479</v>
      </c>
      <c r="G970" s="5" t="s">
        <v>430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+VLOOKUP(G970,Liste!$A$7:$G$69,3,FALSE)</f>
        <v>Sapin pectiné</v>
      </c>
      <c r="BI970" s="96" t="str">
        <f>+VLOOKUP(H970,Liste!$B$7:$G$69,5,FALSE)</f>
        <v>GS Arc Jurassien</v>
      </c>
      <c r="BJ970" s="131">
        <f t="shared" si="301"/>
        <v>98</v>
      </c>
      <c r="BK970" s="131" t="str">
        <f t="shared" si="303"/>
        <v>Sapin pectiné_F1_Cas général_GS Arc Jurassien_98_</v>
      </c>
      <c r="BL970" s="312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0" t="str">
        <f>+VLOOKUP(G970,Liste!$A$7:$H$69,8,FALSE)</f>
        <v>Résineux</v>
      </c>
      <c r="BU970" s="290">
        <f t="shared" si="304"/>
        <v>0</v>
      </c>
      <c r="BV970" s="292">
        <f t="shared" si="305"/>
        <v>1</v>
      </c>
      <c r="BW970" s="311">
        <v>0</v>
      </c>
      <c r="BX970" s="290">
        <f t="shared" si="306"/>
        <v>0.43</v>
      </c>
      <c r="BY970">
        <f t="shared" si="307"/>
        <v>0</v>
      </c>
      <c r="BZ970" s="296">
        <f t="shared" si="308"/>
        <v>0</v>
      </c>
      <c r="CB970" s="291">
        <v>0.6</v>
      </c>
      <c r="CC970" s="291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hidden="1" x14ac:dyDescent="0.25">
      <c r="A971" s="4">
        <v>2013</v>
      </c>
      <c r="B971" s="308">
        <v>44265</v>
      </c>
      <c r="C971" s="4" t="s">
        <v>428</v>
      </c>
      <c r="D971" s="4" t="s">
        <v>429</v>
      </c>
      <c r="E971" s="4"/>
      <c r="F971" s="4" t="s">
        <v>1479</v>
      </c>
      <c r="G971" s="5" t="s">
        <v>430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+VLOOKUP(G971,Liste!$A$7:$G$69,3,FALSE)</f>
        <v>Sapin pectiné</v>
      </c>
      <c r="BI971" s="96" t="str">
        <f>+VLOOKUP(H971,Liste!$B$7:$G$69,5,FALSE)</f>
        <v>GS Arc Jurassien</v>
      </c>
      <c r="BJ971" s="131">
        <f t="shared" si="301"/>
        <v>99</v>
      </c>
      <c r="BK971" s="131" t="str">
        <f t="shared" si="303"/>
        <v>Sapin pectiné_F1_Cas général_GS Arc Jurassien_99_</v>
      </c>
      <c r="BL971" s="312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0" t="str">
        <f>+VLOOKUP(G971,Liste!$A$7:$H$69,8,FALSE)</f>
        <v>Résineux</v>
      </c>
      <c r="BU971" s="290">
        <f t="shared" si="304"/>
        <v>0</v>
      </c>
      <c r="BV971" s="292">
        <f t="shared" si="305"/>
        <v>1</v>
      </c>
      <c r="BW971" s="311">
        <v>0</v>
      </c>
      <c r="BX971" s="290">
        <f t="shared" si="306"/>
        <v>0.43</v>
      </c>
      <c r="BY971">
        <f t="shared" si="307"/>
        <v>0</v>
      </c>
      <c r="BZ971" s="296">
        <f t="shared" si="308"/>
        <v>0</v>
      </c>
      <c r="CB971" s="291">
        <v>0.6</v>
      </c>
      <c r="CC971" s="291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hidden="1" x14ac:dyDescent="0.25">
      <c r="A972" s="4">
        <v>2013</v>
      </c>
      <c r="B972" s="308">
        <v>44265</v>
      </c>
      <c r="C972" s="4" t="s">
        <v>428</v>
      </c>
      <c r="D972" s="4" t="s">
        <v>429</v>
      </c>
      <c r="E972" s="4"/>
      <c r="F972" s="4" t="s">
        <v>1479</v>
      </c>
      <c r="G972" s="5" t="s">
        <v>430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+VLOOKUP(G972,Liste!$A$7:$G$69,3,FALSE)</f>
        <v>Sapin pectiné</v>
      </c>
      <c r="BI972" s="96" t="str">
        <f>+VLOOKUP(H972,Liste!$B$7:$G$69,5,FALSE)</f>
        <v>GS Arc Jurassien</v>
      </c>
      <c r="BJ972" s="131">
        <f t="shared" si="301"/>
        <v>99</v>
      </c>
      <c r="BK972" s="131" t="str">
        <f t="shared" si="303"/>
        <v>Sapin pectiné_F1_Cas général_GS Arc Jurassien_99_</v>
      </c>
      <c r="BL972" s="312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0" t="str">
        <f>+VLOOKUP(G972,Liste!$A$7:$H$69,8,FALSE)</f>
        <v>Résineux</v>
      </c>
      <c r="BU972" s="290">
        <f t="shared" si="304"/>
        <v>0</v>
      </c>
      <c r="BV972" s="292">
        <f t="shared" si="305"/>
        <v>1</v>
      </c>
      <c r="BW972" s="311">
        <v>0</v>
      </c>
      <c r="BX972" s="290">
        <f t="shared" si="306"/>
        <v>0.43</v>
      </c>
      <c r="BY972">
        <f t="shared" si="307"/>
        <v>0</v>
      </c>
      <c r="BZ972" s="296">
        <f t="shared" si="308"/>
        <v>0</v>
      </c>
      <c r="CB972" s="291">
        <v>0.6</v>
      </c>
      <c r="CC972" s="291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hidden="1" x14ac:dyDescent="0.25">
      <c r="A973" s="4">
        <v>2021</v>
      </c>
      <c r="B973" s="308">
        <v>44279</v>
      </c>
      <c r="C973" s="4" t="s">
        <v>1480</v>
      </c>
      <c r="D973" s="4" t="s">
        <v>1481</v>
      </c>
      <c r="E973" s="4"/>
      <c r="F973" s="4" t="s">
        <v>1482</v>
      </c>
      <c r="G973" s="5" t="s">
        <v>1483</v>
      </c>
      <c r="H973" s="5" t="s">
        <v>1484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1485</v>
      </c>
      <c r="P973" s="6" t="s">
        <v>1486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+VLOOKUP(G973,Liste!$A$7:$G$69,3,FALSE)</f>
        <v>Pin Noir d'Autriche</v>
      </c>
      <c r="BI973" s="96" t="str">
        <f>+VLOOKUP(H973,Liste!$B$7:$G$69,5,FALSE)</f>
        <v>GSM Alpes du Sud</v>
      </c>
      <c r="BJ973" s="131">
        <f t="shared" si="301"/>
        <v>25</v>
      </c>
      <c r="BK973" s="131" t="str">
        <f t="shared" si="303"/>
        <v>Pin Noir d'Autriche_F1_PO1_d4_GSM Alpes du Sud_25_</v>
      </c>
      <c r="BL973" s="312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0" t="str">
        <f>+VLOOKUP(G973,Liste!$A$7:$H$69,8,FALSE)</f>
        <v>Résineux</v>
      </c>
      <c r="BU973" s="290">
        <f t="shared" si="304"/>
        <v>0</v>
      </c>
      <c r="BV973" s="292">
        <f t="shared" si="305"/>
        <v>1</v>
      </c>
      <c r="BW973" s="311">
        <v>0</v>
      </c>
      <c r="BX973" s="290">
        <f t="shared" si="306"/>
        <v>0.43</v>
      </c>
      <c r="BY973">
        <f t="shared" si="307"/>
        <v>0</v>
      </c>
      <c r="BZ973" s="296">
        <f t="shared" si="308"/>
        <v>0</v>
      </c>
      <c r="CB973" s="291">
        <v>0.6</v>
      </c>
      <c r="CC973" s="291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hidden="1" x14ac:dyDescent="0.25">
      <c r="A974" s="4">
        <v>2021</v>
      </c>
      <c r="B974" s="308">
        <v>44279</v>
      </c>
      <c r="C974" s="4" t="s">
        <v>1480</v>
      </c>
      <c r="D974" s="4" t="s">
        <v>1481</v>
      </c>
      <c r="E974" s="4"/>
      <c r="F974" s="4" t="s">
        <v>1482</v>
      </c>
      <c r="G974" s="5" t="s">
        <v>1483</v>
      </c>
      <c r="H974" s="5" t="s">
        <v>1484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1485</v>
      </c>
      <c r="P974" s="6" t="s">
        <v>1486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+VLOOKUP(G974,Liste!$A$7:$G$69,3,FALSE)</f>
        <v>Pin Noir d'Autriche</v>
      </c>
      <c r="BI974" s="96" t="str">
        <f>+VLOOKUP(H974,Liste!$B$7:$G$69,5,FALSE)</f>
        <v>GSM Alpes du Sud</v>
      </c>
      <c r="BJ974" s="131">
        <f t="shared" si="301"/>
        <v>30</v>
      </c>
      <c r="BK974" s="131" t="str">
        <f t="shared" si="303"/>
        <v>Pin Noir d'Autriche_F1_PO1_d4_GSM Alpes du Sud_30_</v>
      </c>
      <c r="BL974" s="312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0" t="str">
        <f>+VLOOKUP(G974,Liste!$A$7:$H$69,8,FALSE)</f>
        <v>Résineux</v>
      </c>
      <c r="BU974" s="290">
        <f t="shared" si="304"/>
        <v>0</v>
      </c>
      <c r="BV974" s="292">
        <f t="shared" si="305"/>
        <v>1</v>
      </c>
      <c r="BW974" s="311">
        <v>0</v>
      </c>
      <c r="BX974" s="290">
        <f t="shared" si="306"/>
        <v>0.43</v>
      </c>
      <c r="BY974">
        <f t="shared" si="307"/>
        <v>0</v>
      </c>
      <c r="BZ974" s="296">
        <f t="shared" si="308"/>
        <v>0</v>
      </c>
      <c r="CB974" s="291">
        <v>0.6</v>
      </c>
      <c r="CC974" s="291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hidden="1" x14ac:dyDescent="0.25">
      <c r="A975" s="4">
        <v>2021</v>
      </c>
      <c r="B975" s="308">
        <v>44279</v>
      </c>
      <c r="C975" s="4" t="s">
        <v>1480</v>
      </c>
      <c r="D975" s="4" t="s">
        <v>1481</v>
      </c>
      <c r="E975" s="4"/>
      <c r="F975" s="4" t="s">
        <v>1482</v>
      </c>
      <c r="G975" s="5" t="s">
        <v>1483</v>
      </c>
      <c r="H975" s="5" t="s">
        <v>1484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1485</v>
      </c>
      <c r="P975" s="6" t="s">
        <v>1486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+VLOOKUP(G975,Liste!$A$7:$G$69,3,FALSE)</f>
        <v>Pin Noir d'Autriche</v>
      </c>
      <c r="BI975" s="96" t="str">
        <f>+VLOOKUP(H975,Liste!$B$7:$G$69,5,FALSE)</f>
        <v>GSM Alpes du Sud</v>
      </c>
      <c r="BJ975" s="131">
        <f t="shared" si="301"/>
        <v>35</v>
      </c>
      <c r="BK975" s="131" t="str">
        <f t="shared" si="303"/>
        <v>Pin Noir d'Autriche_F1_PO1_d4_GSM Alpes du Sud_35_</v>
      </c>
      <c r="BL975" s="312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0" t="str">
        <f>+VLOOKUP(G975,Liste!$A$7:$H$69,8,FALSE)</f>
        <v>Résineux</v>
      </c>
      <c r="BU975" s="290">
        <f t="shared" si="304"/>
        <v>0</v>
      </c>
      <c r="BV975" s="292">
        <f t="shared" si="305"/>
        <v>1</v>
      </c>
      <c r="BW975" s="311">
        <v>0</v>
      </c>
      <c r="BX975" s="290">
        <f t="shared" si="306"/>
        <v>0.43</v>
      </c>
      <c r="BY975">
        <f t="shared" si="307"/>
        <v>0</v>
      </c>
      <c r="BZ975" s="296">
        <f t="shared" si="308"/>
        <v>0</v>
      </c>
      <c r="CB975" s="291">
        <v>0.6</v>
      </c>
      <c r="CC975" s="291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hidden="1" x14ac:dyDescent="0.25">
      <c r="A976" s="4">
        <v>2021</v>
      </c>
      <c r="B976" s="308">
        <v>44279</v>
      </c>
      <c r="C976" s="4" t="s">
        <v>1480</v>
      </c>
      <c r="D976" s="4" t="s">
        <v>1481</v>
      </c>
      <c r="E976" s="4"/>
      <c r="F976" s="4" t="s">
        <v>1482</v>
      </c>
      <c r="G976" s="5" t="s">
        <v>1483</v>
      </c>
      <c r="H976" s="5" t="s">
        <v>1484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1485</v>
      </c>
      <c r="P976" s="6" t="s">
        <v>1486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+VLOOKUP(G976,Liste!$A$7:$G$69,3,FALSE)</f>
        <v>Pin Noir d'Autriche</v>
      </c>
      <c r="BI976" s="96" t="str">
        <f>+VLOOKUP(H976,Liste!$B$7:$G$69,5,FALSE)</f>
        <v>GSM Alpes du Sud</v>
      </c>
      <c r="BJ976" s="131">
        <f t="shared" si="301"/>
        <v>40</v>
      </c>
      <c r="BK976" s="131" t="str">
        <f t="shared" si="303"/>
        <v>Pin Noir d'Autriche_F1_PO1_d4_GSM Alpes du Sud_40_</v>
      </c>
      <c r="BL976" s="312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0" t="str">
        <f>+VLOOKUP(G976,Liste!$A$7:$H$69,8,FALSE)</f>
        <v>Résineux</v>
      </c>
      <c r="BU976" s="290">
        <f t="shared" si="304"/>
        <v>0</v>
      </c>
      <c r="BV976" s="292">
        <f t="shared" si="305"/>
        <v>1</v>
      </c>
      <c r="BW976" s="311">
        <v>0</v>
      </c>
      <c r="BX976" s="290">
        <f t="shared" si="306"/>
        <v>0.43</v>
      </c>
      <c r="BY976">
        <f t="shared" si="307"/>
        <v>0</v>
      </c>
      <c r="BZ976" s="296">
        <f t="shared" si="308"/>
        <v>0</v>
      </c>
      <c r="CB976" s="291">
        <v>0.6</v>
      </c>
      <c r="CC976" s="291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hidden="1" x14ac:dyDescent="0.25">
      <c r="A977" s="4">
        <v>2021</v>
      </c>
      <c r="B977" s="308">
        <v>44279</v>
      </c>
      <c r="C977" s="4" t="s">
        <v>1480</v>
      </c>
      <c r="D977" s="4" t="s">
        <v>1481</v>
      </c>
      <c r="E977" s="4"/>
      <c r="F977" s="4" t="s">
        <v>1482</v>
      </c>
      <c r="G977" s="5" t="s">
        <v>1483</v>
      </c>
      <c r="H977" s="5" t="s">
        <v>1484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1485</v>
      </c>
      <c r="P977" s="6" t="s">
        <v>1486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+VLOOKUP(G977,Liste!$A$7:$G$69,3,FALSE)</f>
        <v>Pin Noir d'Autriche</v>
      </c>
      <c r="BI977" s="96" t="str">
        <f>+VLOOKUP(H977,Liste!$B$7:$G$69,5,FALSE)</f>
        <v>GSM Alpes du Sud</v>
      </c>
      <c r="BJ977" s="131">
        <f t="shared" si="301"/>
        <v>40</v>
      </c>
      <c r="BK977" s="131" t="str">
        <f t="shared" si="303"/>
        <v>Pin Noir d'Autriche_F1_PO1_d4_GSM Alpes du Sud_40_</v>
      </c>
      <c r="BL977" s="312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0" t="str">
        <f>+VLOOKUP(G977,Liste!$A$7:$H$69,8,FALSE)</f>
        <v>Résineux</v>
      </c>
      <c r="BU977" s="290">
        <f t="shared" si="304"/>
        <v>0</v>
      </c>
      <c r="BV977" s="292">
        <f t="shared" si="305"/>
        <v>1</v>
      </c>
      <c r="BW977" s="311">
        <v>0</v>
      </c>
      <c r="BX977" s="290">
        <f t="shared" si="306"/>
        <v>0.43</v>
      </c>
      <c r="BY977">
        <f t="shared" si="307"/>
        <v>0</v>
      </c>
      <c r="BZ977" s="296">
        <f t="shared" si="308"/>
        <v>0</v>
      </c>
      <c r="CB977" s="291">
        <v>0.6</v>
      </c>
      <c r="CC977" s="291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hidden="1" x14ac:dyDescent="0.25">
      <c r="A978" s="4">
        <v>2021</v>
      </c>
      <c r="B978" s="308">
        <v>44279</v>
      </c>
      <c r="C978" s="4" t="s">
        <v>1480</v>
      </c>
      <c r="D978" s="4" t="s">
        <v>1481</v>
      </c>
      <c r="E978" s="4"/>
      <c r="F978" s="4" t="s">
        <v>1482</v>
      </c>
      <c r="G978" s="5" t="s">
        <v>1483</v>
      </c>
      <c r="H978" s="5" t="s">
        <v>1484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1485</v>
      </c>
      <c r="P978" s="6" t="s">
        <v>1486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+VLOOKUP(G978,Liste!$A$7:$G$69,3,FALSE)</f>
        <v>Pin Noir d'Autriche</v>
      </c>
      <c r="BI978" s="96" t="str">
        <f>+VLOOKUP(H978,Liste!$B$7:$G$69,5,FALSE)</f>
        <v>GSM Alpes du Sud</v>
      </c>
      <c r="BJ978" s="131">
        <f t="shared" si="301"/>
        <v>45</v>
      </c>
      <c r="BK978" s="131" t="str">
        <f t="shared" si="303"/>
        <v>Pin Noir d'Autriche_F1_PO1_d4_GSM Alpes du Sud_45_</v>
      </c>
      <c r="BL978" s="312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0" t="str">
        <f>+VLOOKUP(G978,Liste!$A$7:$H$69,8,FALSE)</f>
        <v>Résineux</v>
      </c>
      <c r="BU978" s="290">
        <f t="shared" si="304"/>
        <v>0</v>
      </c>
      <c r="BV978" s="292">
        <f t="shared" si="305"/>
        <v>1</v>
      </c>
      <c r="BW978" s="311">
        <v>0</v>
      </c>
      <c r="BX978" s="290">
        <f t="shared" si="306"/>
        <v>0.43</v>
      </c>
      <c r="BY978">
        <f t="shared" si="307"/>
        <v>0</v>
      </c>
      <c r="BZ978" s="296">
        <f t="shared" si="308"/>
        <v>0</v>
      </c>
      <c r="CB978" s="291">
        <v>0.6</v>
      </c>
      <c r="CC978" s="291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hidden="1" x14ac:dyDescent="0.25">
      <c r="A979" s="4">
        <v>2021</v>
      </c>
      <c r="B979" s="308">
        <v>44279</v>
      </c>
      <c r="C979" s="4" t="s">
        <v>1480</v>
      </c>
      <c r="D979" s="4" t="s">
        <v>1481</v>
      </c>
      <c r="E979" s="4"/>
      <c r="F979" s="4" t="s">
        <v>1482</v>
      </c>
      <c r="G979" s="5" t="s">
        <v>1483</v>
      </c>
      <c r="H979" s="5" t="s">
        <v>1484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1485</v>
      </c>
      <c r="P979" s="6" t="s">
        <v>1486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+VLOOKUP(G979,Liste!$A$7:$G$69,3,FALSE)</f>
        <v>Pin Noir d'Autriche</v>
      </c>
      <c r="BI979" s="96" t="str">
        <f>+VLOOKUP(H979,Liste!$B$7:$G$69,5,FALSE)</f>
        <v>GSM Alpes du Sud</v>
      </c>
      <c r="BJ979" s="131">
        <f t="shared" si="301"/>
        <v>50</v>
      </c>
      <c r="BK979" s="131" t="str">
        <f t="shared" si="303"/>
        <v>Pin Noir d'Autriche_F1_PO1_d4_GSM Alpes du Sud_50_</v>
      </c>
      <c r="BL979" s="312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0" t="str">
        <f>+VLOOKUP(G979,Liste!$A$7:$H$69,8,FALSE)</f>
        <v>Résineux</v>
      </c>
      <c r="BU979" s="290">
        <f t="shared" si="304"/>
        <v>0</v>
      </c>
      <c r="BV979" s="292">
        <f t="shared" si="305"/>
        <v>1</v>
      </c>
      <c r="BW979" s="311">
        <v>0</v>
      </c>
      <c r="BX979" s="290">
        <f t="shared" si="306"/>
        <v>0.43</v>
      </c>
      <c r="BY979">
        <f t="shared" si="307"/>
        <v>0</v>
      </c>
      <c r="BZ979" s="296">
        <f t="shared" si="308"/>
        <v>0</v>
      </c>
      <c r="CB979" s="291">
        <v>0.6</v>
      </c>
      <c r="CC979" s="291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hidden="1" x14ac:dyDescent="0.25">
      <c r="A980" s="4">
        <v>2021</v>
      </c>
      <c r="B980" s="308">
        <v>44279</v>
      </c>
      <c r="C980" s="4" t="s">
        <v>1480</v>
      </c>
      <c r="D980" s="4" t="s">
        <v>1481</v>
      </c>
      <c r="E980" s="4"/>
      <c r="F980" s="4" t="s">
        <v>1482</v>
      </c>
      <c r="G980" s="5" t="s">
        <v>1483</v>
      </c>
      <c r="H980" s="5" t="s">
        <v>1484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1485</v>
      </c>
      <c r="P980" s="6" t="s">
        <v>1486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+VLOOKUP(G980,Liste!$A$7:$G$69,3,FALSE)</f>
        <v>Pin Noir d'Autriche</v>
      </c>
      <c r="BI980" s="96" t="str">
        <f>+VLOOKUP(H980,Liste!$B$7:$G$69,5,FALSE)</f>
        <v>GSM Alpes du Sud</v>
      </c>
      <c r="BJ980" s="131">
        <f t="shared" si="301"/>
        <v>55</v>
      </c>
      <c r="BK980" s="131" t="str">
        <f t="shared" si="303"/>
        <v>Pin Noir d'Autriche_F1_PO1_d4_GSM Alpes du Sud_55_</v>
      </c>
      <c r="BL980" s="312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0" t="str">
        <f>+VLOOKUP(G980,Liste!$A$7:$H$69,8,FALSE)</f>
        <v>Résineux</v>
      </c>
      <c r="BU980" s="290">
        <f t="shared" si="304"/>
        <v>0</v>
      </c>
      <c r="BV980" s="292">
        <f t="shared" si="305"/>
        <v>1</v>
      </c>
      <c r="BW980" s="311">
        <v>0</v>
      </c>
      <c r="BX980" s="290">
        <f t="shared" si="306"/>
        <v>0.43</v>
      </c>
      <c r="BY980">
        <f t="shared" si="307"/>
        <v>0</v>
      </c>
      <c r="BZ980" s="296">
        <f t="shared" si="308"/>
        <v>0</v>
      </c>
      <c r="CB980" s="291">
        <v>0.6</v>
      </c>
      <c r="CC980" s="291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hidden="1" x14ac:dyDescent="0.25">
      <c r="A981" s="4">
        <v>2021</v>
      </c>
      <c r="B981" s="308">
        <v>44279</v>
      </c>
      <c r="C981" s="4" t="s">
        <v>1480</v>
      </c>
      <c r="D981" s="4" t="s">
        <v>1481</v>
      </c>
      <c r="E981" s="4"/>
      <c r="F981" s="4" t="s">
        <v>1482</v>
      </c>
      <c r="G981" s="5" t="s">
        <v>1483</v>
      </c>
      <c r="H981" s="5" t="s">
        <v>1484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1485</v>
      </c>
      <c r="P981" s="6" t="s">
        <v>1486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+VLOOKUP(G981,Liste!$A$7:$G$69,3,FALSE)</f>
        <v>Pin Noir d'Autriche</v>
      </c>
      <c r="BI981" s="96" t="str">
        <f>+VLOOKUP(H981,Liste!$B$7:$G$69,5,FALSE)</f>
        <v>GSM Alpes du Sud</v>
      </c>
      <c r="BJ981" s="131">
        <f t="shared" si="301"/>
        <v>55</v>
      </c>
      <c r="BK981" s="131" t="str">
        <f t="shared" si="303"/>
        <v>Pin Noir d'Autriche_F1_PO1_d4_GSM Alpes du Sud_55_</v>
      </c>
      <c r="BL981" s="312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0" t="str">
        <f>+VLOOKUP(G981,Liste!$A$7:$H$69,8,FALSE)</f>
        <v>Résineux</v>
      </c>
      <c r="BU981" s="290">
        <f t="shared" si="304"/>
        <v>0</v>
      </c>
      <c r="BV981" s="292">
        <f t="shared" si="305"/>
        <v>1</v>
      </c>
      <c r="BW981" s="311">
        <v>0</v>
      </c>
      <c r="BX981" s="290">
        <f t="shared" si="306"/>
        <v>0.43</v>
      </c>
      <c r="BY981">
        <f t="shared" si="307"/>
        <v>0</v>
      </c>
      <c r="BZ981" s="296">
        <f t="shared" si="308"/>
        <v>0</v>
      </c>
      <c r="CB981" s="291">
        <v>0.6</v>
      </c>
      <c r="CC981" s="291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hidden="1" x14ac:dyDescent="0.25">
      <c r="A982" s="4">
        <v>2021</v>
      </c>
      <c r="B982" s="308">
        <v>44279</v>
      </c>
      <c r="C982" s="4" t="s">
        <v>1480</v>
      </c>
      <c r="D982" s="4" t="s">
        <v>1481</v>
      </c>
      <c r="E982" s="4"/>
      <c r="F982" s="4" t="s">
        <v>1482</v>
      </c>
      <c r="G982" s="5" t="s">
        <v>1483</v>
      </c>
      <c r="H982" s="5" t="s">
        <v>1484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1485</v>
      </c>
      <c r="P982" s="6" t="s">
        <v>1486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+VLOOKUP(G982,Liste!$A$7:$G$69,3,FALSE)</f>
        <v>Pin Noir d'Autriche</v>
      </c>
      <c r="BI982" s="96" t="str">
        <f>+VLOOKUP(H982,Liste!$B$7:$G$69,5,FALSE)</f>
        <v>GSM Alpes du Sud</v>
      </c>
      <c r="BJ982" s="131">
        <f t="shared" si="301"/>
        <v>60</v>
      </c>
      <c r="BK982" s="131" t="str">
        <f t="shared" si="303"/>
        <v>Pin Noir d'Autriche_F1_PO1_d4_GSM Alpes du Sud_60_</v>
      </c>
      <c r="BL982" s="312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0" t="str">
        <f>+VLOOKUP(G982,Liste!$A$7:$H$69,8,FALSE)</f>
        <v>Résineux</v>
      </c>
      <c r="BU982" s="290">
        <f t="shared" si="304"/>
        <v>0</v>
      </c>
      <c r="BV982" s="292">
        <f t="shared" si="305"/>
        <v>1</v>
      </c>
      <c r="BW982" s="311">
        <v>0</v>
      </c>
      <c r="BX982" s="290">
        <f t="shared" si="306"/>
        <v>0.43</v>
      </c>
      <c r="BY982">
        <f t="shared" si="307"/>
        <v>0</v>
      </c>
      <c r="BZ982" s="296">
        <f t="shared" si="308"/>
        <v>0</v>
      </c>
      <c r="CB982" s="291">
        <v>0.6</v>
      </c>
      <c r="CC982" s="291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hidden="1" x14ac:dyDescent="0.25">
      <c r="A983" s="4">
        <v>2021</v>
      </c>
      <c r="B983" s="308">
        <v>44279</v>
      </c>
      <c r="C983" s="4" t="s">
        <v>1480</v>
      </c>
      <c r="D983" s="4" t="s">
        <v>1481</v>
      </c>
      <c r="E983" s="4"/>
      <c r="F983" s="4" t="s">
        <v>1482</v>
      </c>
      <c r="G983" s="5" t="s">
        <v>1483</v>
      </c>
      <c r="H983" s="5" t="s">
        <v>1484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1485</v>
      </c>
      <c r="P983" s="6" t="s">
        <v>1486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+VLOOKUP(G983,Liste!$A$7:$G$69,3,FALSE)</f>
        <v>Pin Noir d'Autriche</v>
      </c>
      <c r="BI983" s="96" t="str">
        <f>+VLOOKUP(H983,Liste!$B$7:$G$69,5,FALSE)</f>
        <v>GSM Alpes du Sud</v>
      </c>
      <c r="BJ983" s="131">
        <f t="shared" si="301"/>
        <v>65</v>
      </c>
      <c r="BK983" s="131" t="str">
        <f t="shared" si="303"/>
        <v>Pin Noir d'Autriche_F1_PO1_d4_GSM Alpes du Sud_65_</v>
      </c>
      <c r="BL983" s="312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0" t="str">
        <f>+VLOOKUP(G983,Liste!$A$7:$H$69,8,FALSE)</f>
        <v>Résineux</v>
      </c>
      <c r="BU983" s="290">
        <f t="shared" si="304"/>
        <v>0</v>
      </c>
      <c r="BV983" s="292">
        <f t="shared" si="305"/>
        <v>1</v>
      </c>
      <c r="BW983" s="311">
        <v>0</v>
      </c>
      <c r="BX983" s="290">
        <f t="shared" si="306"/>
        <v>0.43</v>
      </c>
      <c r="BY983">
        <f t="shared" si="307"/>
        <v>0</v>
      </c>
      <c r="BZ983" s="296">
        <f t="shared" si="308"/>
        <v>0</v>
      </c>
      <c r="CB983" s="291">
        <v>0.6</v>
      </c>
      <c r="CC983" s="291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hidden="1" x14ac:dyDescent="0.25">
      <c r="A984" s="4">
        <v>2021</v>
      </c>
      <c r="B984" s="308">
        <v>44279</v>
      </c>
      <c r="C984" s="4" t="s">
        <v>1480</v>
      </c>
      <c r="D984" s="4" t="s">
        <v>1481</v>
      </c>
      <c r="E984" s="4"/>
      <c r="F984" s="4" t="s">
        <v>1482</v>
      </c>
      <c r="G984" s="5" t="s">
        <v>1483</v>
      </c>
      <c r="H984" s="5" t="s">
        <v>1484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1485</v>
      </c>
      <c r="P984" s="6" t="s">
        <v>1486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+VLOOKUP(G984,Liste!$A$7:$G$69,3,FALSE)</f>
        <v>Pin Noir d'Autriche</v>
      </c>
      <c r="BI984" s="96" t="str">
        <f>+VLOOKUP(H984,Liste!$B$7:$G$69,5,FALSE)</f>
        <v>GSM Alpes du Sud</v>
      </c>
      <c r="BJ984" s="131">
        <f t="shared" si="301"/>
        <v>70</v>
      </c>
      <c r="BK984" s="131" t="str">
        <f t="shared" si="303"/>
        <v>Pin Noir d'Autriche_F1_PO1_d4_GSM Alpes du Sud_70_</v>
      </c>
      <c r="BL984" s="312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0" t="str">
        <f>+VLOOKUP(G984,Liste!$A$7:$H$69,8,FALSE)</f>
        <v>Résineux</v>
      </c>
      <c r="BU984" s="290">
        <f t="shared" si="304"/>
        <v>0</v>
      </c>
      <c r="BV984" s="292">
        <f t="shared" si="305"/>
        <v>1</v>
      </c>
      <c r="BW984" s="311">
        <v>0</v>
      </c>
      <c r="BX984" s="290">
        <f t="shared" si="306"/>
        <v>0.43</v>
      </c>
      <c r="BY984">
        <f t="shared" si="307"/>
        <v>0</v>
      </c>
      <c r="BZ984" s="296">
        <f t="shared" si="308"/>
        <v>0</v>
      </c>
      <c r="CB984" s="291">
        <v>0.6</v>
      </c>
      <c r="CC984" s="291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hidden="1" x14ac:dyDescent="0.25">
      <c r="A985" s="4">
        <v>2021</v>
      </c>
      <c r="B985" s="308">
        <v>44279</v>
      </c>
      <c r="C985" s="4" t="s">
        <v>1480</v>
      </c>
      <c r="D985" s="4" t="s">
        <v>1481</v>
      </c>
      <c r="E985" s="4"/>
      <c r="F985" s="4" t="s">
        <v>1482</v>
      </c>
      <c r="G985" s="5" t="s">
        <v>1483</v>
      </c>
      <c r="H985" s="5" t="s">
        <v>1484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1485</v>
      </c>
      <c r="P985" s="6" t="s">
        <v>1486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+VLOOKUP(G985,Liste!$A$7:$G$69,3,FALSE)</f>
        <v>Pin Noir d'Autriche</v>
      </c>
      <c r="BI985" s="96" t="str">
        <f>+VLOOKUP(H985,Liste!$B$7:$G$69,5,FALSE)</f>
        <v>GSM Alpes du Sud</v>
      </c>
      <c r="BJ985" s="131">
        <f t="shared" si="301"/>
        <v>70</v>
      </c>
      <c r="BK985" s="131" t="str">
        <f t="shared" si="303"/>
        <v>Pin Noir d'Autriche_F1_PO1_d4_GSM Alpes du Sud_70_</v>
      </c>
      <c r="BL985" s="312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0" t="str">
        <f>+VLOOKUP(G985,Liste!$A$7:$H$69,8,FALSE)</f>
        <v>Résineux</v>
      </c>
      <c r="BU985" s="290">
        <f t="shared" si="304"/>
        <v>0</v>
      </c>
      <c r="BV985" s="292">
        <f t="shared" si="305"/>
        <v>1</v>
      </c>
      <c r="BW985" s="311">
        <v>0</v>
      </c>
      <c r="BX985" s="290">
        <f t="shared" si="306"/>
        <v>0.43</v>
      </c>
      <c r="BY985">
        <f t="shared" si="307"/>
        <v>0</v>
      </c>
      <c r="BZ985" s="296">
        <f t="shared" si="308"/>
        <v>0</v>
      </c>
      <c r="CB985" s="291">
        <v>0.6</v>
      </c>
      <c r="CC985" s="291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hidden="1" x14ac:dyDescent="0.25">
      <c r="A986" s="4">
        <v>2021</v>
      </c>
      <c r="B986" s="308">
        <v>44279</v>
      </c>
      <c r="C986" s="4" t="s">
        <v>1480</v>
      </c>
      <c r="D986" s="4" t="s">
        <v>1481</v>
      </c>
      <c r="E986" s="4"/>
      <c r="F986" s="4" t="s">
        <v>1482</v>
      </c>
      <c r="G986" s="5" t="s">
        <v>1483</v>
      </c>
      <c r="H986" s="5" t="s">
        <v>1484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1485</v>
      </c>
      <c r="P986" s="6" t="s">
        <v>1486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+VLOOKUP(G986,Liste!$A$7:$G$69,3,FALSE)</f>
        <v>Pin Noir d'Autriche</v>
      </c>
      <c r="BI986" s="96" t="str">
        <f>+VLOOKUP(H986,Liste!$B$7:$G$69,5,FALSE)</f>
        <v>GSM Alpes du Sud</v>
      </c>
      <c r="BJ986" s="131">
        <f t="shared" si="301"/>
        <v>75</v>
      </c>
      <c r="BK986" s="131" t="str">
        <f t="shared" si="303"/>
        <v>Pin Noir d'Autriche_F1_PO1_d4_GSM Alpes du Sud_75_</v>
      </c>
      <c r="BL986" s="312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0" t="str">
        <f>+VLOOKUP(G986,Liste!$A$7:$H$69,8,FALSE)</f>
        <v>Résineux</v>
      </c>
      <c r="BU986" s="290">
        <f t="shared" si="304"/>
        <v>0</v>
      </c>
      <c r="BV986" s="292">
        <f t="shared" si="305"/>
        <v>1</v>
      </c>
      <c r="BW986" s="311">
        <v>0</v>
      </c>
      <c r="BX986" s="290">
        <f t="shared" si="306"/>
        <v>0.43</v>
      </c>
      <c r="BY986">
        <f t="shared" si="307"/>
        <v>0</v>
      </c>
      <c r="BZ986" s="296">
        <f t="shared" si="308"/>
        <v>0</v>
      </c>
      <c r="CB986" s="291">
        <v>0.6</v>
      </c>
      <c r="CC986" s="291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hidden="1" x14ac:dyDescent="0.25">
      <c r="A987" s="4">
        <v>2021</v>
      </c>
      <c r="B987" s="308">
        <v>44279</v>
      </c>
      <c r="C987" s="4" t="s">
        <v>1480</v>
      </c>
      <c r="D987" s="4" t="s">
        <v>1481</v>
      </c>
      <c r="E987" s="4"/>
      <c r="F987" s="4" t="s">
        <v>1482</v>
      </c>
      <c r="G987" s="5" t="s">
        <v>1483</v>
      </c>
      <c r="H987" s="5" t="s">
        <v>1484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1485</v>
      </c>
      <c r="P987" s="6" t="s">
        <v>1486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+VLOOKUP(G987,Liste!$A$7:$G$69,3,FALSE)</f>
        <v>Pin Noir d'Autriche</v>
      </c>
      <c r="BI987" s="96" t="str">
        <f>+VLOOKUP(H987,Liste!$B$7:$G$69,5,FALSE)</f>
        <v>GSM Alpes du Sud</v>
      </c>
      <c r="BJ987" s="131">
        <f t="shared" si="301"/>
        <v>80</v>
      </c>
      <c r="BK987" s="131" t="str">
        <f t="shared" si="303"/>
        <v>Pin Noir d'Autriche_F1_PO1_d4_GSM Alpes du Sud_80_</v>
      </c>
      <c r="BL987" s="312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0" t="str">
        <f>+VLOOKUP(G987,Liste!$A$7:$H$69,8,FALSE)</f>
        <v>Résineux</v>
      </c>
      <c r="BU987" s="290">
        <f t="shared" si="304"/>
        <v>0</v>
      </c>
      <c r="BV987" s="292">
        <f t="shared" si="305"/>
        <v>1</v>
      </c>
      <c r="BW987" s="311">
        <v>0</v>
      </c>
      <c r="BX987" s="290">
        <f t="shared" si="306"/>
        <v>0.43</v>
      </c>
      <c r="BY987">
        <f t="shared" si="307"/>
        <v>0</v>
      </c>
      <c r="BZ987" s="296">
        <f t="shared" si="308"/>
        <v>0</v>
      </c>
      <c r="CB987" s="291">
        <v>0.6</v>
      </c>
      <c r="CC987" s="291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hidden="1" x14ac:dyDescent="0.25">
      <c r="A988" s="4">
        <v>2021</v>
      </c>
      <c r="B988" s="308">
        <v>44279</v>
      </c>
      <c r="C988" s="4" t="s">
        <v>1480</v>
      </c>
      <c r="D988" s="4" t="s">
        <v>1481</v>
      </c>
      <c r="E988" s="4"/>
      <c r="F988" s="4" t="s">
        <v>1482</v>
      </c>
      <c r="G988" s="5" t="s">
        <v>1483</v>
      </c>
      <c r="H988" s="5" t="s">
        <v>1484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1485</v>
      </c>
      <c r="P988" s="6" t="s">
        <v>1486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+VLOOKUP(G988,Liste!$A$7:$G$69,3,FALSE)</f>
        <v>Pin Noir d'Autriche</v>
      </c>
      <c r="BI988" s="96" t="str">
        <f>+VLOOKUP(H988,Liste!$B$7:$G$69,5,FALSE)</f>
        <v>GSM Alpes du Sud</v>
      </c>
      <c r="BJ988" s="131">
        <f t="shared" si="301"/>
        <v>80</v>
      </c>
      <c r="BK988" s="131" t="str">
        <f t="shared" si="303"/>
        <v>Pin Noir d'Autriche_F1_PO1_d4_GSM Alpes du Sud_80_</v>
      </c>
      <c r="BL988" s="312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0" t="str">
        <f>+VLOOKUP(G988,Liste!$A$7:$H$69,8,FALSE)</f>
        <v>Résineux</v>
      </c>
      <c r="BU988" s="290">
        <f t="shared" si="304"/>
        <v>0</v>
      </c>
      <c r="BV988" s="292">
        <f t="shared" si="305"/>
        <v>1</v>
      </c>
      <c r="BW988" s="311">
        <v>0</v>
      </c>
      <c r="BX988" s="290">
        <f t="shared" si="306"/>
        <v>0.43</v>
      </c>
      <c r="BY988">
        <f t="shared" si="307"/>
        <v>0</v>
      </c>
      <c r="BZ988" s="296">
        <f t="shared" si="308"/>
        <v>0</v>
      </c>
      <c r="CB988" s="291">
        <v>0.6</v>
      </c>
      <c r="CC988" s="291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hidden="1" x14ac:dyDescent="0.25">
      <c r="A989" s="4">
        <v>2021</v>
      </c>
      <c r="B989" s="308">
        <v>44279</v>
      </c>
      <c r="C989" s="4" t="s">
        <v>1480</v>
      </c>
      <c r="D989" s="4" t="s">
        <v>1481</v>
      </c>
      <c r="E989" s="4"/>
      <c r="F989" s="4" t="s">
        <v>1482</v>
      </c>
      <c r="G989" s="5" t="s">
        <v>1483</v>
      </c>
      <c r="H989" s="5" t="s">
        <v>1484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1485</v>
      </c>
      <c r="P989" s="6" t="s">
        <v>1486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+VLOOKUP(G989,Liste!$A$7:$G$69,3,FALSE)</f>
        <v>Pin Noir d'Autriche</v>
      </c>
      <c r="BI989" s="96" t="str">
        <f>+VLOOKUP(H989,Liste!$B$7:$G$69,5,FALSE)</f>
        <v>GSM Alpes du Sud</v>
      </c>
      <c r="BJ989" s="131">
        <f t="shared" si="301"/>
        <v>85</v>
      </c>
      <c r="BK989" s="131" t="str">
        <f t="shared" si="303"/>
        <v>Pin Noir d'Autriche_F1_PO1_d4_GSM Alpes du Sud_85_</v>
      </c>
      <c r="BL989" s="312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0" t="str">
        <f>+VLOOKUP(G989,Liste!$A$7:$H$69,8,FALSE)</f>
        <v>Résineux</v>
      </c>
      <c r="BU989" s="290">
        <f t="shared" si="304"/>
        <v>0</v>
      </c>
      <c r="BV989" s="292">
        <f t="shared" si="305"/>
        <v>1</v>
      </c>
      <c r="BW989" s="311">
        <v>0</v>
      </c>
      <c r="BX989" s="290">
        <f t="shared" si="306"/>
        <v>0.43</v>
      </c>
      <c r="BY989">
        <f t="shared" si="307"/>
        <v>0</v>
      </c>
      <c r="BZ989" s="296">
        <f t="shared" si="308"/>
        <v>0</v>
      </c>
      <c r="CB989" s="291">
        <v>0.6</v>
      </c>
      <c r="CC989" s="291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hidden="1" x14ac:dyDescent="0.25">
      <c r="A990" s="4">
        <v>2021</v>
      </c>
      <c r="B990" s="308">
        <v>44279</v>
      </c>
      <c r="C990" s="4" t="s">
        <v>1480</v>
      </c>
      <c r="D990" s="4" t="s">
        <v>1481</v>
      </c>
      <c r="E990" s="4"/>
      <c r="F990" s="4" t="s">
        <v>1482</v>
      </c>
      <c r="G990" s="5" t="s">
        <v>1483</v>
      </c>
      <c r="H990" s="5" t="s">
        <v>1484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1485</v>
      </c>
      <c r="P990" s="6" t="s">
        <v>1486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+VLOOKUP(G990,Liste!$A$7:$G$69,3,FALSE)</f>
        <v>Pin Noir d'Autriche</v>
      </c>
      <c r="BI990" s="96" t="str">
        <f>+VLOOKUP(H990,Liste!$B$7:$G$69,5,FALSE)</f>
        <v>GSM Alpes du Sud</v>
      </c>
      <c r="BJ990" s="131">
        <f t="shared" si="301"/>
        <v>90</v>
      </c>
      <c r="BK990" s="131" t="str">
        <f t="shared" si="303"/>
        <v>Pin Noir d'Autriche_F1_PO1_d4_GSM Alpes du Sud_90_</v>
      </c>
      <c r="BL990" s="312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0" t="str">
        <f>+VLOOKUP(G990,Liste!$A$7:$H$69,8,FALSE)</f>
        <v>Résineux</v>
      </c>
      <c r="BU990" s="290">
        <f t="shared" si="304"/>
        <v>0</v>
      </c>
      <c r="BV990" s="292">
        <f t="shared" si="305"/>
        <v>1</v>
      </c>
      <c r="BW990" s="311">
        <v>0</v>
      </c>
      <c r="BX990" s="290">
        <f t="shared" si="306"/>
        <v>0.43</v>
      </c>
      <c r="BY990">
        <f t="shared" si="307"/>
        <v>0</v>
      </c>
      <c r="BZ990" s="296">
        <f t="shared" si="308"/>
        <v>0</v>
      </c>
      <c r="CB990" s="291">
        <v>0.6</v>
      </c>
      <c r="CC990" s="291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hidden="1" x14ac:dyDescent="0.25">
      <c r="A991" s="4">
        <v>2021</v>
      </c>
      <c r="B991" s="308">
        <v>44279</v>
      </c>
      <c r="C991" s="4" t="s">
        <v>1480</v>
      </c>
      <c r="D991" s="4" t="s">
        <v>1481</v>
      </c>
      <c r="E991" s="4"/>
      <c r="F991" s="4" t="s">
        <v>1482</v>
      </c>
      <c r="G991" s="5" t="s">
        <v>1483</v>
      </c>
      <c r="H991" s="5" t="s">
        <v>1484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1485</v>
      </c>
      <c r="P991" s="6" t="s">
        <v>1486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+VLOOKUP(G991,Liste!$A$7:$G$69,3,FALSE)</f>
        <v>Pin Noir d'Autriche</v>
      </c>
      <c r="BI991" s="96" t="str">
        <f>+VLOOKUP(H991,Liste!$B$7:$G$69,5,FALSE)</f>
        <v>GSM Alpes du Sud</v>
      </c>
      <c r="BJ991" s="131">
        <f t="shared" si="301"/>
        <v>95</v>
      </c>
      <c r="BK991" s="131" t="str">
        <f t="shared" si="303"/>
        <v>Pin Noir d'Autriche_F1_PO1_d4_GSM Alpes du Sud_95_</v>
      </c>
      <c r="BL991" s="312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0" t="str">
        <f>+VLOOKUP(G991,Liste!$A$7:$H$69,8,FALSE)</f>
        <v>Résineux</v>
      </c>
      <c r="BU991" s="290">
        <f t="shared" si="304"/>
        <v>0</v>
      </c>
      <c r="BV991" s="292">
        <f t="shared" si="305"/>
        <v>1</v>
      </c>
      <c r="BW991" s="311">
        <v>0</v>
      </c>
      <c r="BX991" s="290">
        <f t="shared" si="306"/>
        <v>0.43</v>
      </c>
      <c r="BY991">
        <f t="shared" si="307"/>
        <v>0</v>
      </c>
      <c r="BZ991" s="296">
        <f t="shared" si="308"/>
        <v>0</v>
      </c>
      <c r="CB991" s="291">
        <v>0.6</v>
      </c>
      <c r="CC991" s="291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hidden="1" x14ac:dyDescent="0.25">
      <c r="A992" s="4">
        <v>2021</v>
      </c>
      <c r="B992" s="308">
        <v>44279</v>
      </c>
      <c r="C992" s="4" t="s">
        <v>1480</v>
      </c>
      <c r="D992" s="4" t="s">
        <v>1481</v>
      </c>
      <c r="E992" s="4"/>
      <c r="F992" s="4" t="s">
        <v>1482</v>
      </c>
      <c r="G992" s="5" t="s">
        <v>1483</v>
      </c>
      <c r="H992" s="5" t="s">
        <v>1484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1485</v>
      </c>
      <c r="P992" s="6" t="s">
        <v>1486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+VLOOKUP(G992,Liste!$A$7:$G$69,3,FALSE)</f>
        <v>Pin Noir d'Autriche</v>
      </c>
      <c r="BI992" s="96" t="str">
        <f>+VLOOKUP(H992,Liste!$B$7:$G$69,5,FALSE)</f>
        <v>GSM Alpes du Sud</v>
      </c>
      <c r="BJ992" s="131">
        <f t="shared" si="301"/>
        <v>95</v>
      </c>
      <c r="BK992" s="131" t="str">
        <f t="shared" si="303"/>
        <v>Pin Noir d'Autriche_F1_PO1_d4_GSM Alpes du Sud_95_</v>
      </c>
      <c r="BL992" s="312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0" t="str">
        <f>+VLOOKUP(G992,Liste!$A$7:$H$69,8,FALSE)</f>
        <v>Résineux</v>
      </c>
      <c r="BU992" s="290">
        <f t="shared" si="304"/>
        <v>0</v>
      </c>
      <c r="BV992" s="292">
        <f t="shared" si="305"/>
        <v>1</v>
      </c>
      <c r="BW992" s="311">
        <v>0</v>
      </c>
      <c r="BX992" s="290">
        <f t="shared" si="306"/>
        <v>0.43</v>
      </c>
      <c r="BY992">
        <f t="shared" si="307"/>
        <v>0</v>
      </c>
      <c r="BZ992" s="296">
        <f t="shared" si="308"/>
        <v>0</v>
      </c>
      <c r="CB992" s="291">
        <v>0.6</v>
      </c>
      <c r="CC992" s="291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hidden="1" x14ac:dyDescent="0.25">
      <c r="A993" s="4">
        <v>2021</v>
      </c>
      <c r="B993" s="308">
        <v>44279</v>
      </c>
      <c r="C993" s="4" t="s">
        <v>1480</v>
      </c>
      <c r="D993" s="4" t="s">
        <v>1481</v>
      </c>
      <c r="E993" s="4"/>
      <c r="F993" s="4" t="s">
        <v>1482</v>
      </c>
      <c r="G993" s="5" t="s">
        <v>1483</v>
      </c>
      <c r="H993" s="5" t="s">
        <v>1484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1485</v>
      </c>
      <c r="P993" s="6" t="s">
        <v>1486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+VLOOKUP(G993,Liste!$A$7:$G$69,3,FALSE)</f>
        <v>Pin Noir d'Autriche</v>
      </c>
      <c r="BI993" s="96" t="str">
        <f>+VLOOKUP(H993,Liste!$B$7:$G$69,5,FALSE)</f>
        <v>GSM Alpes du Sud</v>
      </c>
      <c r="BJ993" s="131">
        <f t="shared" si="301"/>
        <v>100</v>
      </c>
      <c r="BK993" s="131" t="str">
        <f t="shared" si="303"/>
        <v>Pin Noir d'Autriche_F1_PO1_d4_GSM Alpes du Sud_100_</v>
      </c>
      <c r="BL993" s="312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0" t="str">
        <f>+VLOOKUP(G993,Liste!$A$7:$H$69,8,FALSE)</f>
        <v>Résineux</v>
      </c>
      <c r="BU993" s="290">
        <f t="shared" si="304"/>
        <v>0</v>
      </c>
      <c r="BV993" s="292">
        <f t="shared" si="305"/>
        <v>1</v>
      </c>
      <c r="BW993" s="311">
        <v>0</v>
      </c>
      <c r="BX993" s="290">
        <f t="shared" si="306"/>
        <v>0.43</v>
      </c>
      <c r="BY993">
        <f t="shared" si="307"/>
        <v>0</v>
      </c>
      <c r="BZ993" s="296">
        <f t="shared" si="308"/>
        <v>0</v>
      </c>
      <c r="CB993" s="291">
        <v>0.6</v>
      </c>
      <c r="CC993" s="291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hidden="1" x14ac:dyDescent="0.25">
      <c r="A994" s="4">
        <v>2021</v>
      </c>
      <c r="B994" s="308">
        <v>44279</v>
      </c>
      <c r="C994" s="4" t="s">
        <v>1480</v>
      </c>
      <c r="D994" s="4" t="s">
        <v>1481</v>
      </c>
      <c r="E994" s="4"/>
      <c r="F994" s="4" t="s">
        <v>1482</v>
      </c>
      <c r="G994" s="5" t="s">
        <v>1483</v>
      </c>
      <c r="H994" s="5" t="s">
        <v>1484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1485</v>
      </c>
      <c r="P994" s="6" t="s">
        <v>1486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+VLOOKUP(G994,Liste!$A$7:$G$69,3,FALSE)</f>
        <v>Pin Noir d'Autriche</v>
      </c>
      <c r="BI994" s="96" t="str">
        <f>+VLOOKUP(H994,Liste!$B$7:$G$69,5,FALSE)</f>
        <v>GSM Alpes du Sud</v>
      </c>
      <c r="BJ994" s="131">
        <f t="shared" si="301"/>
        <v>105</v>
      </c>
      <c r="BK994" s="131" t="str">
        <f t="shared" si="303"/>
        <v>Pin Noir d'Autriche_F1_PO1_d4_GSM Alpes du Sud_105_</v>
      </c>
      <c r="BL994" s="312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0" t="str">
        <f>+VLOOKUP(G994,Liste!$A$7:$H$69,8,FALSE)</f>
        <v>Résineux</v>
      </c>
      <c r="BU994" s="290">
        <f t="shared" si="304"/>
        <v>0</v>
      </c>
      <c r="BV994" s="292">
        <f t="shared" si="305"/>
        <v>1</v>
      </c>
      <c r="BW994" s="311">
        <v>0</v>
      </c>
      <c r="BX994" s="290">
        <f t="shared" si="306"/>
        <v>0.43</v>
      </c>
      <c r="BY994">
        <f t="shared" si="307"/>
        <v>0</v>
      </c>
      <c r="BZ994" s="296">
        <f t="shared" si="308"/>
        <v>0</v>
      </c>
      <c r="CB994" s="291">
        <v>0.6</v>
      </c>
      <c r="CC994" s="291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hidden="1" x14ac:dyDescent="0.25">
      <c r="A995" s="4">
        <v>2021</v>
      </c>
      <c r="B995" s="308">
        <v>44279</v>
      </c>
      <c r="C995" s="4" t="s">
        <v>1480</v>
      </c>
      <c r="D995" s="4" t="s">
        <v>1481</v>
      </c>
      <c r="E995" s="4"/>
      <c r="F995" s="4" t="s">
        <v>1482</v>
      </c>
      <c r="G995" s="5" t="s">
        <v>1483</v>
      </c>
      <c r="H995" s="5" t="s">
        <v>1484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1485</v>
      </c>
      <c r="P995" s="6" t="s">
        <v>1486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+VLOOKUP(G995,Liste!$A$7:$G$69,3,FALSE)</f>
        <v>Pin Noir d'Autriche</v>
      </c>
      <c r="BI995" s="96" t="str">
        <f>+VLOOKUP(H995,Liste!$B$7:$G$69,5,FALSE)</f>
        <v>GSM Alpes du Sud</v>
      </c>
      <c r="BJ995" s="131">
        <f t="shared" si="301"/>
        <v>105</v>
      </c>
      <c r="BK995" s="131" t="str">
        <f t="shared" si="303"/>
        <v>Pin Noir d'Autriche_F1_PO1_d4_GSM Alpes du Sud_105_</v>
      </c>
      <c r="BL995" s="312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0" t="str">
        <f>+VLOOKUP(G995,Liste!$A$7:$H$69,8,FALSE)</f>
        <v>Résineux</v>
      </c>
      <c r="BU995" s="290">
        <f t="shared" si="304"/>
        <v>0</v>
      </c>
      <c r="BV995" s="292">
        <f t="shared" si="305"/>
        <v>1</v>
      </c>
      <c r="BW995" s="311">
        <v>0</v>
      </c>
      <c r="BX995" s="290">
        <f t="shared" si="306"/>
        <v>0.43</v>
      </c>
      <c r="BY995">
        <f t="shared" si="307"/>
        <v>0</v>
      </c>
      <c r="BZ995" s="296">
        <f t="shared" si="308"/>
        <v>0</v>
      </c>
      <c r="CB995" s="291">
        <v>0.6</v>
      </c>
      <c r="CC995" s="291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hidden="1" x14ac:dyDescent="0.25">
      <c r="A996" s="4">
        <v>2021</v>
      </c>
      <c r="B996" s="308">
        <v>44279</v>
      </c>
      <c r="C996" s="4" t="s">
        <v>1480</v>
      </c>
      <c r="D996" s="4" t="s">
        <v>1481</v>
      </c>
      <c r="E996" s="4"/>
      <c r="F996" s="4" t="s">
        <v>1482</v>
      </c>
      <c r="G996" s="5" t="s">
        <v>1483</v>
      </c>
      <c r="H996" s="5" t="s">
        <v>1484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1485</v>
      </c>
      <c r="P996" s="6" t="s">
        <v>1486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+VLOOKUP(G996,Liste!$A$7:$G$69,3,FALSE)</f>
        <v>Pin Noir d'Autriche</v>
      </c>
      <c r="BI996" s="96" t="str">
        <f>+VLOOKUP(H996,Liste!$B$7:$G$69,5,FALSE)</f>
        <v>GSM Alpes du Sud</v>
      </c>
      <c r="BJ996" s="131">
        <f t="shared" si="301"/>
        <v>25</v>
      </c>
      <c r="BK996" s="131" t="str">
        <f t="shared" si="303"/>
        <v>Pin Noir d'Autriche_F2_PO2_d4_GSM Alpes du Sud_25_</v>
      </c>
      <c r="BL996" s="312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0" t="str">
        <f>+VLOOKUP(G996,Liste!$A$7:$H$69,8,FALSE)</f>
        <v>Résineux</v>
      </c>
      <c r="BU996" s="290">
        <f t="shared" si="304"/>
        <v>0</v>
      </c>
      <c r="BV996" s="292">
        <f t="shared" si="305"/>
        <v>1</v>
      </c>
      <c r="BW996" s="311">
        <v>0</v>
      </c>
      <c r="BX996" s="290">
        <f t="shared" si="306"/>
        <v>0.43</v>
      </c>
      <c r="BY996">
        <f t="shared" si="307"/>
        <v>0</v>
      </c>
      <c r="BZ996" s="296">
        <f t="shared" si="308"/>
        <v>0</v>
      </c>
      <c r="CB996" s="291">
        <v>0.6</v>
      </c>
      <c r="CC996" s="291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hidden="1" x14ac:dyDescent="0.25">
      <c r="A997" s="4">
        <v>2021</v>
      </c>
      <c r="B997" s="308">
        <v>44279</v>
      </c>
      <c r="C997" s="4" t="s">
        <v>1480</v>
      </c>
      <c r="D997" s="4" t="s">
        <v>1481</v>
      </c>
      <c r="E997" s="4"/>
      <c r="F997" s="4" t="s">
        <v>1482</v>
      </c>
      <c r="G997" s="5" t="s">
        <v>1483</v>
      </c>
      <c r="H997" s="5" t="s">
        <v>1484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1485</v>
      </c>
      <c r="P997" s="6" t="s">
        <v>1486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+VLOOKUP(G997,Liste!$A$7:$G$69,3,FALSE)</f>
        <v>Pin Noir d'Autriche</v>
      </c>
      <c r="BI997" s="96" t="str">
        <f>+VLOOKUP(H997,Liste!$B$7:$G$69,5,FALSE)</f>
        <v>GSM Alpes du Sud</v>
      </c>
      <c r="BJ997" s="131">
        <f t="shared" si="301"/>
        <v>30</v>
      </c>
      <c r="BK997" s="131" t="str">
        <f t="shared" si="303"/>
        <v>Pin Noir d'Autriche_F2_PO2_d4_GSM Alpes du Sud_30_</v>
      </c>
      <c r="BL997" s="312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0" t="str">
        <f>+VLOOKUP(G997,Liste!$A$7:$H$69,8,FALSE)</f>
        <v>Résineux</v>
      </c>
      <c r="BU997" s="290">
        <f t="shared" si="304"/>
        <v>0</v>
      </c>
      <c r="BV997" s="292">
        <f t="shared" si="305"/>
        <v>1</v>
      </c>
      <c r="BW997" s="311">
        <v>0</v>
      </c>
      <c r="BX997" s="290">
        <f t="shared" si="306"/>
        <v>0.43</v>
      </c>
      <c r="BY997">
        <f t="shared" si="307"/>
        <v>0</v>
      </c>
      <c r="BZ997" s="296">
        <f t="shared" si="308"/>
        <v>0</v>
      </c>
      <c r="CB997" s="291">
        <v>0.6</v>
      </c>
      <c r="CC997" s="291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hidden="1" x14ac:dyDescent="0.25">
      <c r="A998" s="4">
        <v>2021</v>
      </c>
      <c r="B998" s="308">
        <v>44279</v>
      </c>
      <c r="C998" s="4" t="s">
        <v>1480</v>
      </c>
      <c r="D998" s="4" t="s">
        <v>1481</v>
      </c>
      <c r="E998" s="4"/>
      <c r="F998" s="4" t="s">
        <v>1482</v>
      </c>
      <c r="G998" s="5" t="s">
        <v>1483</v>
      </c>
      <c r="H998" s="5" t="s">
        <v>1484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1485</v>
      </c>
      <c r="P998" s="6" t="s">
        <v>1486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+VLOOKUP(G998,Liste!$A$7:$G$69,3,FALSE)</f>
        <v>Pin Noir d'Autriche</v>
      </c>
      <c r="BI998" s="96" t="str">
        <f>+VLOOKUP(H998,Liste!$B$7:$G$69,5,FALSE)</f>
        <v>GSM Alpes du Sud</v>
      </c>
      <c r="BJ998" s="131">
        <f t="shared" si="301"/>
        <v>35</v>
      </c>
      <c r="BK998" s="131" t="str">
        <f t="shared" si="303"/>
        <v>Pin Noir d'Autriche_F2_PO2_d4_GSM Alpes du Sud_35_</v>
      </c>
      <c r="BL998" s="312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0" t="str">
        <f>+VLOOKUP(G998,Liste!$A$7:$H$69,8,FALSE)</f>
        <v>Résineux</v>
      </c>
      <c r="BU998" s="290">
        <f t="shared" si="304"/>
        <v>0</v>
      </c>
      <c r="BV998" s="292">
        <f t="shared" si="305"/>
        <v>1</v>
      </c>
      <c r="BW998" s="311">
        <v>0</v>
      </c>
      <c r="BX998" s="290">
        <f t="shared" si="306"/>
        <v>0.43</v>
      </c>
      <c r="BY998">
        <f t="shared" si="307"/>
        <v>0</v>
      </c>
      <c r="BZ998" s="296">
        <f t="shared" si="308"/>
        <v>0</v>
      </c>
      <c r="CB998" s="291">
        <v>0.6</v>
      </c>
      <c r="CC998" s="291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hidden="1" x14ac:dyDescent="0.25">
      <c r="A999" s="4">
        <v>2021</v>
      </c>
      <c r="B999" s="308">
        <v>44279</v>
      </c>
      <c r="C999" s="4" t="s">
        <v>1480</v>
      </c>
      <c r="D999" s="4" t="s">
        <v>1481</v>
      </c>
      <c r="E999" s="4"/>
      <c r="F999" s="4" t="s">
        <v>1482</v>
      </c>
      <c r="G999" s="5" t="s">
        <v>1483</v>
      </c>
      <c r="H999" s="5" t="s">
        <v>1484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1485</v>
      </c>
      <c r="P999" s="6" t="s">
        <v>1486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+VLOOKUP(G999,Liste!$A$7:$G$69,3,FALSE)</f>
        <v>Pin Noir d'Autriche</v>
      </c>
      <c r="BI999" s="96" t="str">
        <f>+VLOOKUP(H999,Liste!$B$7:$G$69,5,FALSE)</f>
        <v>GSM Alpes du Sud</v>
      </c>
      <c r="BJ999" s="131">
        <f t="shared" si="301"/>
        <v>40</v>
      </c>
      <c r="BK999" s="131" t="str">
        <f t="shared" si="303"/>
        <v>Pin Noir d'Autriche_F2_PO2_d4_GSM Alpes du Sud_40_</v>
      </c>
      <c r="BL999" s="312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0" t="str">
        <f>+VLOOKUP(G999,Liste!$A$7:$H$69,8,FALSE)</f>
        <v>Résineux</v>
      </c>
      <c r="BU999" s="290">
        <f t="shared" si="304"/>
        <v>0</v>
      </c>
      <c r="BV999" s="292">
        <f t="shared" si="305"/>
        <v>1</v>
      </c>
      <c r="BW999" s="311">
        <v>0</v>
      </c>
      <c r="BX999" s="290">
        <f t="shared" si="306"/>
        <v>0.43</v>
      </c>
      <c r="BY999">
        <f t="shared" si="307"/>
        <v>0</v>
      </c>
      <c r="BZ999" s="296">
        <f t="shared" si="308"/>
        <v>0</v>
      </c>
      <c r="CB999" s="291">
        <v>0.6</v>
      </c>
      <c r="CC999" s="291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hidden="1" x14ac:dyDescent="0.25">
      <c r="A1000" s="4">
        <v>2021</v>
      </c>
      <c r="B1000" s="308">
        <v>44279</v>
      </c>
      <c r="C1000" s="4" t="s">
        <v>1480</v>
      </c>
      <c r="D1000" s="4" t="s">
        <v>1481</v>
      </c>
      <c r="E1000" s="4"/>
      <c r="F1000" s="4" t="s">
        <v>1482</v>
      </c>
      <c r="G1000" s="5" t="s">
        <v>1483</v>
      </c>
      <c r="H1000" s="5" t="s">
        <v>1484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1485</v>
      </c>
      <c r="P1000" s="6" t="s">
        <v>1486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+VLOOKUP(G1000,Liste!$A$7:$G$69,3,FALSE)</f>
        <v>Pin Noir d'Autriche</v>
      </c>
      <c r="BI1000" s="96" t="str">
        <f>+VLOOKUP(H1000,Liste!$B$7:$G$69,5,FALSE)</f>
        <v>GSM Alpes du Sud</v>
      </c>
      <c r="BJ1000" s="131">
        <f t="shared" si="301"/>
        <v>45</v>
      </c>
      <c r="BK1000" s="131" t="str">
        <f t="shared" si="303"/>
        <v>Pin Noir d'Autriche_F2_PO2_d4_GSM Alpes du Sud_45_</v>
      </c>
      <c r="BL1000" s="312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0" t="str">
        <f>+VLOOKUP(G1000,Liste!$A$7:$H$69,8,FALSE)</f>
        <v>Résineux</v>
      </c>
      <c r="BU1000" s="290">
        <f t="shared" si="304"/>
        <v>0</v>
      </c>
      <c r="BV1000" s="292">
        <f t="shared" si="305"/>
        <v>1</v>
      </c>
      <c r="BW1000" s="311">
        <v>0</v>
      </c>
      <c r="BX1000" s="290">
        <f t="shared" si="306"/>
        <v>0.43</v>
      </c>
      <c r="BY1000">
        <f t="shared" si="307"/>
        <v>0</v>
      </c>
      <c r="BZ1000" s="296">
        <f t="shared" si="308"/>
        <v>0</v>
      </c>
      <c r="CB1000" s="291">
        <v>0.6</v>
      </c>
      <c r="CC1000" s="291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hidden="1" x14ac:dyDescent="0.25">
      <c r="A1001" s="4">
        <v>2021</v>
      </c>
      <c r="B1001" s="308">
        <v>44279</v>
      </c>
      <c r="C1001" s="4" t="s">
        <v>1480</v>
      </c>
      <c r="D1001" s="4" t="s">
        <v>1481</v>
      </c>
      <c r="E1001" s="4"/>
      <c r="F1001" s="4" t="s">
        <v>1482</v>
      </c>
      <c r="G1001" s="5" t="s">
        <v>1483</v>
      </c>
      <c r="H1001" s="5" t="s">
        <v>1484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1485</v>
      </c>
      <c r="P1001" s="6" t="s">
        <v>1486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+VLOOKUP(G1001,Liste!$A$7:$G$69,3,FALSE)</f>
        <v>Pin Noir d'Autriche</v>
      </c>
      <c r="BI1001" s="96" t="str">
        <f>+VLOOKUP(H1001,Liste!$B$7:$G$69,5,FALSE)</f>
        <v>GSM Alpes du Sud</v>
      </c>
      <c r="BJ1001" s="131">
        <f t="shared" si="301"/>
        <v>45</v>
      </c>
      <c r="BK1001" s="131" t="str">
        <f t="shared" si="303"/>
        <v>Pin Noir d'Autriche_F2_PO2_d4_GSM Alpes du Sud_45_</v>
      </c>
      <c r="BL1001" s="312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0" t="str">
        <f>+VLOOKUP(G1001,Liste!$A$7:$H$69,8,FALSE)</f>
        <v>Résineux</v>
      </c>
      <c r="BU1001" s="290">
        <f t="shared" si="304"/>
        <v>0</v>
      </c>
      <c r="BV1001" s="292">
        <f t="shared" si="305"/>
        <v>1</v>
      </c>
      <c r="BW1001" s="311">
        <v>0</v>
      </c>
      <c r="BX1001" s="290">
        <f t="shared" si="306"/>
        <v>0.43</v>
      </c>
      <c r="BY1001">
        <f t="shared" si="307"/>
        <v>0</v>
      </c>
      <c r="BZ1001" s="296">
        <f t="shared" si="308"/>
        <v>0</v>
      </c>
      <c r="CB1001" s="291">
        <v>0.6</v>
      </c>
      <c r="CC1001" s="291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hidden="1" x14ac:dyDescent="0.25">
      <c r="A1002" s="4">
        <v>2021</v>
      </c>
      <c r="B1002" s="308">
        <v>44279</v>
      </c>
      <c r="C1002" s="4" t="s">
        <v>1480</v>
      </c>
      <c r="D1002" s="4" t="s">
        <v>1481</v>
      </c>
      <c r="E1002" s="4"/>
      <c r="F1002" s="4" t="s">
        <v>1482</v>
      </c>
      <c r="G1002" s="5" t="s">
        <v>1483</v>
      </c>
      <c r="H1002" s="5" t="s">
        <v>1484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1485</v>
      </c>
      <c r="P1002" s="6" t="s">
        <v>1486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+VLOOKUP(G1002,Liste!$A$7:$G$69,3,FALSE)</f>
        <v>Pin Noir d'Autriche</v>
      </c>
      <c r="BI1002" s="96" t="str">
        <f>+VLOOKUP(H1002,Liste!$B$7:$G$69,5,FALSE)</f>
        <v>GSM Alpes du Sud</v>
      </c>
      <c r="BJ1002" s="131">
        <f t="shared" si="301"/>
        <v>50</v>
      </c>
      <c r="BK1002" s="131" t="str">
        <f t="shared" si="303"/>
        <v>Pin Noir d'Autriche_F2_PO2_d4_GSM Alpes du Sud_50_</v>
      </c>
      <c r="BL1002" s="312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0" t="str">
        <f>+VLOOKUP(G1002,Liste!$A$7:$H$69,8,FALSE)</f>
        <v>Résineux</v>
      </c>
      <c r="BU1002" s="290">
        <f t="shared" si="304"/>
        <v>0</v>
      </c>
      <c r="BV1002" s="292">
        <f t="shared" si="305"/>
        <v>1</v>
      </c>
      <c r="BW1002" s="311">
        <v>0</v>
      </c>
      <c r="BX1002" s="290">
        <f t="shared" si="306"/>
        <v>0.43</v>
      </c>
      <c r="BY1002">
        <f t="shared" si="307"/>
        <v>0</v>
      </c>
      <c r="BZ1002" s="296">
        <f t="shared" si="308"/>
        <v>0</v>
      </c>
      <c r="CB1002" s="291">
        <v>0.6</v>
      </c>
      <c r="CC1002" s="291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hidden="1" x14ac:dyDescent="0.25">
      <c r="A1003" s="4">
        <v>2021</v>
      </c>
      <c r="B1003" s="308">
        <v>44279</v>
      </c>
      <c r="C1003" s="4" t="s">
        <v>1480</v>
      </c>
      <c r="D1003" s="4" t="s">
        <v>1481</v>
      </c>
      <c r="E1003" s="4"/>
      <c r="F1003" s="4" t="s">
        <v>1482</v>
      </c>
      <c r="G1003" s="5" t="s">
        <v>1483</v>
      </c>
      <c r="H1003" s="5" t="s">
        <v>1484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1485</v>
      </c>
      <c r="P1003" s="6" t="s">
        <v>1486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+VLOOKUP(G1003,Liste!$A$7:$G$69,3,FALSE)</f>
        <v>Pin Noir d'Autriche</v>
      </c>
      <c r="BI1003" s="96" t="str">
        <f>+VLOOKUP(H1003,Liste!$B$7:$G$69,5,FALSE)</f>
        <v>GSM Alpes du Sud</v>
      </c>
      <c r="BJ1003" s="131">
        <f t="shared" si="301"/>
        <v>55</v>
      </c>
      <c r="BK1003" s="131" t="str">
        <f t="shared" si="303"/>
        <v>Pin Noir d'Autriche_F2_PO2_d4_GSM Alpes du Sud_55_</v>
      </c>
      <c r="BL1003" s="312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0" t="str">
        <f>+VLOOKUP(G1003,Liste!$A$7:$H$69,8,FALSE)</f>
        <v>Résineux</v>
      </c>
      <c r="BU1003" s="290">
        <f t="shared" si="304"/>
        <v>0</v>
      </c>
      <c r="BV1003" s="292">
        <f t="shared" si="305"/>
        <v>1</v>
      </c>
      <c r="BW1003" s="311">
        <v>0</v>
      </c>
      <c r="BX1003" s="290">
        <f t="shared" si="306"/>
        <v>0.43</v>
      </c>
      <c r="BY1003">
        <f t="shared" si="307"/>
        <v>0</v>
      </c>
      <c r="BZ1003" s="296">
        <f t="shared" si="308"/>
        <v>0</v>
      </c>
      <c r="CB1003" s="291">
        <v>0.6</v>
      </c>
      <c r="CC1003" s="291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hidden="1" x14ac:dyDescent="0.25">
      <c r="A1004" s="4">
        <v>2021</v>
      </c>
      <c r="B1004" s="308">
        <v>44279</v>
      </c>
      <c r="C1004" s="4" t="s">
        <v>1480</v>
      </c>
      <c r="D1004" s="4" t="s">
        <v>1481</v>
      </c>
      <c r="E1004" s="4"/>
      <c r="F1004" s="4" t="s">
        <v>1482</v>
      </c>
      <c r="G1004" s="5" t="s">
        <v>1483</v>
      </c>
      <c r="H1004" s="5" t="s">
        <v>1484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1485</v>
      </c>
      <c r="P1004" s="6" t="s">
        <v>1486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+VLOOKUP(G1004,Liste!$A$7:$G$69,3,FALSE)</f>
        <v>Pin Noir d'Autriche</v>
      </c>
      <c r="BI1004" s="96" t="str">
        <f>+VLOOKUP(H1004,Liste!$B$7:$G$69,5,FALSE)</f>
        <v>GSM Alpes du Sud</v>
      </c>
      <c r="BJ1004" s="131">
        <f t="shared" si="301"/>
        <v>60</v>
      </c>
      <c r="BK1004" s="131" t="str">
        <f t="shared" si="303"/>
        <v>Pin Noir d'Autriche_F2_PO2_d4_GSM Alpes du Sud_60_</v>
      </c>
      <c r="BL1004" s="312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0" t="str">
        <f>+VLOOKUP(G1004,Liste!$A$7:$H$69,8,FALSE)</f>
        <v>Résineux</v>
      </c>
      <c r="BU1004" s="290">
        <f t="shared" si="304"/>
        <v>0</v>
      </c>
      <c r="BV1004" s="292">
        <f t="shared" si="305"/>
        <v>1</v>
      </c>
      <c r="BW1004" s="311">
        <v>0</v>
      </c>
      <c r="BX1004" s="290">
        <f t="shared" si="306"/>
        <v>0.43</v>
      </c>
      <c r="BY1004">
        <f t="shared" si="307"/>
        <v>0</v>
      </c>
      <c r="BZ1004" s="296">
        <f t="shared" si="308"/>
        <v>0</v>
      </c>
      <c r="CB1004" s="291">
        <v>0.6</v>
      </c>
      <c r="CC1004" s="291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hidden="1" x14ac:dyDescent="0.25">
      <c r="A1005" s="4">
        <v>2021</v>
      </c>
      <c r="B1005" s="308">
        <v>44279</v>
      </c>
      <c r="C1005" s="4" t="s">
        <v>1480</v>
      </c>
      <c r="D1005" s="4" t="s">
        <v>1481</v>
      </c>
      <c r="E1005" s="4"/>
      <c r="F1005" s="4" t="s">
        <v>1482</v>
      </c>
      <c r="G1005" s="5" t="s">
        <v>1483</v>
      </c>
      <c r="H1005" s="5" t="s">
        <v>1484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1485</v>
      </c>
      <c r="P1005" s="6" t="s">
        <v>1486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+VLOOKUP(G1005,Liste!$A$7:$G$69,3,FALSE)</f>
        <v>Pin Noir d'Autriche</v>
      </c>
      <c r="BI1005" s="96" t="str">
        <f>+VLOOKUP(H1005,Liste!$B$7:$G$69,5,FALSE)</f>
        <v>GSM Alpes du Sud</v>
      </c>
      <c r="BJ1005" s="131">
        <f t="shared" si="301"/>
        <v>60</v>
      </c>
      <c r="BK1005" s="131" t="str">
        <f t="shared" si="303"/>
        <v>Pin Noir d'Autriche_F2_PO2_d4_GSM Alpes du Sud_60_</v>
      </c>
      <c r="BL1005" s="312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0" t="str">
        <f>+VLOOKUP(G1005,Liste!$A$7:$H$69,8,FALSE)</f>
        <v>Résineux</v>
      </c>
      <c r="BU1005" s="290">
        <f t="shared" si="304"/>
        <v>0</v>
      </c>
      <c r="BV1005" s="292">
        <f t="shared" si="305"/>
        <v>1</v>
      </c>
      <c r="BW1005" s="311">
        <v>0</v>
      </c>
      <c r="BX1005" s="290">
        <f t="shared" si="306"/>
        <v>0.43</v>
      </c>
      <c r="BY1005">
        <f t="shared" si="307"/>
        <v>0</v>
      </c>
      <c r="BZ1005" s="296">
        <f t="shared" si="308"/>
        <v>0</v>
      </c>
      <c r="CB1005" s="291">
        <v>0.6</v>
      </c>
      <c r="CC1005" s="291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hidden="1" x14ac:dyDescent="0.25">
      <c r="A1006" s="4">
        <v>2021</v>
      </c>
      <c r="B1006" s="308">
        <v>44279</v>
      </c>
      <c r="C1006" s="4" t="s">
        <v>1480</v>
      </c>
      <c r="D1006" s="4" t="s">
        <v>1481</v>
      </c>
      <c r="E1006" s="4"/>
      <c r="F1006" s="4" t="s">
        <v>1482</v>
      </c>
      <c r="G1006" s="5" t="s">
        <v>1483</v>
      </c>
      <c r="H1006" s="5" t="s">
        <v>1484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1485</v>
      </c>
      <c r="P1006" s="6" t="s">
        <v>1486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+VLOOKUP(G1006,Liste!$A$7:$G$69,3,FALSE)</f>
        <v>Pin Noir d'Autriche</v>
      </c>
      <c r="BI1006" s="96" t="str">
        <f>+VLOOKUP(H1006,Liste!$B$7:$G$69,5,FALSE)</f>
        <v>GSM Alpes du Sud</v>
      </c>
      <c r="BJ1006" s="131">
        <f t="shared" si="301"/>
        <v>65</v>
      </c>
      <c r="BK1006" s="131" t="str">
        <f t="shared" si="303"/>
        <v>Pin Noir d'Autriche_F2_PO2_d4_GSM Alpes du Sud_65_</v>
      </c>
      <c r="BL1006" s="312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0" t="str">
        <f>+VLOOKUP(G1006,Liste!$A$7:$H$69,8,FALSE)</f>
        <v>Résineux</v>
      </c>
      <c r="BU1006" s="290">
        <f t="shared" si="304"/>
        <v>0</v>
      </c>
      <c r="BV1006" s="292">
        <f t="shared" si="305"/>
        <v>1</v>
      </c>
      <c r="BW1006" s="311">
        <v>0</v>
      </c>
      <c r="BX1006" s="290">
        <f t="shared" si="306"/>
        <v>0.43</v>
      </c>
      <c r="BY1006">
        <f t="shared" si="307"/>
        <v>0</v>
      </c>
      <c r="BZ1006" s="296">
        <f t="shared" si="308"/>
        <v>0</v>
      </c>
      <c r="CB1006" s="291">
        <v>0.6</v>
      </c>
      <c r="CC1006" s="291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hidden="1" x14ac:dyDescent="0.25">
      <c r="A1007" s="4">
        <v>2021</v>
      </c>
      <c r="B1007" s="308">
        <v>44279</v>
      </c>
      <c r="C1007" s="4" t="s">
        <v>1480</v>
      </c>
      <c r="D1007" s="4" t="s">
        <v>1481</v>
      </c>
      <c r="E1007" s="4"/>
      <c r="F1007" s="4" t="s">
        <v>1482</v>
      </c>
      <c r="G1007" s="5" t="s">
        <v>1483</v>
      </c>
      <c r="H1007" s="5" t="s">
        <v>1484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1485</v>
      </c>
      <c r="P1007" s="6" t="s">
        <v>1486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+VLOOKUP(G1007,Liste!$A$7:$G$69,3,FALSE)</f>
        <v>Pin Noir d'Autriche</v>
      </c>
      <c r="BI1007" s="96" t="str">
        <f>+VLOOKUP(H1007,Liste!$B$7:$G$69,5,FALSE)</f>
        <v>GSM Alpes du Sud</v>
      </c>
      <c r="BJ1007" s="131">
        <f t="shared" si="301"/>
        <v>70</v>
      </c>
      <c r="BK1007" s="131" t="str">
        <f t="shared" si="303"/>
        <v>Pin Noir d'Autriche_F2_PO2_d4_GSM Alpes du Sud_70_</v>
      </c>
      <c r="BL1007" s="312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0" t="str">
        <f>+VLOOKUP(G1007,Liste!$A$7:$H$69,8,FALSE)</f>
        <v>Résineux</v>
      </c>
      <c r="BU1007" s="290">
        <f t="shared" si="304"/>
        <v>0</v>
      </c>
      <c r="BV1007" s="292">
        <f t="shared" si="305"/>
        <v>1</v>
      </c>
      <c r="BW1007" s="311">
        <v>0</v>
      </c>
      <c r="BX1007" s="290">
        <f t="shared" si="306"/>
        <v>0.43</v>
      </c>
      <c r="BY1007">
        <f t="shared" si="307"/>
        <v>0</v>
      </c>
      <c r="BZ1007" s="296">
        <f t="shared" si="308"/>
        <v>0</v>
      </c>
      <c r="CB1007" s="291">
        <v>0.6</v>
      </c>
      <c r="CC1007" s="291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hidden="1" x14ac:dyDescent="0.25">
      <c r="A1008" s="4">
        <v>2021</v>
      </c>
      <c r="B1008" s="308">
        <v>44279</v>
      </c>
      <c r="C1008" s="4" t="s">
        <v>1480</v>
      </c>
      <c r="D1008" s="4" t="s">
        <v>1481</v>
      </c>
      <c r="E1008" s="4"/>
      <c r="F1008" s="4" t="s">
        <v>1482</v>
      </c>
      <c r="G1008" s="5" t="s">
        <v>1483</v>
      </c>
      <c r="H1008" s="5" t="s">
        <v>1484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1485</v>
      </c>
      <c r="P1008" s="6" t="s">
        <v>1486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+VLOOKUP(G1008,Liste!$A$7:$G$69,3,FALSE)</f>
        <v>Pin Noir d'Autriche</v>
      </c>
      <c r="BI1008" s="96" t="str">
        <f>+VLOOKUP(H1008,Liste!$B$7:$G$69,5,FALSE)</f>
        <v>GSM Alpes du Sud</v>
      </c>
      <c r="BJ1008" s="131">
        <f t="shared" si="301"/>
        <v>75</v>
      </c>
      <c r="BK1008" s="131" t="str">
        <f t="shared" si="303"/>
        <v>Pin Noir d'Autriche_F2_PO2_d4_GSM Alpes du Sud_75_</v>
      </c>
      <c r="BL1008" s="312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0" t="str">
        <f>+VLOOKUP(G1008,Liste!$A$7:$H$69,8,FALSE)</f>
        <v>Résineux</v>
      </c>
      <c r="BU1008" s="290">
        <f t="shared" si="304"/>
        <v>0</v>
      </c>
      <c r="BV1008" s="292">
        <f t="shared" si="305"/>
        <v>1</v>
      </c>
      <c r="BW1008" s="311">
        <v>0</v>
      </c>
      <c r="BX1008" s="290">
        <f t="shared" si="306"/>
        <v>0.43</v>
      </c>
      <c r="BY1008">
        <f t="shared" si="307"/>
        <v>0</v>
      </c>
      <c r="BZ1008" s="296">
        <f t="shared" si="308"/>
        <v>0</v>
      </c>
      <c r="CB1008" s="291">
        <v>0.6</v>
      </c>
      <c r="CC1008" s="291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hidden="1" x14ac:dyDescent="0.25">
      <c r="A1009" s="4">
        <v>2021</v>
      </c>
      <c r="B1009" s="308">
        <v>44279</v>
      </c>
      <c r="C1009" s="4" t="s">
        <v>1480</v>
      </c>
      <c r="D1009" s="4" t="s">
        <v>1481</v>
      </c>
      <c r="E1009" s="4"/>
      <c r="F1009" s="4" t="s">
        <v>1482</v>
      </c>
      <c r="G1009" s="5" t="s">
        <v>1483</v>
      </c>
      <c r="H1009" s="5" t="s">
        <v>1484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1485</v>
      </c>
      <c r="P1009" s="6" t="s">
        <v>1486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+VLOOKUP(G1009,Liste!$A$7:$G$69,3,FALSE)</f>
        <v>Pin Noir d'Autriche</v>
      </c>
      <c r="BI1009" s="96" t="str">
        <f>+VLOOKUP(H1009,Liste!$B$7:$G$69,5,FALSE)</f>
        <v>GSM Alpes du Sud</v>
      </c>
      <c r="BJ1009" s="131">
        <f t="shared" si="301"/>
        <v>75</v>
      </c>
      <c r="BK1009" s="131" t="str">
        <f t="shared" si="303"/>
        <v>Pin Noir d'Autriche_F2_PO2_d4_GSM Alpes du Sud_75_</v>
      </c>
      <c r="BL1009" s="312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0" t="str">
        <f>+VLOOKUP(G1009,Liste!$A$7:$H$69,8,FALSE)</f>
        <v>Résineux</v>
      </c>
      <c r="BU1009" s="290">
        <f t="shared" si="304"/>
        <v>0</v>
      </c>
      <c r="BV1009" s="292">
        <f t="shared" si="305"/>
        <v>1</v>
      </c>
      <c r="BW1009" s="311">
        <v>0</v>
      </c>
      <c r="BX1009" s="290">
        <f t="shared" si="306"/>
        <v>0.43</v>
      </c>
      <c r="BY1009">
        <f t="shared" si="307"/>
        <v>0</v>
      </c>
      <c r="BZ1009" s="296">
        <f t="shared" si="308"/>
        <v>0</v>
      </c>
      <c r="CB1009" s="291">
        <v>0.6</v>
      </c>
      <c r="CC1009" s="291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hidden="1" x14ac:dyDescent="0.25">
      <c r="A1010" s="4">
        <v>2021</v>
      </c>
      <c r="B1010" s="308">
        <v>44279</v>
      </c>
      <c r="C1010" s="4" t="s">
        <v>1480</v>
      </c>
      <c r="D1010" s="4" t="s">
        <v>1481</v>
      </c>
      <c r="E1010" s="4"/>
      <c r="F1010" s="4" t="s">
        <v>1482</v>
      </c>
      <c r="G1010" s="5" t="s">
        <v>1483</v>
      </c>
      <c r="H1010" s="5" t="s">
        <v>1484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1485</v>
      </c>
      <c r="P1010" s="6" t="s">
        <v>1486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+VLOOKUP(G1010,Liste!$A$7:$G$69,3,FALSE)</f>
        <v>Pin Noir d'Autriche</v>
      </c>
      <c r="BI1010" s="96" t="str">
        <f>+VLOOKUP(H1010,Liste!$B$7:$G$69,5,FALSE)</f>
        <v>GSM Alpes du Sud</v>
      </c>
      <c r="BJ1010" s="131">
        <f t="shared" si="301"/>
        <v>80</v>
      </c>
      <c r="BK1010" s="131" t="str">
        <f t="shared" si="303"/>
        <v>Pin Noir d'Autriche_F2_PO2_d4_GSM Alpes du Sud_80_</v>
      </c>
      <c r="BL1010" s="312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0" t="str">
        <f>+VLOOKUP(G1010,Liste!$A$7:$H$69,8,FALSE)</f>
        <v>Résineux</v>
      </c>
      <c r="BU1010" s="290">
        <f t="shared" si="304"/>
        <v>0</v>
      </c>
      <c r="BV1010" s="292">
        <f t="shared" si="305"/>
        <v>1</v>
      </c>
      <c r="BW1010" s="311">
        <v>0</v>
      </c>
      <c r="BX1010" s="290">
        <f t="shared" si="306"/>
        <v>0.43</v>
      </c>
      <c r="BY1010">
        <f t="shared" si="307"/>
        <v>0</v>
      </c>
      <c r="BZ1010" s="296">
        <f t="shared" si="308"/>
        <v>0</v>
      </c>
      <c r="CB1010" s="291">
        <v>0.6</v>
      </c>
      <c r="CC1010" s="291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hidden="1" x14ac:dyDescent="0.25">
      <c r="A1011" s="4">
        <v>2021</v>
      </c>
      <c r="B1011" s="308">
        <v>44279</v>
      </c>
      <c r="C1011" s="4" t="s">
        <v>1480</v>
      </c>
      <c r="D1011" s="4" t="s">
        <v>1481</v>
      </c>
      <c r="E1011" s="4"/>
      <c r="F1011" s="4" t="s">
        <v>1482</v>
      </c>
      <c r="G1011" s="5" t="s">
        <v>1483</v>
      </c>
      <c r="H1011" s="5" t="s">
        <v>1484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1485</v>
      </c>
      <c r="P1011" s="6" t="s">
        <v>1486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+VLOOKUP(G1011,Liste!$A$7:$G$69,3,FALSE)</f>
        <v>Pin Noir d'Autriche</v>
      </c>
      <c r="BI1011" s="96" t="str">
        <f>+VLOOKUP(H1011,Liste!$B$7:$G$69,5,FALSE)</f>
        <v>GSM Alpes du Sud</v>
      </c>
      <c r="BJ1011" s="131">
        <f t="shared" si="301"/>
        <v>85</v>
      </c>
      <c r="BK1011" s="131" t="str">
        <f t="shared" si="303"/>
        <v>Pin Noir d'Autriche_F2_PO2_d4_GSM Alpes du Sud_85_</v>
      </c>
      <c r="BL1011" s="312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0" t="str">
        <f>+VLOOKUP(G1011,Liste!$A$7:$H$69,8,FALSE)</f>
        <v>Résineux</v>
      </c>
      <c r="BU1011" s="290">
        <f t="shared" si="304"/>
        <v>0</v>
      </c>
      <c r="BV1011" s="292">
        <f t="shared" si="305"/>
        <v>1</v>
      </c>
      <c r="BW1011" s="311">
        <v>0</v>
      </c>
      <c r="BX1011" s="290">
        <f t="shared" si="306"/>
        <v>0.43</v>
      </c>
      <c r="BY1011">
        <f t="shared" si="307"/>
        <v>0</v>
      </c>
      <c r="BZ1011" s="296">
        <f t="shared" si="308"/>
        <v>0</v>
      </c>
      <c r="CB1011" s="291">
        <v>0.6</v>
      </c>
      <c r="CC1011" s="291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hidden="1" x14ac:dyDescent="0.25">
      <c r="A1012" s="4">
        <v>2021</v>
      </c>
      <c r="B1012" s="308">
        <v>44279</v>
      </c>
      <c r="C1012" s="4" t="s">
        <v>1480</v>
      </c>
      <c r="D1012" s="4" t="s">
        <v>1481</v>
      </c>
      <c r="E1012" s="4"/>
      <c r="F1012" s="4" t="s">
        <v>1482</v>
      </c>
      <c r="G1012" s="5" t="s">
        <v>1483</v>
      </c>
      <c r="H1012" s="5" t="s">
        <v>1484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1485</v>
      </c>
      <c r="P1012" s="6" t="s">
        <v>1486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+VLOOKUP(G1012,Liste!$A$7:$G$69,3,FALSE)</f>
        <v>Pin Noir d'Autriche</v>
      </c>
      <c r="BI1012" s="96" t="str">
        <f>+VLOOKUP(H1012,Liste!$B$7:$G$69,5,FALSE)</f>
        <v>GSM Alpes du Sud</v>
      </c>
      <c r="BJ1012" s="131">
        <f t="shared" si="301"/>
        <v>90</v>
      </c>
      <c r="BK1012" s="131" t="str">
        <f t="shared" si="303"/>
        <v>Pin Noir d'Autriche_F2_PO2_d4_GSM Alpes du Sud_90_</v>
      </c>
      <c r="BL1012" s="312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0" t="str">
        <f>+VLOOKUP(G1012,Liste!$A$7:$H$69,8,FALSE)</f>
        <v>Résineux</v>
      </c>
      <c r="BU1012" s="290">
        <f t="shared" si="304"/>
        <v>0</v>
      </c>
      <c r="BV1012" s="292">
        <f t="shared" si="305"/>
        <v>1</v>
      </c>
      <c r="BW1012" s="311">
        <v>0</v>
      </c>
      <c r="BX1012" s="290">
        <f t="shared" si="306"/>
        <v>0.43</v>
      </c>
      <c r="BY1012">
        <f t="shared" si="307"/>
        <v>0</v>
      </c>
      <c r="BZ1012" s="296">
        <f t="shared" si="308"/>
        <v>0</v>
      </c>
      <c r="CB1012" s="291">
        <v>0.6</v>
      </c>
      <c r="CC1012" s="291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hidden="1" x14ac:dyDescent="0.25">
      <c r="A1013" s="4">
        <v>2021</v>
      </c>
      <c r="B1013" s="308">
        <v>44279</v>
      </c>
      <c r="C1013" s="4" t="s">
        <v>1480</v>
      </c>
      <c r="D1013" s="4" t="s">
        <v>1481</v>
      </c>
      <c r="E1013" s="4"/>
      <c r="F1013" s="4" t="s">
        <v>1482</v>
      </c>
      <c r="G1013" s="5" t="s">
        <v>1483</v>
      </c>
      <c r="H1013" s="5" t="s">
        <v>1484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1485</v>
      </c>
      <c r="P1013" s="6" t="s">
        <v>1486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+VLOOKUP(G1013,Liste!$A$7:$G$69,3,FALSE)</f>
        <v>Pin Noir d'Autriche</v>
      </c>
      <c r="BI1013" s="96" t="str">
        <f>+VLOOKUP(H1013,Liste!$B$7:$G$69,5,FALSE)</f>
        <v>GSM Alpes du Sud</v>
      </c>
      <c r="BJ1013" s="131">
        <f t="shared" si="301"/>
        <v>90</v>
      </c>
      <c r="BK1013" s="131" t="str">
        <f t="shared" si="303"/>
        <v>Pin Noir d'Autriche_F2_PO2_d4_GSM Alpes du Sud_90_</v>
      </c>
      <c r="BL1013" s="312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0" t="str">
        <f>+VLOOKUP(G1013,Liste!$A$7:$H$69,8,FALSE)</f>
        <v>Résineux</v>
      </c>
      <c r="BU1013" s="290">
        <f t="shared" si="304"/>
        <v>0</v>
      </c>
      <c r="BV1013" s="292">
        <f t="shared" si="305"/>
        <v>1</v>
      </c>
      <c r="BW1013" s="311">
        <v>0</v>
      </c>
      <c r="BX1013" s="290">
        <f t="shared" si="306"/>
        <v>0.43</v>
      </c>
      <c r="BY1013">
        <f t="shared" si="307"/>
        <v>0</v>
      </c>
      <c r="BZ1013" s="296">
        <f t="shared" si="308"/>
        <v>0</v>
      </c>
      <c r="CB1013" s="291">
        <v>0.6</v>
      </c>
      <c r="CC1013" s="291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hidden="1" x14ac:dyDescent="0.25">
      <c r="A1014" s="4">
        <v>2021</v>
      </c>
      <c r="B1014" s="308">
        <v>44279</v>
      </c>
      <c r="C1014" s="4" t="s">
        <v>1480</v>
      </c>
      <c r="D1014" s="4" t="s">
        <v>1481</v>
      </c>
      <c r="E1014" s="4"/>
      <c r="F1014" s="4" t="s">
        <v>1482</v>
      </c>
      <c r="G1014" s="5" t="s">
        <v>1483</v>
      </c>
      <c r="H1014" s="5" t="s">
        <v>1484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1485</v>
      </c>
      <c r="P1014" s="6" t="s">
        <v>1486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+VLOOKUP(G1014,Liste!$A$7:$G$69,3,FALSE)</f>
        <v>Pin Noir d'Autriche</v>
      </c>
      <c r="BI1014" s="96" t="str">
        <f>+VLOOKUP(H1014,Liste!$B$7:$G$69,5,FALSE)</f>
        <v>GSM Alpes du Sud</v>
      </c>
      <c r="BJ1014" s="131">
        <f t="shared" si="301"/>
        <v>95</v>
      </c>
      <c r="BK1014" s="131" t="str">
        <f t="shared" si="303"/>
        <v>Pin Noir d'Autriche_F2_PO2_d4_GSM Alpes du Sud_95_</v>
      </c>
      <c r="BL1014" s="312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0" t="str">
        <f>+VLOOKUP(G1014,Liste!$A$7:$H$69,8,FALSE)</f>
        <v>Résineux</v>
      </c>
      <c r="BU1014" s="290">
        <f t="shared" si="304"/>
        <v>0</v>
      </c>
      <c r="BV1014" s="292">
        <f t="shared" si="305"/>
        <v>1</v>
      </c>
      <c r="BW1014" s="311">
        <v>0</v>
      </c>
      <c r="BX1014" s="290">
        <f t="shared" si="306"/>
        <v>0.43</v>
      </c>
      <c r="BY1014">
        <f t="shared" si="307"/>
        <v>0</v>
      </c>
      <c r="BZ1014" s="296">
        <f t="shared" si="308"/>
        <v>0</v>
      </c>
      <c r="CB1014" s="291">
        <v>0.6</v>
      </c>
      <c r="CC1014" s="291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hidden="1" x14ac:dyDescent="0.25">
      <c r="A1015" s="4">
        <v>2021</v>
      </c>
      <c r="B1015" s="308">
        <v>44279</v>
      </c>
      <c r="C1015" s="4" t="s">
        <v>1480</v>
      </c>
      <c r="D1015" s="4" t="s">
        <v>1481</v>
      </c>
      <c r="E1015" s="4"/>
      <c r="F1015" s="4" t="s">
        <v>1482</v>
      </c>
      <c r="G1015" s="5" t="s">
        <v>1483</v>
      </c>
      <c r="H1015" s="5" t="s">
        <v>1484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1485</v>
      </c>
      <c r="P1015" s="6" t="s">
        <v>1486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+VLOOKUP(G1015,Liste!$A$7:$G$69,3,FALSE)</f>
        <v>Pin Noir d'Autriche</v>
      </c>
      <c r="BI1015" s="96" t="str">
        <f>+VLOOKUP(H1015,Liste!$B$7:$G$69,5,FALSE)</f>
        <v>GSM Alpes du Sud</v>
      </c>
      <c r="BJ1015" s="131">
        <f t="shared" si="301"/>
        <v>100</v>
      </c>
      <c r="BK1015" s="131" t="str">
        <f t="shared" si="303"/>
        <v>Pin Noir d'Autriche_F2_PO2_d4_GSM Alpes du Sud_100_</v>
      </c>
      <c r="BL1015" s="312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0" t="str">
        <f>+VLOOKUP(G1015,Liste!$A$7:$H$69,8,FALSE)</f>
        <v>Résineux</v>
      </c>
      <c r="BU1015" s="290">
        <f t="shared" si="304"/>
        <v>0</v>
      </c>
      <c r="BV1015" s="292">
        <f t="shared" si="305"/>
        <v>1</v>
      </c>
      <c r="BW1015" s="311">
        <v>0</v>
      </c>
      <c r="BX1015" s="290">
        <f t="shared" si="306"/>
        <v>0.43</v>
      </c>
      <c r="BY1015">
        <f t="shared" si="307"/>
        <v>0</v>
      </c>
      <c r="BZ1015" s="296">
        <f t="shared" si="308"/>
        <v>0</v>
      </c>
      <c r="CB1015" s="291">
        <v>0.6</v>
      </c>
      <c r="CC1015" s="291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hidden="1" x14ac:dyDescent="0.25">
      <c r="A1016" s="4">
        <v>2021</v>
      </c>
      <c r="B1016" s="308">
        <v>44279</v>
      </c>
      <c r="C1016" s="4" t="s">
        <v>1480</v>
      </c>
      <c r="D1016" s="4" t="s">
        <v>1481</v>
      </c>
      <c r="E1016" s="4"/>
      <c r="F1016" s="4" t="s">
        <v>1482</v>
      </c>
      <c r="G1016" s="5" t="s">
        <v>1483</v>
      </c>
      <c r="H1016" s="5" t="s">
        <v>1484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1485</v>
      </c>
      <c r="P1016" s="6" t="s">
        <v>1486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+VLOOKUP(G1016,Liste!$A$7:$G$69,3,FALSE)</f>
        <v>Pin Noir d'Autriche</v>
      </c>
      <c r="BI1016" s="96" t="str">
        <f>+VLOOKUP(H1016,Liste!$B$7:$G$69,5,FALSE)</f>
        <v>GSM Alpes du Sud</v>
      </c>
      <c r="BJ1016" s="131">
        <f t="shared" si="301"/>
        <v>100</v>
      </c>
      <c r="BK1016" s="131" t="str">
        <f t="shared" si="303"/>
        <v>Pin Noir d'Autriche_F2_PO2_d4_GSM Alpes du Sud_100_</v>
      </c>
      <c r="BL1016" s="312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0" t="str">
        <f>+VLOOKUP(G1016,Liste!$A$7:$H$69,8,FALSE)</f>
        <v>Résineux</v>
      </c>
      <c r="BU1016" s="290">
        <f t="shared" si="304"/>
        <v>0</v>
      </c>
      <c r="BV1016" s="292">
        <f t="shared" si="305"/>
        <v>1</v>
      </c>
      <c r="BW1016" s="311">
        <v>0</v>
      </c>
      <c r="BX1016" s="290">
        <f t="shared" si="306"/>
        <v>0.43</v>
      </c>
      <c r="BY1016">
        <f t="shared" si="307"/>
        <v>0</v>
      </c>
      <c r="BZ1016" s="296">
        <f t="shared" si="308"/>
        <v>0</v>
      </c>
      <c r="CB1016" s="291">
        <v>0.6</v>
      </c>
      <c r="CC1016" s="291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hidden="1" x14ac:dyDescent="0.25">
      <c r="A1017" s="4">
        <v>2021</v>
      </c>
      <c r="B1017" s="308">
        <v>44279</v>
      </c>
      <c r="C1017" s="4" t="s">
        <v>1480</v>
      </c>
      <c r="D1017" s="4" t="s">
        <v>1481</v>
      </c>
      <c r="E1017" s="4"/>
      <c r="F1017" s="4" t="s">
        <v>1482</v>
      </c>
      <c r="G1017" s="5" t="s">
        <v>1483</v>
      </c>
      <c r="H1017" s="5" t="s">
        <v>1484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1485</v>
      </c>
      <c r="P1017" s="6" t="s">
        <v>1486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+VLOOKUP(G1017,Liste!$A$7:$G$69,3,FALSE)</f>
        <v>Pin Noir d'Autriche</v>
      </c>
      <c r="BI1017" s="96" t="str">
        <f>+VLOOKUP(H1017,Liste!$B$7:$G$69,5,FALSE)</f>
        <v>GSM Alpes du Sud</v>
      </c>
      <c r="BJ1017" s="131">
        <f t="shared" si="301"/>
        <v>105</v>
      </c>
      <c r="BK1017" s="131" t="str">
        <f t="shared" si="303"/>
        <v>Pin Noir d'Autriche_F2_PO2_d4_GSM Alpes du Sud_105_</v>
      </c>
      <c r="BL1017" s="312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0" t="str">
        <f>+VLOOKUP(G1017,Liste!$A$7:$H$69,8,FALSE)</f>
        <v>Résineux</v>
      </c>
      <c r="BU1017" s="290">
        <f t="shared" si="304"/>
        <v>0</v>
      </c>
      <c r="BV1017" s="292">
        <f t="shared" si="305"/>
        <v>1</v>
      </c>
      <c r="BW1017" s="311">
        <v>0</v>
      </c>
      <c r="BX1017" s="290">
        <f t="shared" si="306"/>
        <v>0.43</v>
      </c>
      <c r="BY1017">
        <f t="shared" si="307"/>
        <v>0</v>
      </c>
      <c r="BZ1017" s="296">
        <f t="shared" si="308"/>
        <v>0</v>
      </c>
      <c r="CB1017" s="291">
        <v>0.6</v>
      </c>
      <c r="CC1017" s="291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hidden="1" x14ac:dyDescent="0.25">
      <c r="A1018" s="4">
        <v>2021</v>
      </c>
      <c r="B1018" s="308">
        <v>44279</v>
      </c>
      <c r="C1018" s="4" t="s">
        <v>1480</v>
      </c>
      <c r="D1018" s="4" t="s">
        <v>1481</v>
      </c>
      <c r="E1018" s="4"/>
      <c r="F1018" s="4" t="s">
        <v>1482</v>
      </c>
      <c r="G1018" s="5" t="s">
        <v>1483</v>
      </c>
      <c r="H1018" s="5" t="s">
        <v>1484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1485</v>
      </c>
      <c r="P1018" s="6" t="s">
        <v>1486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+VLOOKUP(G1018,Liste!$A$7:$G$69,3,FALSE)</f>
        <v>Pin Noir d'Autriche</v>
      </c>
      <c r="BI1018" s="96" t="str">
        <f>+VLOOKUP(H1018,Liste!$B$7:$G$69,5,FALSE)</f>
        <v>GSM Alpes du Sud</v>
      </c>
      <c r="BJ1018" s="131">
        <f t="shared" si="301"/>
        <v>110</v>
      </c>
      <c r="BK1018" s="131" t="str">
        <f t="shared" si="303"/>
        <v>Pin Noir d'Autriche_F2_PO2_d4_GSM Alpes du Sud_110_</v>
      </c>
      <c r="BL1018" s="312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0" t="str">
        <f>+VLOOKUP(G1018,Liste!$A$7:$H$69,8,FALSE)</f>
        <v>Résineux</v>
      </c>
      <c r="BU1018" s="290">
        <f t="shared" si="304"/>
        <v>0</v>
      </c>
      <c r="BV1018" s="292">
        <f t="shared" si="305"/>
        <v>1</v>
      </c>
      <c r="BW1018" s="311">
        <v>0</v>
      </c>
      <c r="BX1018" s="290">
        <f t="shared" si="306"/>
        <v>0.43</v>
      </c>
      <c r="BY1018">
        <f t="shared" si="307"/>
        <v>0</v>
      </c>
      <c r="BZ1018" s="296">
        <f t="shared" si="308"/>
        <v>0</v>
      </c>
      <c r="CB1018" s="291">
        <v>0.6</v>
      </c>
      <c r="CC1018" s="291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hidden="1" x14ac:dyDescent="0.25">
      <c r="A1019" s="4">
        <v>2021</v>
      </c>
      <c r="B1019" s="308">
        <v>44279</v>
      </c>
      <c r="C1019" s="4" t="s">
        <v>1480</v>
      </c>
      <c r="D1019" s="4" t="s">
        <v>1481</v>
      </c>
      <c r="E1019" s="4"/>
      <c r="F1019" s="4" t="s">
        <v>1482</v>
      </c>
      <c r="G1019" s="5" t="s">
        <v>1483</v>
      </c>
      <c r="H1019" s="5" t="s">
        <v>1484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1485</v>
      </c>
      <c r="P1019" s="6" t="s">
        <v>1486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+VLOOKUP(G1019,Liste!$A$7:$G$69,3,FALSE)</f>
        <v>Pin Noir d'Autriche</v>
      </c>
      <c r="BI1019" s="96" t="str">
        <f>+VLOOKUP(H1019,Liste!$B$7:$G$69,5,FALSE)</f>
        <v>GSM Alpes du Sud</v>
      </c>
      <c r="BJ1019" s="131">
        <f t="shared" si="301"/>
        <v>110</v>
      </c>
      <c r="BK1019" s="131" t="str">
        <f t="shared" si="303"/>
        <v>Pin Noir d'Autriche_F2_PO2_d4_GSM Alpes du Sud_110_</v>
      </c>
      <c r="BL1019" s="312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0" t="str">
        <f>+VLOOKUP(G1019,Liste!$A$7:$H$69,8,FALSE)</f>
        <v>Résineux</v>
      </c>
      <c r="BU1019" s="290">
        <f t="shared" si="304"/>
        <v>0</v>
      </c>
      <c r="BV1019" s="292">
        <f t="shared" si="305"/>
        <v>1</v>
      </c>
      <c r="BW1019" s="311">
        <v>0</v>
      </c>
      <c r="BX1019" s="290">
        <f t="shared" si="306"/>
        <v>0.43</v>
      </c>
      <c r="BY1019">
        <f t="shared" si="307"/>
        <v>0</v>
      </c>
      <c r="BZ1019" s="296">
        <f t="shared" si="308"/>
        <v>0</v>
      </c>
      <c r="CB1019" s="291">
        <v>0.6</v>
      </c>
      <c r="CC1019" s="291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hidden="1" x14ac:dyDescent="0.25">
      <c r="A1020" s="4">
        <v>2021</v>
      </c>
      <c r="B1020" s="308">
        <v>44279</v>
      </c>
      <c r="C1020" s="4" t="s">
        <v>1480</v>
      </c>
      <c r="D1020" s="4" t="s">
        <v>1481</v>
      </c>
      <c r="E1020" s="4"/>
      <c r="F1020" s="4" t="s">
        <v>1482</v>
      </c>
      <c r="G1020" s="5" t="s">
        <v>15</v>
      </c>
      <c r="H1020" s="5" t="s">
        <v>1484</v>
      </c>
      <c r="I1020" s="5" t="s">
        <v>1487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1485</v>
      </c>
      <c r="P1020" s="6" t="s">
        <v>1486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+VLOOKUP(G1020,Liste!$A$7:$G$69,3,FALSE)</f>
        <v>Pin sylvestre</v>
      </c>
      <c r="BI1020" s="96" t="str">
        <f>+VLOOKUP(H1020,Liste!$B$7:$G$69,5,FALSE)</f>
        <v>GSM Alpes du Sud</v>
      </c>
      <c r="BJ1020" s="131">
        <f t="shared" si="301"/>
        <v>25</v>
      </c>
      <c r="BK1020" s="131" t="str">
        <f t="shared" si="303"/>
        <v>Pin sylvestre_F1_PS1_d3_GSM Alpes du Sud_25_</v>
      </c>
      <c r="BL1020" s="312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0" t="str">
        <f>+VLOOKUP(G1020,Liste!$A$7:$H$69,8,FALSE)</f>
        <v>Résineux</v>
      </c>
      <c r="BU1020" s="290">
        <f t="shared" si="304"/>
        <v>0</v>
      </c>
      <c r="BV1020" s="292">
        <f t="shared" si="305"/>
        <v>1</v>
      </c>
      <c r="BW1020" s="311">
        <v>0</v>
      </c>
      <c r="BX1020" s="290">
        <f t="shared" si="306"/>
        <v>0.43</v>
      </c>
      <c r="BY1020">
        <f t="shared" si="307"/>
        <v>0</v>
      </c>
      <c r="BZ1020" s="296">
        <f t="shared" si="308"/>
        <v>0</v>
      </c>
      <c r="CB1020" s="291">
        <v>0.6</v>
      </c>
      <c r="CC1020" s="291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hidden="1" x14ac:dyDescent="0.25">
      <c r="A1021" s="4">
        <v>2021</v>
      </c>
      <c r="B1021" s="308">
        <v>44279</v>
      </c>
      <c r="C1021" s="4" t="s">
        <v>1480</v>
      </c>
      <c r="D1021" s="4" t="s">
        <v>1481</v>
      </c>
      <c r="E1021" s="4"/>
      <c r="F1021" s="4" t="s">
        <v>1482</v>
      </c>
      <c r="G1021" s="5" t="s">
        <v>15</v>
      </c>
      <c r="H1021" s="5" t="s">
        <v>1484</v>
      </c>
      <c r="I1021" s="5" t="s">
        <v>1487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1485</v>
      </c>
      <c r="P1021" s="6" t="s">
        <v>1486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+VLOOKUP(G1021,Liste!$A$7:$G$69,3,FALSE)</f>
        <v>Pin sylvestre</v>
      </c>
      <c r="BI1021" s="96" t="str">
        <f>+VLOOKUP(H1021,Liste!$B$7:$G$69,5,FALSE)</f>
        <v>GSM Alpes du Sud</v>
      </c>
      <c r="BJ1021" s="131">
        <f t="shared" si="301"/>
        <v>30</v>
      </c>
      <c r="BK1021" s="131" t="str">
        <f t="shared" si="303"/>
        <v>Pin sylvestre_F1_PS1_d3_GSM Alpes du Sud_30_</v>
      </c>
      <c r="BL1021" s="312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0" t="str">
        <f>+VLOOKUP(G1021,Liste!$A$7:$H$69,8,FALSE)</f>
        <v>Résineux</v>
      </c>
      <c r="BU1021" s="290">
        <f t="shared" si="304"/>
        <v>0</v>
      </c>
      <c r="BV1021" s="292">
        <f t="shared" si="305"/>
        <v>1</v>
      </c>
      <c r="BW1021" s="311">
        <v>0</v>
      </c>
      <c r="BX1021" s="290">
        <f t="shared" si="306"/>
        <v>0.43</v>
      </c>
      <c r="BY1021">
        <f t="shared" si="307"/>
        <v>0</v>
      </c>
      <c r="BZ1021" s="296">
        <f t="shared" si="308"/>
        <v>0</v>
      </c>
      <c r="CB1021" s="291">
        <v>0.6</v>
      </c>
      <c r="CC1021" s="291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hidden="1" x14ac:dyDescent="0.25">
      <c r="A1022" s="4">
        <v>2021</v>
      </c>
      <c r="B1022" s="308">
        <v>44279</v>
      </c>
      <c r="C1022" s="4" t="s">
        <v>1480</v>
      </c>
      <c r="D1022" s="4" t="s">
        <v>1481</v>
      </c>
      <c r="E1022" s="4"/>
      <c r="F1022" s="4" t="s">
        <v>1482</v>
      </c>
      <c r="G1022" s="5" t="s">
        <v>15</v>
      </c>
      <c r="H1022" s="5" t="s">
        <v>1484</v>
      </c>
      <c r="I1022" s="5" t="s">
        <v>1487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1485</v>
      </c>
      <c r="P1022" s="6" t="s">
        <v>1486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+VLOOKUP(G1022,Liste!$A$7:$G$69,3,FALSE)</f>
        <v>Pin sylvestre</v>
      </c>
      <c r="BI1022" s="96" t="str">
        <f>+VLOOKUP(H1022,Liste!$B$7:$G$69,5,FALSE)</f>
        <v>GSM Alpes du Sud</v>
      </c>
      <c r="BJ1022" s="131">
        <f t="shared" si="301"/>
        <v>35</v>
      </c>
      <c r="BK1022" s="131" t="str">
        <f t="shared" si="303"/>
        <v>Pin sylvestre_F1_PS1_d3_GSM Alpes du Sud_35_</v>
      </c>
      <c r="BL1022" s="312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0" t="str">
        <f>+VLOOKUP(G1022,Liste!$A$7:$H$69,8,FALSE)</f>
        <v>Résineux</v>
      </c>
      <c r="BU1022" s="290">
        <f t="shared" si="304"/>
        <v>0</v>
      </c>
      <c r="BV1022" s="292">
        <f t="shared" si="305"/>
        <v>1</v>
      </c>
      <c r="BW1022" s="311">
        <v>0</v>
      </c>
      <c r="BX1022" s="290">
        <f t="shared" si="306"/>
        <v>0.43</v>
      </c>
      <c r="BY1022">
        <f t="shared" si="307"/>
        <v>0</v>
      </c>
      <c r="BZ1022" s="296">
        <f t="shared" si="308"/>
        <v>0</v>
      </c>
      <c r="CB1022" s="291">
        <v>0.6</v>
      </c>
      <c r="CC1022" s="291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hidden="1" x14ac:dyDescent="0.25">
      <c r="A1023" s="4">
        <v>2021</v>
      </c>
      <c r="B1023" s="308">
        <v>44279</v>
      </c>
      <c r="C1023" s="4" t="s">
        <v>1480</v>
      </c>
      <c r="D1023" s="4" t="s">
        <v>1481</v>
      </c>
      <c r="E1023" s="4"/>
      <c r="F1023" s="4" t="s">
        <v>1482</v>
      </c>
      <c r="G1023" s="5" t="s">
        <v>15</v>
      </c>
      <c r="H1023" s="5" t="s">
        <v>1484</v>
      </c>
      <c r="I1023" s="5" t="s">
        <v>1487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1485</v>
      </c>
      <c r="P1023" s="6" t="s">
        <v>1486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+VLOOKUP(G1023,Liste!$A$7:$G$69,3,FALSE)</f>
        <v>Pin sylvestre</v>
      </c>
      <c r="BI1023" s="96" t="str">
        <f>+VLOOKUP(H1023,Liste!$B$7:$G$69,5,FALSE)</f>
        <v>GSM Alpes du Sud</v>
      </c>
      <c r="BJ1023" s="131">
        <f t="shared" si="301"/>
        <v>40</v>
      </c>
      <c r="BK1023" s="131" t="str">
        <f t="shared" si="303"/>
        <v>Pin sylvestre_F1_PS1_d3_GSM Alpes du Sud_40_</v>
      </c>
      <c r="BL1023" s="312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0" t="str">
        <f>+VLOOKUP(G1023,Liste!$A$7:$H$69,8,FALSE)</f>
        <v>Résineux</v>
      </c>
      <c r="BU1023" s="290">
        <f t="shared" si="304"/>
        <v>0</v>
      </c>
      <c r="BV1023" s="292">
        <f t="shared" si="305"/>
        <v>1</v>
      </c>
      <c r="BW1023" s="311">
        <v>0</v>
      </c>
      <c r="BX1023" s="290">
        <f t="shared" si="306"/>
        <v>0.43</v>
      </c>
      <c r="BY1023">
        <f t="shared" si="307"/>
        <v>0</v>
      </c>
      <c r="BZ1023" s="296">
        <f t="shared" si="308"/>
        <v>0</v>
      </c>
      <c r="CB1023" s="291">
        <v>0.6</v>
      </c>
      <c r="CC1023" s="291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hidden="1" x14ac:dyDescent="0.25">
      <c r="A1024" s="4">
        <v>2021</v>
      </c>
      <c r="B1024" s="308">
        <v>44279</v>
      </c>
      <c r="C1024" s="4" t="s">
        <v>1480</v>
      </c>
      <c r="D1024" s="4" t="s">
        <v>1481</v>
      </c>
      <c r="E1024" s="4"/>
      <c r="F1024" s="4" t="s">
        <v>1482</v>
      </c>
      <c r="G1024" s="5" t="s">
        <v>15</v>
      </c>
      <c r="H1024" s="5" t="s">
        <v>1484</v>
      </c>
      <c r="I1024" s="5" t="s">
        <v>1487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1485</v>
      </c>
      <c r="P1024" s="6" t="s">
        <v>1486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+VLOOKUP(G1024,Liste!$A$7:$G$69,3,FALSE)</f>
        <v>Pin sylvestre</v>
      </c>
      <c r="BI1024" s="96" t="str">
        <f>+VLOOKUP(H1024,Liste!$B$7:$G$69,5,FALSE)</f>
        <v>GSM Alpes du Sud</v>
      </c>
      <c r="BJ1024" s="131">
        <f t="shared" si="301"/>
        <v>45</v>
      </c>
      <c r="BK1024" s="131" t="str">
        <f t="shared" si="303"/>
        <v>Pin sylvestre_F1_PS1_d3_GSM Alpes du Sud_45_</v>
      </c>
      <c r="BL1024" s="312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0" t="str">
        <f>+VLOOKUP(G1024,Liste!$A$7:$H$69,8,FALSE)</f>
        <v>Résineux</v>
      </c>
      <c r="BU1024" s="290">
        <f t="shared" si="304"/>
        <v>0</v>
      </c>
      <c r="BV1024" s="292">
        <f t="shared" si="305"/>
        <v>1</v>
      </c>
      <c r="BW1024" s="311">
        <v>0</v>
      </c>
      <c r="BX1024" s="290">
        <f t="shared" si="306"/>
        <v>0.43</v>
      </c>
      <c r="BY1024">
        <f t="shared" si="307"/>
        <v>0</v>
      </c>
      <c r="BZ1024" s="296">
        <f t="shared" si="308"/>
        <v>0</v>
      </c>
      <c r="CB1024" s="291">
        <v>0.6</v>
      </c>
      <c r="CC1024" s="291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hidden="1" x14ac:dyDescent="0.25">
      <c r="A1025" s="4">
        <v>2021</v>
      </c>
      <c r="B1025" s="308">
        <v>44279</v>
      </c>
      <c r="C1025" s="4" t="s">
        <v>1480</v>
      </c>
      <c r="D1025" s="4" t="s">
        <v>1481</v>
      </c>
      <c r="E1025" s="4"/>
      <c r="F1025" s="4" t="s">
        <v>1482</v>
      </c>
      <c r="G1025" s="5" t="s">
        <v>15</v>
      </c>
      <c r="H1025" s="5" t="s">
        <v>1484</v>
      </c>
      <c r="I1025" s="5" t="s">
        <v>1487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1485</v>
      </c>
      <c r="P1025" s="6" t="s">
        <v>1486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+VLOOKUP(G1025,Liste!$A$7:$G$69,3,FALSE)</f>
        <v>Pin sylvestre</v>
      </c>
      <c r="BI1025" s="96" t="str">
        <f>+VLOOKUP(H1025,Liste!$B$7:$G$69,5,FALSE)</f>
        <v>GSM Alpes du Sud</v>
      </c>
      <c r="BJ1025" s="131">
        <f t="shared" si="301"/>
        <v>50</v>
      </c>
      <c r="BK1025" s="131" t="str">
        <f t="shared" si="303"/>
        <v>Pin sylvestre_F1_PS1_d3_GSM Alpes du Sud_50_</v>
      </c>
      <c r="BL1025" s="312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0" t="str">
        <f>+VLOOKUP(G1025,Liste!$A$7:$H$69,8,FALSE)</f>
        <v>Résineux</v>
      </c>
      <c r="BU1025" s="290">
        <f t="shared" si="304"/>
        <v>0</v>
      </c>
      <c r="BV1025" s="292">
        <f t="shared" si="305"/>
        <v>1</v>
      </c>
      <c r="BW1025" s="311">
        <v>0</v>
      </c>
      <c r="BX1025" s="290">
        <f t="shared" si="306"/>
        <v>0.43</v>
      </c>
      <c r="BY1025">
        <f t="shared" si="307"/>
        <v>0</v>
      </c>
      <c r="BZ1025" s="296">
        <f t="shared" si="308"/>
        <v>0</v>
      </c>
      <c r="CB1025" s="291">
        <v>0.6</v>
      </c>
      <c r="CC1025" s="291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hidden="1" x14ac:dyDescent="0.25">
      <c r="A1026" s="4">
        <v>2021</v>
      </c>
      <c r="B1026" s="308">
        <v>44279</v>
      </c>
      <c r="C1026" s="4" t="s">
        <v>1480</v>
      </c>
      <c r="D1026" s="4" t="s">
        <v>1481</v>
      </c>
      <c r="E1026" s="4"/>
      <c r="F1026" s="4" t="s">
        <v>1482</v>
      </c>
      <c r="G1026" s="5" t="s">
        <v>15</v>
      </c>
      <c r="H1026" s="5" t="s">
        <v>1484</v>
      </c>
      <c r="I1026" s="5" t="s">
        <v>1487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1485</v>
      </c>
      <c r="P1026" s="6" t="s">
        <v>1486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+VLOOKUP(G1026,Liste!$A$7:$G$69,3,FALSE)</f>
        <v>Pin sylvestre</v>
      </c>
      <c r="BI1026" s="96" t="str">
        <f>+VLOOKUP(H1026,Liste!$B$7:$G$69,5,FALSE)</f>
        <v>GSM Alpes du Sud</v>
      </c>
      <c r="BJ1026" s="131">
        <f t="shared" si="301"/>
        <v>50</v>
      </c>
      <c r="BK1026" s="131" t="str">
        <f t="shared" si="303"/>
        <v>Pin sylvestre_F1_PS1_d3_GSM Alpes du Sud_50_</v>
      </c>
      <c r="BL1026" s="312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0" t="str">
        <f>+VLOOKUP(G1026,Liste!$A$7:$H$69,8,FALSE)</f>
        <v>Résineux</v>
      </c>
      <c r="BU1026" s="290">
        <f t="shared" si="304"/>
        <v>0</v>
      </c>
      <c r="BV1026" s="292">
        <f t="shared" si="305"/>
        <v>1</v>
      </c>
      <c r="BW1026" s="311">
        <v>0</v>
      </c>
      <c r="BX1026" s="290">
        <f t="shared" si="306"/>
        <v>0.43</v>
      </c>
      <c r="BY1026">
        <f t="shared" si="307"/>
        <v>0</v>
      </c>
      <c r="BZ1026" s="296">
        <f t="shared" si="308"/>
        <v>0</v>
      </c>
      <c r="CB1026" s="291">
        <v>0.6</v>
      </c>
      <c r="CC1026" s="291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hidden="1" x14ac:dyDescent="0.25">
      <c r="A1027" s="4">
        <v>2021</v>
      </c>
      <c r="B1027" s="308">
        <v>44279</v>
      </c>
      <c r="C1027" s="4" t="s">
        <v>1480</v>
      </c>
      <c r="D1027" s="4" t="s">
        <v>1481</v>
      </c>
      <c r="E1027" s="4"/>
      <c r="F1027" s="4" t="s">
        <v>1482</v>
      </c>
      <c r="G1027" s="5" t="s">
        <v>15</v>
      </c>
      <c r="H1027" s="5" t="s">
        <v>1484</v>
      </c>
      <c r="I1027" s="5" t="s">
        <v>1487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1485</v>
      </c>
      <c r="P1027" s="6" t="s">
        <v>1486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+VLOOKUP(G1027,Liste!$A$7:$G$69,3,FALSE)</f>
        <v>Pin sylvestre</v>
      </c>
      <c r="BI1027" s="96" t="str">
        <f>+VLOOKUP(H1027,Liste!$B$7:$G$69,5,FALSE)</f>
        <v>GSM Alpes du Sud</v>
      </c>
      <c r="BJ1027" s="131">
        <f t="shared" ref="BJ1027:BJ1090" si="320">+AC1027</f>
        <v>55</v>
      </c>
      <c r="BK1027" s="131" t="str">
        <f t="shared" si="303"/>
        <v>Pin sylvestre_F1_PS1_d3_GSM Alpes du Sud_55_</v>
      </c>
      <c r="BL1027" s="312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0" t="str">
        <f>+VLOOKUP(G1027,Liste!$A$7:$H$69,8,FALSE)</f>
        <v>Résineux</v>
      </c>
      <c r="BU1027" s="290">
        <f t="shared" si="304"/>
        <v>0</v>
      </c>
      <c r="BV1027" s="292">
        <f t="shared" si="305"/>
        <v>1</v>
      </c>
      <c r="BW1027" s="311">
        <v>0</v>
      </c>
      <c r="BX1027" s="290">
        <f t="shared" si="306"/>
        <v>0.43</v>
      </c>
      <c r="BY1027">
        <f t="shared" si="307"/>
        <v>0</v>
      </c>
      <c r="BZ1027" s="296">
        <f t="shared" si="308"/>
        <v>0</v>
      </c>
      <c r="CB1027" s="291">
        <v>0.6</v>
      </c>
      <c r="CC1027" s="291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hidden="1" x14ac:dyDescent="0.25">
      <c r="A1028" s="4">
        <v>2021</v>
      </c>
      <c r="B1028" s="308">
        <v>44279</v>
      </c>
      <c r="C1028" s="4" t="s">
        <v>1480</v>
      </c>
      <c r="D1028" s="4" t="s">
        <v>1481</v>
      </c>
      <c r="E1028" s="4"/>
      <c r="F1028" s="4" t="s">
        <v>1482</v>
      </c>
      <c r="G1028" s="5" t="s">
        <v>15</v>
      </c>
      <c r="H1028" s="5" t="s">
        <v>1484</v>
      </c>
      <c r="I1028" s="5" t="s">
        <v>1487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1485</v>
      </c>
      <c r="P1028" s="6" t="s">
        <v>1486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+VLOOKUP(G1028,Liste!$A$7:$G$69,3,FALSE)</f>
        <v>Pin sylvestre</v>
      </c>
      <c r="BI1028" s="96" t="str">
        <f>+VLOOKUP(H1028,Liste!$B$7:$G$69,5,FALSE)</f>
        <v>GSM Alpes du Sud</v>
      </c>
      <c r="BJ1028" s="131">
        <f t="shared" si="320"/>
        <v>60</v>
      </c>
      <c r="BK1028" s="131" t="str">
        <f t="shared" ref="BK1028:BK1091" si="322">+_xlfn.CONCAT(BH1028,"_",J1028,"_",I1028,"_",BI1028,"_",BJ1028,"_")</f>
        <v>Pin sylvestre_F1_PS1_d3_GSM Alpes du Sud_60_</v>
      </c>
      <c r="BL1028" s="312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0" t="str">
        <f>+VLOOKUP(G1028,Liste!$A$7:$H$69,8,FALSE)</f>
        <v>Résineux</v>
      </c>
      <c r="BU1028" s="290">
        <f t="shared" ref="BU1028:BU1091" si="323">IF(BT1028="Résineux",0%,100%)</f>
        <v>0</v>
      </c>
      <c r="BV1028" s="292">
        <f t="shared" ref="BV1028:BV1091" si="324">+IF(BT1028="Résineux",100%,0%)</f>
        <v>1</v>
      </c>
      <c r="BW1028" s="311">
        <v>0</v>
      </c>
      <c r="BX1028" s="290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296">
        <f t="shared" ref="BZ1028:BZ1091" si="327">+IF(BJ1028&gt;=31,0,BY1028+BZ1027)</f>
        <v>0</v>
      </c>
      <c r="CB1028" s="291">
        <v>0.6</v>
      </c>
      <c r="CC1028" s="291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hidden="1" x14ac:dyDescent="0.25">
      <c r="A1029" s="4">
        <v>2021</v>
      </c>
      <c r="B1029" s="308">
        <v>44279</v>
      </c>
      <c r="C1029" s="4" t="s">
        <v>1480</v>
      </c>
      <c r="D1029" s="4" t="s">
        <v>1481</v>
      </c>
      <c r="E1029" s="4"/>
      <c r="F1029" s="4" t="s">
        <v>1482</v>
      </c>
      <c r="G1029" s="5" t="s">
        <v>15</v>
      </c>
      <c r="H1029" s="5" t="s">
        <v>1484</v>
      </c>
      <c r="I1029" s="5" t="s">
        <v>1487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1485</v>
      </c>
      <c r="P1029" s="6" t="s">
        <v>1486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+VLOOKUP(G1029,Liste!$A$7:$G$69,3,FALSE)</f>
        <v>Pin sylvestre</v>
      </c>
      <c r="BI1029" s="96" t="str">
        <f>+VLOOKUP(H1029,Liste!$B$7:$G$69,5,FALSE)</f>
        <v>GSM Alpes du Sud</v>
      </c>
      <c r="BJ1029" s="131">
        <f t="shared" si="320"/>
        <v>65</v>
      </c>
      <c r="BK1029" s="131" t="str">
        <f t="shared" si="322"/>
        <v>Pin sylvestre_F1_PS1_d3_GSM Alpes du Sud_65_</v>
      </c>
      <c r="BL1029" s="312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0" t="str">
        <f>+VLOOKUP(G1029,Liste!$A$7:$H$69,8,FALSE)</f>
        <v>Résineux</v>
      </c>
      <c r="BU1029" s="290">
        <f t="shared" si="323"/>
        <v>0</v>
      </c>
      <c r="BV1029" s="292">
        <f t="shared" si="324"/>
        <v>1</v>
      </c>
      <c r="BW1029" s="311">
        <v>0</v>
      </c>
      <c r="BX1029" s="290">
        <f t="shared" si="325"/>
        <v>0.43</v>
      </c>
      <c r="BY1029">
        <f t="shared" si="326"/>
        <v>0</v>
      </c>
      <c r="BZ1029" s="296">
        <f t="shared" si="327"/>
        <v>0</v>
      </c>
      <c r="CB1029" s="291">
        <v>0.6</v>
      </c>
      <c r="CC1029" s="291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hidden="1" x14ac:dyDescent="0.25">
      <c r="A1030" s="4">
        <v>2021</v>
      </c>
      <c r="B1030" s="308">
        <v>44279</v>
      </c>
      <c r="C1030" s="4" t="s">
        <v>1480</v>
      </c>
      <c r="D1030" s="4" t="s">
        <v>1481</v>
      </c>
      <c r="E1030" s="4"/>
      <c r="F1030" s="4" t="s">
        <v>1482</v>
      </c>
      <c r="G1030" s="5" t="s">
        <v>15</v>
      </c>
      <c r="H1030" s="5" t="s">
        <v>1484</v>
      </c>
      <c r="I1030" s="5" t="s">
        <v>1487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1485</v>
      </c>
      <c r="P1030" s="6" t="s">
        <v>1486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+VLOOKUP(G1030,Liste!$A$7:$G$69,3,FALSE)</f>
        <v>Pin sylvestre</v>
      </c>
      <c r="BI1030" s="96" t="str">
        <f>+VLOOKUP(H1030,Liste!$B$7:$G$69,5,FALSE)</f>
        <v>GSM Alpes du Sud</v>
      </c>
      <c r="BJ1030" s="131">
        <f t="shared" si="320"/>
        <v>70</v>
      </c>
      <c r="BK1030" s="131" t="str">
        <f t="shared" si="322"/>
        <v>Pin sylvestre_F1_PS1_d3_GSM Alpes du Sud_70_</v>
      </c>
      <c r="BL1030" s="312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0" t="str">
        <f>+VLOOKUP(G1030,Liste!$A$7:$H$69,8,FALSE)</f>
        <v>Résineux</v>
      </c>
      <c r="BU1030" s="290">
        <f t="shared" si="323"/>
        <v>0</v>
      </c>
      <c r="BV1030" s="292">
        <f t="shared" si="324"/>
        <v>1</v>
      </c>
      <c r="BW1030" s="311">
        <v>0</v>
      </c>
      <c r="BX1030" s="290">
        <f t="shared" si="325"/>
        <v>0.43</v>
      </c>
      <c r="BY1030">
        <f t="shared" si="326"/>
        <v>0</v>
      </c>
      <c r="BZ1030" s="296">
        <f t="shared" si="327"/>
        <v>0</v>
      </c>
      <c r="CB1030" s="291">
        <v>0.6</v>
      </c>
      <c r="CC1030" s="291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hidden="1" x14ac:dyDescent="0.25">
      <c r="A1031" s="4">
        <v>2021</v>
      </c>
      <c r="B1031" s="308">
        <v>44279</v>
      </c>
      <c r="C1031" s="4" t="s">
        <v>1480</v>
      </c>
      <c r="D1031" s="4" t="s">
        <v>1481</v>
      </c>
      <c r="E1031" s="4"/>
      <c r="F1031" s="4" t="s">
        <v>1482</v>
      </c>
      <c r="G1031" s="5" t="s">
        <v>15</v>
      </c>
      <c r="H1031" s="5" t="s">
        <v>1484</v>
      </c>
      <c r="I1031" s="5" t="s">
        <v>1487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1485</v>
      </c>
      <c r="P1031" s="6" t="s">
        <v>1486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+VLOOKUP(G1031,Liste!$A$7:$G$69,3,FALSE)</f>
        <v>Pin sylvestre</v>
      </c>
      <c r="BI1031" s="96" t="str">
        <f>+VLOOKUP(H1031,Liste!$B$7:$G$69,5,FALSE)</f>
        <v>GSM Alpes du Sud</v>
      </c>
      <c r="BJ1031" s="131">
        <f t="shared" si="320"/>
        <v>70</v>
      </c>
      <c r="BK1031" s="131" t="str">
        <f t="shared" si="322"/>
        <v>Pin sylvestre_F1_PS1_d3_GSM Alpes du Sud_70_</v>
      </c>
      <c r="BL1031" s="312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0" t="str">
        <f>+VLOOKUP(G1031,Liste!$A$7:$H$69,8,FALSE)</f>
        <v>Résineux</v>
      </c>
      <c r="BU1031" s="290">
        <f t="shared" si="323"/>
        <v>0</v>
      </c>
      <c r="BV1031" s="292">
        <f t="shared" si="324"/>
        <v>1</v>
      </c>
      <c r="BW1031" s="311">
        <v>0</v>
      </c>
      <c r="BX1031" s="290">
        <f t="shared" si="325"/>
        <v>0.43</v>
      </c>
      <c r="BY1031">
        <f t="shared" si="326"/>
        <v>0</v>
      </c>
      <c r="BZ1031" s="296">
        <f t="shared" si="327"/>
        <v>0</v>
      </c>
      <c r="CB1031" s="291">
        <v>0.6</v>
      </c>
      <c r="CC1031" s="291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hidden="1" x14ac:dyDescent="0.25">
      <c r="A1032" s="4">
        <v>2021</v>
      </c>
      <c r="B1032" s="308">
        <v>44279</v>
      </c>
      <c r="C1032" s="4" t="s">
        <v>1480</v>
      </c>
      <c r="D1032" s="4" t="s">
        <v>1481</v>
      </c>
      <c r="E1032" s="4"/>
      <c r="F1032" s="4" t="s">
        <v>1482</v>
      </c>
      <c r="G1032" s="5" t="s">
        <v>15</v>
      </c>
      <c r="H1032" s="5" t="s">
        <v>1484</v>
      </c>
      <c r="I1032" s="5" t="s">
        <v>1487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1485</v>
      </c>
      <c r="P1032" s="6" t="s">
        <v>1486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+VLOOKUP(G1032,Liste!$A$7:$G$69,3,FALSE)</f>
        <v>Pin sylvestre</v>
      </c>
      <c r="BI1032" s="96" t="str">
        <f>+VLOOKUP(H1032,Liste!$B$7:$G$69,5,FALSE)</f>
        <v>GSM Alpes du Sud</v>
      </c>
      <c r="BJ1032" s="131">
        <f t="shared" si="320"/>
        <v>75</v>
      </c>
      <c r="BK1032" s="131" t="str">
        <f t="shared" si="322"/>
        <v>Pin sylvestre_F1_PS1_d3_GSM Alpes du Sud_75_</v>
      </c>
      <c r="BL1032" s="312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0" t="str">
        <f>+VLOOKUP(G1032,Liste!$A$7:$H$69,8,FALSE)</f>
        <v>Résineux</v>
      </c>
      <c r="BU1032" s="290">
        <f t="shared" si="323"/>
        <v>0</v>
      </c>
      <c r="BV1032" s="292">
        <f t="shared" si="324"/>
        <v>1</v>
      </c>
      <c r="BW1032" s="311">
        <v>0</v>
      </c>
      <c r="BX1032" s="290">
        <f t="shared" si="325"/>
        <v>0.43</v>
      </c>
      <c r="BY1032">
        <f t="shared" si="326"/>
        <v>0</v>
      </c>
      <c r="BZ1032" s="296">
        <f t="shared" si="327"/>
        <v>0</v>
      </c>
      <c r="CB1032" s="291">
        <v>0.6</v>
      </c>
      <c r="CC1032" s="291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hidden="1" x14ac:dyDescent="0.25">
      <c r="A1033" s="4">
        <v>2021</v>
      </c>
      <c r="B1033" s="308">
        <v>44279</v>
      </c>
      <c r="C1033" s="4" t="s">
        <v>1480</v>
      </c>
      <c r="D1033" s="4" t="s">
        <v>1481</v>
      </c>
      <c r="E1033" s="4"/>
      <c r="F1033" s="4" t="s">
        <v>1482</v>
      </c>
      <c r="G1033" s="5" t="s">
        <v>15</v>
      </c>
      <c r="H1033" s="5" t="s">
        <v>1484</v>
      </c>
      <c r="I1033" s="5" t="s">
        <v>1487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1485</v>
      </c>
      <c r="P1033" s="6" t="s">
        <v>1486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+VLOOKUP(G1033,Liste!$A$7:$G$69,3,FALSE)</f>
        <v>Pin sylvestre</v>
      </c>
      <c r="BI1033" s="96" t="str">
        <f>+VLOOKUP(H1033,Liste!$B$7:$G$69,5,FALSE)</f>
        <v>GSM Alpes du Sud</v>
      </c>
      <c r="BJ1033" s="131">
        <f t="shared" si="320"/>
        <v>80</v>
      </c>
      <c r="BK1033" s="131" t="str">
        <f t="shared" si="322"/>
        <v>Pin sylvestre_F1_PS1_d3_GSM Alpes du Sud_80_</v>
      </c>
      <c r="BL1033" s="312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0" t="str">
        <f>+VLOOKUP(G1033,Liste!$A$7:$H$69,8,FALSE)</f>
        <v>Résineux</v>
      </c>
      <c r="BU1033" s="290">
        <f t="shared" si="323"/>
        <v>0</v>
      </c>
      <c r="BV1033" s="292">
        <f t="shared" si="324"/>
        <v>1</v>
      </c>
      <c r="BW1033" s="311">
        <v>0</v>
      </c>
      <c r="BX1033" s="290">
        <f t="shared" si="325"/>
        <v>0.43</v>
      </c>
      <c r="BY1033">
        <f t="shared" si="326"/>
        <v>0</v>
      </c>
      <c r="BZ1033" s="296">
        <f t="shared" si="327"/>
        <v>0</v>
      </c>
      <c r="CB1033" s="291">
        <v>0.6</v>
      </c>
      <c r="CC1033" s="291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hidden="1" x14ac:dyDescent="0.25">
      <c r="A1034" s="4">
        <v>2021</v>
      </c>
      <c r="B1034" s="308">
        <v>44279</v>
      </c>
      <c r="C1034" s="4" t="s">
        <v>1480</v>
      </c>
      <c r="D1034" s="4" t="s">
        <v>1481</v>
      </c>
      <c r="E1034" s="4"/>
      <c r="F1034" s="4" t="s">
        <v>1482</v>
      </c>
      <c r="G1034" s="5" t="s">
        <v>15</v>
      </c>
      <c r="H1034" s="5" t="s">
        <v>1484</v>
      </c>
      <c r="I1034" s="5" t="s">
        <v>1487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1485</v>
      </c>
      <c r="P1034" s="6" t="s">
        <v>1486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+VLOOKUP(G1034,Liste!$A$7:$G$69,3,FALSE)</f>
        <v>Pin sylvestre</v>
      </c>
      <c r="BI1034" s="96" t="str">
        <f>+VLOOKUP(H1034,Liste!$B$7:$G$69,5,FALSE)</f>
        <v>GSM Alpes du Sud</v>
      </c>
      <c r="BJ1034" s="131">
        <f t="shared" si="320"/>
        <v>85</v>
      </c>
      <c r="BK1034" s="131" t="str">
        <f t="shared" si="322"/>
        <v>Pin sylvestre_F1_PS1_d3_GSM Alpes du Sud_85_</v>
      </c>
      <c r="BL1034" s="312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0" t="str">
        <f>+VLOOKUP(G1034,Liste!$A$7:$H$69,8,FALSE)</f>
        <v>Résineux</v>
      </c>
      <c r="BU1034" s="290">
        <f t="shared" si="323"/>
        <v>0</v>
      </c>
      <c r="BV1034" s="292">
        <f t="shared" si="324"/>
        <v>1</v>
      </c>
      <c r="BW1034" s="311">
        <v>0</v>
      </c>
      <c r="BX1034" s="290">
        <f t="shared" si="325"/>
        <v>0.43</v>
      </c>
      <c r="BY1034">
        <f t="shared" si="326"/>
        <v>0</v>
      </c>
      <c r="BZ1034" s="296">
        <f t="shared" si="327"/>
        <v>0</v>
      </c>
      <c r="CB1034" s="291">
        <v>0.6</v>
      </c>
      <c r="CC1034" s="291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hidden="1" x14ac:dyDescent="0.25">
      <c r="A1035" s="4">
        <v>2021</v>
      </c>
      <c r="B1035" s="308">
        <v>44279</v>
      </c>
      <c r="C1035" s="4" t="s">
        <v>1480</v>
      </c>
      <c r="D1035" s="4" t="s">
        <v>1481</v>
      </c>
      <c r="E1035" s="4"/>
      <c r="F1035" s="4" t="s">
        <v>1482</v>
      </c>
      <c r="G1035" s="5" t="s">
        <v>15</v>
      </c>
      <c r="H1035" s="5" t="s">
        <v>1484</v>
      </c>
      <c r="I1035" s="5" t="s">
        <v>1487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1485</v>
      </c>
      <c r="P1035" s="6" t="s">
        <v>1486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+VLOOKUP(G1035,Liste!$A$7:$G$69,3,FALSE)</f>
        <v>Pin sylvestre</v>
      </c>
      <c r="BI1035" s="96" t="str">
        <f>+VLOOKUP(H1035,Liste!$B$7:$G$69,5,FALSE)</f>
        <v>GSM Alpes du Sud</v>
      </c>
      <c r="BJ1035" s="131">
        <f t="shared" si="320"/>
        <v>85</v>
      </c>
      <c r="BK1035" s="131" t="str">
        <f t="shared" si="322"/>
        <v>Pin sylvestre_F1_PS1_d3_GSM Alpes du Sud_85_</v>
      </c>
      <c r="BL1035" s="312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0" t="str">
        <f>+VLOOKUP(G1035,Liste!$A$7:$H$69,8,FALSE)</f>
        <v>Résineux</v>
      </c>
      <c r="BU1035" s="290">
        <f t="shared" si="323"/>
        <v>0</v>
      </c>
      <c r="BV1035" s="292">
        <f t="shared" si="324"/>
        <v>1</v>
      </c>
      <c r="BW1035" s="311">
        <v>0</v>
      </c>
      <c r="BX1035" s="290">
        <f t="shared" si="325"/>
        <v>0.43</v>
      </c>
      <c r="BY1035">
        <f t="shared" si="326"/>
        <v>0</v>
      </c>
      <c r="BZ1035" s="296">
        <f t="shared" si="327"/>
        <v>0</v>
      </c>
      <c r="CB1035" s="291">
        <v>0.6</v>
      </c>
      <c r="CC1035" s="291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hidden="1" x14ac:dyDescent="0.25">
      <c r="A1036" s="4">
        <v>2021</v>
      </c>
      <c r="B1036" s="308">
        <v>44279</v>
      </c>
      <c r="C1036" s="4" t="s">
        <v>1480</v>
      </c>
      <c r="D1036" s="4" t="s">
        <v>1481</v>
      </c>
      <c r="E1036" s="4"/>
      <c r="F1036" s="4" t="s">
        <v>1482</v>
      </c>
      <c r="G1036" s="5" t="s">
        <v>15</v>
      </c>
      <c r="H1036" s="5" t="s">
        <v>1484</v>
      </c>
      <c r="I1036" s="5" t="s">
        <v>1487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1485</v>
      </c>
      <c r="P1036" s="6" t="s">
        <v>1486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+VLOOKUP(G1036,Liste!$A$7:$G$69,3,FALSE)</f>
        <v>Pin sylvestre</v>
      </c>
      <c r="BI1036" s="96" t="str">
        <f>+VLOOKUP(H1036,Liste!$B$7:$G$69,5,FALSE)</f>
        <v>GSM Alpes du Sud</v>
      </c>
      <c r="BJ1036" s="131">
        <f t="shared" si="320"/>
        <v>90</v>
      </c>
      <c r="BK1036" s="131" t="str">
        <f t="shared" si="322"/>
        <v>Pin sylvestre_F1_PS1_d3_GSM Alpes du Sud_90_</v>
      </c>
      <c r="BL1036" s="312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0" t="str">
        <f>+VLOOKUP(G1036,Liste!$A$7:$H$69,8,FALSE)</f>
        <v>Résineux</v>
      </c>
      <c r="BU1036" s="290">
        <f t="shared" si="323"/>
        <v>0</v>
      </c>
      <c r="BV1036" s="292">
        <f t="shared" si="324"/>
        <v>1</v>
      </c>
      <c r="BW1036" s="311">
        <v>0</v>
      </c>
      <c r="BX1036" s="290">
        <f t="shared" si="325"/>
        <v>0.43</v>
      </c>
      <c r="BY1036">
        <f t="shared" si="326"/>
        <v>0</v>
      </c>
      <c r="BZ1036" s="296">
        <f t="shared" si="327"/>
        <v>0</v>
      </c>
      <c r="CB1036" s="291">
        <v>0.6</v>
      </c>
      <c r="CC1036" s="291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hidden="1" x14ac:dyDescent="0.25">
      <c r="A1037" s="4">
        <v>2021</v>
      </c>
      <c r="B1037" s="308">
        <v>44279</v>
      </c>
      <c r="C1037" s="4" t="s">
        <v>1480</v>
      </c>
      <c r="D1037" s="4" t="s">
        <v>1481</v>
      </c>
      <c r="E1037" s="4"/>
      <c r="F1037" s="4" t="s">
        <v>1482</v>
      </c>
      <c r="G1037" s="5" t="s">
        <v>15</v>
      </c>
      <c r="H1037" s="5" t="s">
        <v>1484</v>
      </c>
      <c r="I1037" s="5" t="s">
        <v>1487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1485</v>
      </c>
      <c r="P1037" s="6" t="s">
        <v>1486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+VLOOKUP(G1037,Liste!$A$7:$G$69,3,FALSE)</f>
        <v>Pin sylvestre</v>
      </c>
      <c r="BI1037" s="96" t="str">
        <f>+VLOOKUP(H1037,Liste!$B$7:$G$69,5,FALSE)</f>
        <v>GSM Alpes du Sud</v>
      </c>
      <c r="BJ1037" s="131">
        <f t="shared" si="320"/>
        <v>95</v>
      </c>
      <c r="BK1037" s="131" t="str">
        <f t="shared" si="322"/>
        <v>Pin sylvestre_F1_PS1_d3_GSM Alpes du Sud_95_</v>
      </c>
      <c r="BL1037" s="312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0" t="str">
        <f>+VLOOKUP(G1037,Liste!$A$7:$H$69,8,FALSE)</f>
        <v>Résineux</v>
      </c>
      <c r="BU1037" s="290">
        <f t="shared" si="323"/>
        <v>0</v>
      </c>
      <c r="BV1037" s="292">
        <f t="shared" si="324"/>
        <v>1</v>
      </c>
      <c r="BW1037" s="311">
        <v>0</v>
      </c>
      <c r="BX1037" s="290">
        <f t="shared" si="325"/>
        <v>0.43</v>
      </c>
      <c r="BY1037">
        <f t="shared" si="326"/>
        <v>0</v>
      </c>
      <c r="BZ1037" s="296">
        <f t="shared" si="327"/>
        <v>0</v>
      </c>
      <c r="CB1037" s="291">
        <v>0.6</v>
      </c>
      <c r="CC1037" s="291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hidden="1" x14ac:dyDescent="0.25">
      <c r="A1038" s="4">
        <v>2021</v>
      </c>
      <c r="B1038" s="308">
        <v>44279</v>
      </c>
      <c r="C1038" s="4" t="s">
        <v>1480</v>
      </c>
      <c r="D1038" s="4" t="s">
        <v>1481</v>
      </c>
      <c r="E1038" s="4"/>
      <c r="F1038" s="4" t="s">
        <v>1482</v>
      </c>
      <c r="G1038" s="5" t="s">
        <v>15</v>
      </c>
      <c r="H1038" s="5" t="s">
        <v>1484</v>
      </c>
      <c r="I1038" s="5" t="s">
        <v>1487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1485</v>
      </c>
      <c r="P1038" s="6" t="s">
        <v>1486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+VLOOKUP(G1038,Liste!$A$7:$G$69,3,FALSE)</f>
        <v>Pin sylvestre</v>
      </c>
      <c r="BI1038" s="96" t="str">
        <f>+VLOOKUP(H1038,Liste!$B$7:$G$69,5,FALSE)</f>
        <v>GSM Alpes du Sud</v>
      </c>
      <c r="BJ1038" s="131">
        <f t="shared" si="320"/>
        <v>100</v>
      </c>
      <c r="BK1038" s="131" t="str">
        <f t="shared" si="322"/>
        <v>Pin sylvestre_F1_PS1_d3_GSM Alpes du Sud_100_</v>
      </c>
      <c r="BL1038" s="312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0" t="str">
        <f>+VLOOKUP(G1038,Liste!$A$7:$H$69,8,FALSE)</f>
        <v>Résineux</v>
      </c>
      <c r="BU1038" s="290">
        <f t="shared" si="323"/>
        <v>0</v>
      </c>
      <c r="BV1038" s="292">
        <f t="shared" si="324"/>
        <v>1</v>
      </c>
      <c r="BW1038" s="311">
        <v>0</v>
      </c>
      <c r="BX1038" s="290">
        <f t="shared" si="325"/>
        <v>0.43</v>
      </c>
      <c r="BY1038">
        <f t="shared" si="326"/>
        <v>0</v>
      </c>
      <c r="BZ1038" s="296">
        <f t="shared" si="327"/>
        <v>0</v>
      </c>
      <c r="CB1038" s="291">
        <v>0.6</v>
      </c>
      <c r="CC1038" s="291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hidden="1" x14ac:dyDescent="0.25">
      <c r="A1039" s="4">
        <v>2021</v>
      </c>
      <c r="B1039" s="308">
        <v>44279</v>
      </c>
      <c r="C1039" s="4" t="s">
        <v>1480</v>
      </c>
      <c r="D1039" s="4" t="s">
        <v>1481</v>
      </c>
      <c r="E1039" s="4"/>
      <c r="F1039" s="4" t="s">
        <v>1482</v>
      </c>
      <c r="G1039" s="5" t="s">
        <v>15</v>
      </c>
      <c r="H1039" s="5" t="s">
        <v>1484</v>
      </c>
      <c r="I1039" s="5" t="s">
        <v>1487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1485</v>
      </c>
      <c r="P1039" s="6" t="s">
        <v>1486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+VLOOKUP(G1039,Liste!$A$7:$G$69,3,FALSE)</f>
        <v>Pin sylvestre</v>
      </c>
      <c r="BI1039" s="96" t="str">
        <f>+VLOOKUP(H1039,Liste!$B$7:$G$69,5,FALSE)</f>
        <v>GSM Alpes du Sud</v>
      </c>
      <c r="BJ1039" s="131">
        <f t="shared" si="320"/>
        <v>100</v>
      </c>
      <c r="BK1039" s="131" t="str">
        <f t="shared" si="322"/>
        <v>Pin sylvestre_F1_PS1_d3_GSM Alpes du Sud_100_</v>
      </c>
      <c r="BL1039" s="312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0" t="str">
        <f>+VLOOKUP(G1039,Liste!$A$7:$H$69,8,FALSE)</f>
        <v>Résineux</v>
      </c>
      <c r="BU1039" s="290">
        <f t="shared" si="323"/>
        <v>0</v>
      </c>
      <c r="BV1039" s="292">
        <f t="shared" si="324"/>
        <v>1</v>
      </c>
      <c r="BW1039" s="311">
        <v>0</v>
      </c>
      <c r="BX1039" s="290">
        <f t="shared" si="325"/>
        <v>0.43</v>
      </c>
      <c r="BY1039">
        <f t="shared" si="326"/>
        <v>0</v>
      </c>
      <c r="BZ1039" s="296">
        <f t="shared" si="327"/>
        <v>0</v>
      </c>
      <c r="CB1039" s="291">
        <v>0.6</v>
      </c>
      <c r="CC1039" s="291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hidden="1" x14ac:dyDescent="0.25">
      <c r="A1040" s="4">
        <v>2021</v>
      </c>
      <c r="B1040" s="308">
        <v>44279</v>
      </c>
      <c r="C1040" s="4" t="s">
        <v>1480</v>
      </c>
      <c r="D1040" s="4" t="s">
        <v>1481</v>
      </c>
      <c r="E1040" s="4"/>
      <c r="F1040" s="4" t="s">
        <v>1482</v>
      </c>
      <c r="G1040" s="5" t="s">
        <v>15</v>
      </c>
      <c r="H1040" s="5" t="s">
        <v>1484</v>
      </c>
      <c r="I1040" s="5" t="s">
        <v>1487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1485</v>
      </c>
      <c r="P1040" s="6" t="s">
        <v>1486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+VLOOKUP(G1040,Liste!$A$7:$G$69,3,FALSE)</f>
        <v>Pin sylvestre</v>
      </c>
      <c r="BI1040" s="96" t="str">
        <f>+VLOOKUP(H1040,Liste!$B$7:$G$69,5,FALSE)</f>
        <v>GSM Alpes du Sud</v>
      </c>
      <c r="BJ1040" s="131">
        <f t="shared" si="320"/>
        <v>105</v>
      </c>
      <c r="BK1040" s="131" t="str">
        <f t="shared" si="322"/>
        <v>Pin sylvestre_F1_PS1_d3_GSM Alpes du Sud_105_</v>
      </c>
      <c r="BL1040" s="312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0" t="str">
        <f>+VLOOKUP(G1040,Liste!$A$7:$H$69,8,FALSE)</f>
        <v>Résineux</v>
      </c>
      <c r="BU1040" s="290">
        <f t="shared" si="323"/>
        <v>0</v>
      </c>
      <c r="BV1040" s="292">
        <f t="shared" si="324"/>
        <v>1</v>
      </c>
      <c r="BW1040" s="311">
        <v>0</v>
      </c>
      <c r="BX1040" s="290">
        <f t="shared" si="325"/>
        <v>0.43</v>
      </c>
      <c r="BY1040">
        <f t="shared" si="326"/>
        <v>0</v>
      </c>
      <c r="BZ1040" s="296">
        <f t="shared" si="327"/>
        <v>0</v>
      </c>
      <c r="CB1040" s="291">
        <v>0.6</v>
      </c>
      <c r="CC1040" s="291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hidden="1" x14ac:dyDescent="0.25">
      <c r="A1041" s="4">
        <v>2021</v>
      </c>
      <c r="B1041" s="308">
        <v>44279</v>
      </c>
      <c r="C1041" s="4" t="s">
        <v>1480</v>
      </c>
      <c r="D1041" s="4" t="s">
        <v>1481</v>
      </c>
      <c r="E1041" s="4"/>
      <c r="F1041" s="4" t="s">
        <v>1482</v>
      </c>
      <c r="G1041" s="5" t="s">
        <v>15</v>
      </c>
      <c r="H1041" s="5" t="s">
        <v>1484</v>
      </c>
      <c r="I1041" s="5" t="s">
        <v>1487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1485</v>
      </c>
      <c r="P1041" s="6" t="s">
        <v>1486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+VLOOKUP(G1041,Liste!$A$7:$G$69,3,FALSE)</f>
        <v>Pin sylvestre</v>
      </c>
      <c r="BI1041" s="96" t="str">
        <f>+VLOOKUP(H1041,Liste!$B$7:$G$69,5,FALSE)</f>
        <v>GSM Alpes du Sud</v>
      </c>
      <c r="BJ1041" s="131">
        <f t="shared" si="320"/>
        <v>110</v>
      </c>
      <c r="BK1041" s="131" t="str">
        <f t="shared" si="322"/>
        <v>Pin sylvestre_F1_PS1_d3_GSM Alpes du Sud_110_</v>
      </c>
      <c r="BL1041" s="312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0" t="str">
        <f>+VLOOKUP(G1041,Liste!$A$7:$H$69,8,FALSE)</f>
        <v>Résineux</v>
      </c>
      <c r="BU1041" s="290">
        <f t="shared" si="323"/>
        <v>0</v>
      </c>
      <c r="BV1041" s="292">
        <f t="shared" si="324"/>
        <v>1</v>
      </c>
      <c r="BW1041" s="311">
        <v>0</v>
      </c>
      <c r="BX1041" s="290">
        <f t="shared" si="325"/>
        <v>0.43</v>
      </c>
      <c r="BY1041">
        <f t="shared" si="326"/>
        <v>0</v>
      </c>
      <c r="BZ1041" s="296">
        <f t="shared" si="327"/>
        <v>0</v>
      </c>
      <c r="CB1041" s="291">
        <v>0.6</v>
      </c>
      <c r="CC1041" s="291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hidden="1" x14ac:dyDescent="0.25">
      <c r="A1042" s="4">
        <v>2021</v>
      </c>
      <c r="B1042" s="308">
        <v>44279</v>
      </c>
      <c r="C1042" s="4" t="s">
        <v>1480</v>
      </c>
      <c r="D1042" s="4" t="s">
        <v>1481</v>
      </c>
      <c r="E1042" s="4"/>
      <c r="F1042" s="4" t="s">
        <v>1482</v>
      </c>
      <c r="G1042" s="5" t="s">
        <v>15</v>
      </c>
      <c r="H1042" s="5" t="s">
        <v>1484</v>
      </c>
      <c r="I1042" s="5" t="s">
        <v>1487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1485</v>
      </c>
      <c r="P1042" s="6" t="s">
        <v>1486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+VLOOKUP(G1042,Liste!$A$7:$G$69,3,FALSE)</f>
        <v>Pin sylvestre</v>
      </c>
      <c r="BI1042" s="96" t="str">
        <f>+VLOOKUP(H1042,Liste!$B$7:$G$69,5,FALSE)</f>
        <v>GSM Alpes du Sud</v>
      </c>
      <c r="BJ1042" s="131">
        <f t="shared" si="320"/>
        <v>110</v>
      </c>
      <c r="BK1042" s="131" t="str">
        <f t="shared" si="322"/>
        <v>Pin sylvestre_F1_PS1_d3_GSM Alpes du Sud_110_</v>
      </c>
      <c r="BL1042" s="312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0" t="str">
        <f>+VLOOKUP(G1042,Liste!$A$7:$H$69,8,FALSE)</f>
        <v>Résineux</v>
      </c>
      <c r="BU1042" s="290">
        <f t="shared" si="323"/>
        <v>0</v>
      </c>
      <c r="BV1042" s="292">
        <f t="shared" si="324"/>
        <v>1</v>
      </c>
      <c r="BW1042" s="311">
        <v>0</v>
      </c>
      <c r="BX1042" s="290">
        <f t="shared" si="325"/>
        <v>0.43</v>
      </c>
      <c r="BY1042">
        <f t="shared" si="326"/>
        <v>0</v>
      </c>
      <c r="BZ1042" s="296">
        <f t="shared" si="327"/>
        <v>0</v>
      </c>
      <c r="CB1042" s="291">
        <v>0.6</v>
      </c>
      <c r="CC1042" s="291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hidden="1" x14ac:dyDescent="0.25">
      <c r="A1043" s="4">
        <v>2021</v>
      </c>
      <c r="B1043" s="308">
        <v>44279</v>
      </c>
      <c r="C1043" s="4" t="s">
        <v>1480</v>
      </c>
      <c r="D1043" s="4" t="s">
        <v>1481</v>
      </c>
      <c r="E1043" s="4"/>
      <c r="F1043" s="4" t="s">
        <v>1482</v>
      </c>
      <c r="G1043" s="5" t="s">
        <v>15</v>
      </c>
      <c r="H1043" s="5" t="s">
        <v>1484</v>
      </c>
      <c r="I1043" s="5" t="s">
        <v>1488</v>
      </c>
      <c r="J1043" s="5" t="s">
        <v>10</v>
      </c>
      <c r="K1043" s="5">
        <v>11</v>
      </c>
      <c r="L1043" s="5" t="s">
        <v>1489</v>
      </c>
      <c r="M1043" s="5">
        <v>1100</v>
      </c>
      <c r="N1043" s="5" t="s">
        <v>170</v>
      </c>
      <c r="O1043" s="6" t="s">
        <v>1485</v>
      </c>
      <c r="P1043" s="6" t="s">
        <v>1486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+VLOOKUP(G1043,Liste!$A$7:$G$69,3,FALSE)</f>
        <v>Pin sylvestre</v>
      </c>
      <c r="BI1043" s="96" t="str">
        <f>+VLOOKUP(H1043,Liste!$B$7:$G$69,5,FALSE)</f>
        <v>GSM Alpes du Sud</v>
      </c>
      <c r="BJ1043" s="131">
        <f t="shared" si="320"/>
        <v>30</v>
      </c>
      <c r="BK1043" s="131" t="str">
        <f t="shared" si="322"/>
        <v>Pin sylvestre_F2_PS2_d2_GSM Alpes du Sud_30_</v>
      </c>
      <c r="BL1043" s="312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0" t="str">
        <f>+VLOOKUP(G1043,Liste!$A$7:$H$69,8,FALSE)</f>
        <v>Résineux</v>
      </c>
      <c r="BU1043" s="290">
        <f t="shared" si="323"/>
        <v>0</v>
      </c>
      <c r="BV1043" s="292">
        <f t="shared" si="324"/>
        <v>1</v>
      </c>
      <c r="BW1043" s="311">
        <v>0</v>
      </c>
      <c r="BX1043" s="290">
        <f t="shared" si="325"/>
        <v>0.43</v>
      </c>
      <c r="BY1043">
        <f t="shared" si="326"/>
        <v>0</v>
      </c>
      <c r="BZ1043" s="296">
        <f t="shared" si="327"/>
        <v>0</v>
      </c>
      <c r="CB1043" s="291">
        <v>0.6</v>
      </c>
      <c r="CC1043" s="291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hidden="1" x14ac:dyDescent="0.25">
      <c r="A1044" s="4">
        <v>2021</v>
      </c>
      <c r="B1044" s="308">
        <v>44279</v>
      </c>
      <c r="C1044" s="4" t="s">
        <v>1480</v>
      </c>
      <c r="D1044" s="4" t="s">
        <v>1481</v>
      </c>
      <c r="E1044" s="4"/>
      <c r="F1044" s="4" t="s">
        <v>1482</v>
      </c>
      <c r="G1044" s="5" t="s">
        <v>15</v>
      </c>
      <c r="H1044" s="5" t="s">
        <v>1484</v>
      </c>
      <c r="I1044" s="5" t="s">
        <v>1488</v>
      </c>
      <c r="J1044" s="5" t="s">
        <v>10</v>
      </c>
      <c r="K1044" s="5">
        <v>11</v>
      </c>
      <c r="L1044" s="5" t="s">
        <v>1489</v>
      </c>
      <c r="M1044" s="5">
        <v>1100</v>
      </c>
      <c r="N1044" s="5" t="s">
        <v>170</v>
      </c>
      <c r="O1044" s="6" t="s">
        <v>1485</v>
      </c>
      <c r="P1044" s="6" t="s">
        <v>1486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+VLOOKUP(G1044,Liste!$A$7:$G$69,3,FALSE)</f>
        <v>Pin sylvestre</v>
      </c>
      <c r="BI1044" s="96" t="str">
        <f>+VLOOKUP(H1044,Liste!$B$7:$G$69,5,FALSE)</f>
        <v>GSM Alpes du Sud</v>
      </c>
      <c r="BJ1044" s="131">
        <f t="shared" si="320"/>
        <v>35</v>
      </c>
      <c r="BK1044" s="131" t="str">
        <f t="shared" si="322"/>
        <v>Pin sylvestre_F2_PS2_d2_GSM Alpes du Sud_35_</v>
      </c>
      <c r="BL1044" s="312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0" t="str">
        <f>+VLOOKUP(G1044,Liste!$A$7:$H$69,8,FALSE)</f>
        <v>Résineux</v>
      </c>
      <c r="BU1044" s="290">
        <f t="shared" si="323"/>
        <v>0</v>
      </c>
      <c r="BV1044" s="292">
        <f t="shared" si="324"/>
        <v>1</v>
      </c>
      <c r="BW1044" s="311">
        <v>0</v>
      </c>
      <c r="BX1044" s="290">
        <f t="shared" si="325"/>
        <v>0.43</v>
      </c>
      <c r="BY1044">
        <f t="shared" si="326"/>
        <v>0</v>
      </c>
      <c r="BZ1044" s="296">
        <f t="shared" si="327"/>
        <v>0</v>
      </c>
      <c r="CB1044" s="291">
        <v>0.6</v>
      </c>
      <c r="CC1044" s="291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hidden="1" x14ac:dyDescent="0.25">
      <c r="A1045" s="4">
        <v>2021</v>
      </c>
      <c r="B1045" s="308">
        <v>44279</v>
      </c>
      <c r="C1045" s="4" t="s">
        <v>1480</v>
      </c>
      <c r="D1045" s="4" t="s">
        <v>1481</v>
      </c>
      <c r="E1045" s="4"/>
      <c r="F1045" s="4" t="s">
        <v>1482</v>
      </c>
      <c r="G1045" s="5" t="s">
        <v>15</v>
      </c>
      <c r="H1045" s="5" t="s">
        <v>1484</v>
      </c>
      <c r="I1045" s="5" t="s">
        <v>1488</v>
      </c>
      <c r="J1045" s="5" t="s">
        <v>10</v>
      </c>
      <c r="K1045" s="5">
        <v>11</v>
      </c>
      <c r="L1045" s="5" t="s">
        <v>1489</v>
      </c>
      <c r="M1045" s="5">
        <v>1100</v>
      </c>
      <c r="N1045" s="5" t="s">
        <v>170</v>
      </c>
      <c r="O1045" s="6" t="s">
        <v>1485</v>
      </c>
      <c r="P1045" s="6" t="s">
        <v>1486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+VLOOKUP(G1045,Liste!$A$7:$G$69,3,FALSE)</f>
        <v>Pin sylvestre</v>
      </c>
      <c r="BI1045" s="96" t="str">
        <f>+VLOOKUP(H1045,Liste!$B$7:$G$69,5,FALSE)</f>
        <v>GSM Alpes du Sud</v>
      </c>
      <c r="BJ1045" s="131">
        <f t="shared" si="320"/>
        <v>40</v>
      </c>
      <c r="BK1045" s="131" t="str">
        <f t="shared" si="322"/>
        <v>Pin sylvestre_F2_PS2_d2_GSM Alpes du Sud_40_</v>
      </c>
      <c r="BL1045" s="312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0" t="str">
        <f>+VLOOKUP(G1045,Liste!$A$7:$H$69,8,FALSE)</f>
        <v>Résineux</v>
      </c>
      <c r="BU1045" s="290">
        <f t="shared" si="323"/>
        <v>0</v>
      </c>
      <c r="BV1045" s="292">
        <f t="shared" si="324"/>
        <v>1</v>
      </c>
      <c r="BW1045" s="311">
        <v>0</v>
      </c>
      <c r="BX1045" s="290">
        <f t="shared" si="325"/>
        <v>0.43</v>
      </c>
      <c r="BY1045">
        <f t="shared" si="326"/>
        <v>0</v>
      </c>
      <c r="BZ1045" s="296">
        <f t="shared" si="327"/>
        <v>0</v>
      </c>
      <c r="CB1045" s="291">
        <v>0.6</v>
      </c>
      <c r="CC1045" s="291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hidden="1" x14ac:dyDescent="0.25">
      <c r="A1046" s="4">
        <v>2021</v>
      </c>
      <c r="B1046" s="308">
        <v>44279</v>
      </c>
      <c r="C1046" s="4" t="s">
        <v>1480</v>
      </c>
      <c r="D1046" s="4" t="s">
        <v>1481</v>
      </c>
      <c r="E1046" s="4"/>
      <c r="F1046" s="4" t="s">
        <v>1482</v>
      </c>
      <c r="G1046" s="5" t="s">
        <v>15</v>
      </c>
      <c r="H1046" s="5" t="s">
        <v>1484</v>
      </c>
      <c r="I1046" s="5" t="s">
        <v>1488</v>
      </c>
      <c r="J1046" s="5" t="s">
        <v>10</v>
      </c>
      <c r="K1046" s="5">
        <v>11</v>
      </c>
      <c r="L1046" s="5" t="s">
        <v>1489</v>
      </c>
      <c r="M1046" s="5">
        <v>1100</v>
      </c>
      <c r="N1046" s="5" t="s">
        <v>170</v>
      </c>
      <c r="O1046" s="6" t="s">
        <v>1485</v>
      </c>
      <c r="P1046" s="6" t="s">
        <v>1486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+VLOOKUP(G1046,Liste!$A$7:$G$69,3,FALSE)</f>
        <v>Pin sylvestre</v>
      </c>
      <c r="BI1046" s="96" t="str">
        <f>+VLOOKUP(H1046,Liste!$B$7:$G$69,5,FALSE)</f>
        <v>GSM Alpes du Sud</v>
      </c>
      <c r="BJ1046" s="131">
        <f t="shared" si="320"/>
        <v>45</v>
      </c>
      <c r="BK1046" s="131" t="str">
        <f t="shared" si="322"/>
        <v>Pin sylvestre_F2_PS2_d2_GSM Alpes du Sud_45_</v>
      </c>
      <c r="BL1046" s="312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0" t="str">
        <f>+VLOOKUP(G1046,Liste!$A$7:$H$69,8,FALSE)</f>
        <v>Résineux</v>
      </c>
      <c r="BU1046" s="290">
        <f t="shared" si="323"/>
        <v>0</v>
      </c>
      <c r="BV1046" s="292">
        <f t="shared" si="324"/>
        <v>1</v>
      </c>
      <c r="BW1046" s="311">
        <v>0</v>
      </c>
      <c r="BX1046" s="290">
        <f t="shared" si="325"/>
        <v>0.43</v>
      </c>
      <c r="BY1046">
        <f t="shared" si="326"/>
        <v>0</v>
      </c>
      <c r="BZ1046" s="296">
        <f t="shared" si="327"/>
        <v>0</v>
      </c>
      <c r="CB1046" s="291">
        <v>0.6</v>
      </c>
      <c r="CC1046" s="291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hidden="1" x14ac:dyDescent="0.25">
      <c r="A1047" s="4">
        <v>2021</v>
      </c>
      <c r="B1047" s="308">
        <v>44279</v>
      </c>
      <c r="C1047" s="4" t="s">
        <v>1480</v>
      </c>
      <c r="D1047" s="4" t="s">
        <v>1481</v>
      </c>
      <c r="E1047" s="4"/>
      <c r="F1047" s="4" t="s">
        <v>1482</v>
      </c>
      <c r="G1047" s="5" t="s">
        <v>15</v>
      </c>
      <c r="H1047" s="5" t="s">
        <v>1484</v>
      </c>
      <c r="I1047" s="5" t="s">
        <v>1488</v>
      </c>
      <c r="J1047" s="5" t="s">
        <v>10</v>
      </c>
      <c r="K1047" s="5">
        <v>11</v>
      </c>
      <c r="L1047" s="5" t="s">
        <v>1489</v>
      </c>
      <c r="M1047" s="5">
        <v>1100</v>
      </c>
      <c r="N1047" s="5" t="s">
        <v>170</v>
      </c>
      <c r="O1047" s="6" t="s">
        <v>1485</v>
      </c>
      <c r="P1047" s="6" t="s">
        <v>1486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+VLOOKUP(G1047,Liste!$A$7:$G$69,3,FALSE)</f>
        <v>Pin sylvestre</v>
      </c>
      <c r="BI1047" s="96" t="str">
        <f>+VLOOKUP(H1047,Liste!$B$7:$G$69,5,FALSE)</f>
        <v>GSM Alpes du Sud</v>
      </c>
      <c r="BJ1047" s="131">
        <f t="shared" si="320"/>
        <v>50</v>
      </c>
      <c r="BK1047" s="131" t="str">
        <f t="shared" si="322"/>
        <v>Pin sylvestre_F2_PS2_d2_GSM Alpes du Sud_50_</v>
      </c>
      <c r="BL1047" s="312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0" t="str">
        <f>+VLOOKUP(G1047,Liste!$A$7:$H$69,8,FALSE)</f>
        <v>Résineux</v>
      </c>
      <c r="BU1047" s="290">
        <f t="shared" si="323"/>
        <v>0</v>
      </c>
      <c r="BV1047" s="292">
        <f t="shared" si="324"/>
        <v>1</v>
      </c>
      <c r="BW1047" s="311">
        <v>0</v>
      </c>
      <c r="BX1047" s="290">
        <f t="shared" si="325"/>
        <v>0.43</v>
      </c>
      <c r="BY1047">
        <f t="shared" si="326"/>
        <v>0</v>
      </c>
      <c r="BZ1047" s="296">
        <f t="shared" si="327"/>
        <v>0</v>
      </c>
      <c r="CB1047" s="291">
        <v>0.6</v>
      </c>
      <c r="CC1047" s="291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hidden="1" x14ac:dyDescent="0.25">
      <c r="A1048" s="4">
        <v>2021</v>
      </c>
      <c r="B1048" s="308">
        <v>44279</v>
      </c>
      <c r="C1048" s="4" t="s">
        <v>1480</v>
      </c>
      <c r="D1048" s="4" t="s">
        <v>1481</v>
      </c>
      <c r="E1048" s="4"/>
      <c r="F1048" s="4" t="s">
        <v>1482</v>
      </c>
      <c r="G1048" s="5" t="s">
        <v>15</v>
      </c>
      <c r="H1048" s="5" t="s">
        <v>1484</v>
      </c>
      <c r="I1048" s="5" t="s">
        <v>1488</v>
      </c>
      <c r="J1048" s="5" t="s">
        <v>10</v>
      </c>
      <c r="K1048" s="5">
        <v>11</v>
      </c>
      <c r="L1048" s="5" t="s">
        <v>1489</v>
      </c>
      <c r="M1048" s="5">
        <v>1100</v>
      </c>
      <c r="N1048" s="5" t="s">
        <v>170</v>
      </c>
      <c r="O1048" s="6" t="s">
        <v>1485</v>
      </c>
      <c r="P1048" s="6" t="s">
        <v>1486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+VLOOKUP(G1048,Liste!$A$7:$G$69,3,FALSE)</f>
        <v>Pin sylvestre</v>
      </c>
      <c r="BI1048" s="96" t="str">
        <f>+VLOOKUP(H1048,Liste!$B$7:$G$69,5,FALSE)</f>
        <v>GSM Alpes du Sud</v>
      </c>
      <c r="BJ1048" s="131">
        <f t="shared" si="320"/>
        <v>55</v>
      </c>
      <c r="BK1048" s="131" t="str">
        <f t="shared" si="322"/>
        <v>Pin sylvestre_F2_PS2_d2_GSM Alpes du Sud_55_</v>
      </c>
      <c r="BL1048" s="312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0" t="str">
        <f>+VLOOKUP(G1048,Liste!$A$7:$H$69,8,FALSE)</f>
        <v>Résineux</v>
      </c>
      <c r="BU1048" s="290">
        <f t="shared" si="323"/>
        <v>0</v>
      </c>
      <c r="BV1048" s="292">
        <f t="shared" si="324"/>
        <v>1</v>
      </c>
      <c r="BW1048" s="311">
        <v>0</v>
      </c>
      <c r="BX1048" s="290">
        <f t="shared" si="325"/>
        <v>0.43</v>
      </c>
      <c r="BY1048">
        <f t="shared" si="326"/>
        <v>0</v>
      </c>
      <c r="BZ1048" s="296">
        <f t="shared" si="327"/>
        <v>0</v>
      </c>
      <c r="CB1048" s="291">
        <v>0.6</v>
      </c>
      <c r="CC1048" s="291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hidden="1" x14ac:dyDescent="0.25">
      <c r="A1049" s="4">
        <v>2021</v>
      </c>
      <c r="B1049" s="308">
        <v>44279</v>
      </c>
      <c r="C1049" s="4" t="s">
        <v>1480</v>
      </c>
      <c r="D1049" s="4" t="s">
        <v>1481</v>
      </c>
      <c r="E1049" s="4"/>
      <c r="F1049" s="4" t="s">
        <v>1482</v>
      </c>
      <c r="G1049" s="5" t="s">
        <v>15</v>
      </c>
      <c r="H1049" s="5" t="s">
        <v>1484</v>
      </c>
      <c r="I1049" s="5" t="s">
        <v>1488</v>
      </c>
      <c r="J1049" s="5" t="s">
        <v>10</v>
      </c>
      <c r="K1049" s="5">
        <v>11</v>
      </c>
      <c r="L1049" s="5" t="s">
        <v>1489</v>
      </c>
      <c r="M1049" s="5">
        <v>1100</v>
      </c>
      <c r="N1049" s="5" t="s">
        <v>170</v>
      </c>
      <c r="O1049" s="6" t="s">
        <v>1485</v>
      </c>
      <c r="P1049" s="6" t="s">
        <v>1486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+VLOOKUP(G1049,Liste!$A$7:$G$69,3,FALSE)</f>
        <v>Pin sylvestre</v>
      </c>
      <c r="BI1049" s="96" t="str">
        <f>+VLOOKUP(H1049,Liste!$B$7:$G$69,5,FALSE)</f>
        <v>GSM Alpes du Sud</v>
      </c>
      <c r="BJ1049" s="131">
        <f t="shared" si="320"/>
        <v>60</v>
      </c>
      <c r="BK1049" s="131" t="str">
        <f t="shared" si="322"/>
        <v>Pin sylvestre_F2_PS2_d2_GSM Alpes du Sud_60_</v>
      </c>
      <c r="BL1049" s="312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0" t="str">
        <f>+VLOOKUP(G1049,Liste!$A$7:$H$69,8,FALSE)</f>
        <v>Résineux</v>
      </c>
      <c r="BU1049" s="290">
        <f t="shared" si="323"/>
        <v>0</v>
      </c>
      <c r="BV1049" s="292">
        <f t="shared" si="324"/>
        <v>1</v>
      </c>
      <c r="BW1049" s="311">
        <v>0</v>
      </c>
      <c r="BX1049" s="290">
        <f t="shared" si="325"/>
        <v>0.43</v>
      </c>
      <c r="BY1049">
        <f t="shared" si="326"/>
        <v>0</v>
      </c>
      <c r="BZ1049" s="296">
        <f t="shared" si="327"/>
        <v>0</v>
      </c>
      <c r="CB1049" s="291">
        <v>0.6</v>
      </c>
      <c r="CC1049" s="291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hidden="1" x14ac:dyDescent="0.25">
      <c r="A1050" s="4">
        <v>2021</v>
      </c>
      <c r="B1050" s="308">
        <v>44279</v>
      </c>
      <c r="C1050" s="4" t="s">
        <v>1480</v>
      </c>
      <c r="D1050" s="4" t="s">
        <v>1481</v>
      </c>
      <c r="E1050" s="4"/>
      <c r="F1050" s="4" t="s">
        <v>1482</v>
      </c>
      <c r="G1050" s="5" t="s">
        <v>15</v>
      </c>
      <c r="H1050" s="5" t="s">
        <v>1484</v>
      </c>
      <c r="I1050" s="5" t="s">
        <v>1488</v>
      </c>
      <c r="J1050" s="5" t="s">
        <v>10</v>
      </c>
      <c r="K1050" s="5">
        <v>11</v>
      </c>
      <c r="L1050" s="5" t="s">
        <v>1489</v>
      </c>
      <c r="M1050" s="5">
        <v>1100</v>
      </c>
      <c r="N1050" s="5" t="s">
        <v>170</v>
      </c>
      <c r="O1050" s="6" t="s">
        <v>1485</v>
      </c>
      <c r="P1050" s="6" t="s">
        <v>1486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+VLOOKUP(G1050,Liste!$A$7:$G$69,3,FALSE)</f>
        <v>Pin sylvestre</v>
      </c>
      <c r="BI1050" s="96" t="str">
        <f>+VLOOKUP(H1050,Liste!$B$7:$G$69,5,FALSE)</f>
        <v>GSM Alpes du Sud</v>
      </c>
      <c r="BJ1050" s="131">
        <f t="shared" si="320"/>
        <v>65</v>
      </c>
      <c r="BK1050" s="131" t="str">
        <f t="shared" si="322"/>
        <v>Pin sylvestre_F2_PS2_d2_GSM Alpes du Sud_65_</v>
      </c>
      <c r="BL1050" s="312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0" t="str">
        <f>+VLOOKUP(G1050,Liste!$A$7:$H$69,8,FALSE)</f>
        <v>Résineux</v>
      </c>
      <c r="BU1050" s="290">
        <f t="shared" si="323"/>
        <v>0</v>
      </c>
      <c r="BV1050" s="292">
        <f t="shared" si="324"/>
        <v>1</v>
      </c>
      <c r="BW1050" s="311">
        <v>0</v>
      </c>
      <c r="BX1050" s="290">
        <f t="shared" si="325"/>
        <v>0.43</v>
      </c>
      <c r="BY1050">
        <f t="shared" si="326"/>
        <v>0</v>
      </c>
      <c r="BZ1050" s="296">
        <f t="shared" si="327"/>
        <v>0</v>
      </c>
      <c r="CB1050" s="291">
        <v>0.6</v>
      </c>
      <c r="CC1050" s="291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hidden="1" x14ac:dyDescent="0.25">
      <c r="A1051" s="4">
        <v>2021</v>
      </c>
      <c r="B1051" s="308">
        <v>44279</v>
      </c>
      <c r="C1051" s="4" t="s">
        <v>1480</v>
      </c>
      <c r="D1051" s="4" t="s">
        <v>1481</v>
      </c>
      <c r="E1051" s="4"/>
      <c r="F1051" s="4" t="s">
        <v>1482</v>
      </c>
      <c r="G1051" s="5" t="s">
        <v>15</v>
      </c>
      <c r="H1051" s="5" t="s">
        <v>1484</v>
      </c>
      <c r="I1051" s="5" t="s">
        <v>1488</v>
      </c>
      <c r="J1051" s="5" t="s">
        <v>10</v>
      </c>
      <c r="K1051" s="5">
        <v>11</v>
      </c>
      <c r="L1051" s="5" t="s">
        <v>1489</v>
      </c>
      <c r="M1051" s="5">
        <v>1100</v>
      </c>
      <c r="N1051" s="5" t="s">
        <v>170</v>
      </c>
      <c r="O1051" s="6" t="s">
        <v>1485</v>
      </c>
      <c r="P1051" s="6" t="s">
        <v>1486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+VLOOKUP(G1051,Liste!$A$7:$G$69,3,FALSE)</f>
        <v>Pin sylvestre</v>
      </c>
      <c r="BI1051" s="96" t="str">
        <f>+VLOOKUP(H1051,Liste!$B$7:$G$69,5,FALSE)</f>
        <v>GSM Alpes du Sud</v>
      </c>
      <c r="BJ1051" s="131">
        <f t="shared" si="320"/>
        <v>65</v>
      </c>
      <c r="BK1051" s="131" t="str">
        <f t="shared" si="322"/>
        <v>Pin sylvestre_F2_PS2_d2_GSM Alpes du Sud_65_</v>
      </c>
      <c r="BL1051" s="312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0" t="str">
        <f>+VLOOKUP(G1051,Liste!$A$7:$H$69,8,FALSE)</f>
        <v>Résineux</v>
      </c>
      <c r="BU1051" s="290">
        <f t="shared" si="323"/>
        <v>0</v>
      </c>
      <c r="BV1051" s="292">
        <f t="shared" si="324"/>
        <v>1</v>
      </c>
      <c r="BW1051" s="311">
        <v>0</v>
      </c>
      <c r="BX1051" s="290">
        <f t="shared" si="325"/>
        <v>0.43</v>
      </c>
      <c r="BY1051">
        <f t="shared" si="326"/>
        <v>0</v>
      </c>
      <c r="BZ1051" s="296">
        <f t="shared" si="327"/>
        <v>0</v>
      </c>
      <c r="CB1051" s="291">
        <v>0.6</v>
      </c>
      <c r="CC1051" s="291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hidden="1" x14ac:dyDescent="0.25">
      <c r="A1052" s="4">
        <v>2021</v>
      </c>
      <c r="B1052" s="308">
        <v>44279</v>
      </c>
      <c r="C1052" s="4" t="s">
        <v>1480</v>
      </c>
      <c r="D1052" s="4" t="s">
        <v>1481</v>
      </c>
      <c r="E1052" s="4"/>
      <c r="F1052" s="4" t="s">
        <v>1482</v>
      </c>
      <c r="G1052" s="5" t="s">
        <v>15</v>
      </c>
      <c r="H1052" s="5" t="s">
        <v>1484</v>
      </c>
      <c r="I1052" s="5" t="s">
        <v>1488</v>
      </c>
      <c r="J1052" s="5" t="s">
        <v>10</v>
      </c>
      <c r="K1052" s="5">
        <v>11</v>
      </c>
      <c r="L1052" s="5" t="s">
        <v>1489</v>
      </c>
      <c r="M1052" s="5">
        <v>1100</v>
      </c>
      <c r="N1052" s="5" t="s">
        <v>170</v>
      </c>
      <c r="O1052" s="6" t="s">
        <v>1485</v>
      </c>
      <c r="P1052" s="6" t="s">
        <v>1486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+VLOOKUP(G1052,Liste!$A$7:$G$69,3,FALSE)</f>
        <v>Pin sylvestre</v>
      </c>
      <c r="BI1052" s="96" t="str">
        <f>+VLOOKUP(H1052,Liste!$B$7:$G$69,5,FALSE)</f>
        <v>GSM Alpes du Sud</v>
      </c>
      <c r="BJ1052" s="131">
        <f t="shared" si="320"/>
        <v>70</v>
      </c>
      <c r="BK1052" s="131" t="str">
        <f t="shared" si="322"/>
        <v>Pin sylvestre_F2_PS2_d2_GSM Alpes du Sud_70_</v>
      </c>
      <c r="BL1052" s="312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0" t="str">
        <f>+VLOOKUP(G1052,Liste!$A$7:$H$69,8,FALSE)</f>
        <v>Résineux</v>
      </c>
      <c r="BU1052" s="290">
        <f t="shared" si="323"/>
        <v>0</v>
      </c>
      <c r="BV1052" s="292">
        <f t="shared" si="324"/>
        <v>1</v>
      </c>
      <c r="BW1052" s="311">
        <v>0</v>
      </c>
      <c r="BX1052" s="290">
        <f t="shared" si="325"/>
        <v>0.43</v>
      </c>
      <c r="BY1052">
        <f t="shared" si="326"/>
        <v>0</v>
      </c>
      <c r="BZ1052" s="296">
        <f t="shared" si="327"/>
        <v>0</v>
      </c>
      <c r="CB1052" s="291">
        <v>0.6</v>
      </c>
      <c r="CC1052" s="291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hidden="1" x14ac:dyDescent="0.25">
      <c r="A1053" s="4">
        <v>2021</v>
      </c>
      <c r="B1053" s="308">
        <v>44279</v>
      </c>
      <c r="C1053" s="4" t="s">
        <v>1480</v>
      </c>
      <c r="D1053" s="4" t="s">
        <v>1481</v>
      </c>
      <c r="E1053" s="4"/>
      <c r="F1053" s="4" t="s">
        <v>1482</v>
      </c>
      <c r="G1053" s="5" t="s">
        <v>15</v>
      </c>
      <c r="H1053" s="5" t="s">
        <v>1484</v>
      </c>
      <c r="I1053" s="5" t="s">
        <v>1488</v>
      </c>
      <c r="J1053" s="5" t="s">
        <v>10</v>
      </c>
      <c r="K1053" s="5">
        <v>11</v>
      </c>
      <c r="L1053" s="5" t="s">
        <v>1489</v>
      </c>
      <c r="M1053" s="5">
        <v>1100</v>
      </c>
      <c r="N1053" s="5" t="s">
        <v>170</v>
      </c>
      <c r="O1053" s="6" t="s">
        <v>1485</v>
      </c>
      <c r="P1053" s="6" t="s">
        <v>1486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+VLOOKUP(G1053,Liste!$A$7:$G$69,3,FALSE)</f>
        <v>Pin sylvestre</v>
      </c>
      <c r="BI1053" s="96" t="str">
        <f>+VLOOKUP(H1053,Liste!$B$7:$G$69,5,FALSE)</f>
        <v>GSM Alpes du Sud</v>
      </c>
      <c r="BJ1053" s="131">
        <f t="shared" si="320"/>
        <v>75</v>
      </c>
      <c r="BK1053" s="131" t="str">
        <f t="shared" si="322"/>
        <v>Pin sylvestre_F2_PS2_d2_GSM Alpes du Sud_75_</v>
      </c>
      <c r="BL1053" s="312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0" t="str">
        <f>+VLOOKUP(G1053,Liste!$A$7:$H$69,8,FALSE)</f>
        <v>Résineux</v>
      </c>
      <c r="BU1053" s="290">
        <f t="shared" si="323"/>
        <v>0</v>
      </c>
      <c r="BV1053" s="292">
        <f t="shared" si="324"/>
        <v>1</v>
      </c>
      <c r="BW1053" s="311">
        <v>0</v>
      </c>
      <c r="BX1053" s="290">
        <f t="shared" si="325"/>
        <v>0.43</v>
      </c>
      <c r="BY1053">
        <f t="shared" si="326"/>
        <v>0</v>
      </c>
      <c r="BZ1053" s="296">
        <f t="shared" si="327"/>
        <v>0</v>
      </c>
      <c r="CB1053" s="291">
        <v>0.6</v>
      </c>
      <c r="CC1053" s="291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hidden="1" x14ac:dyDescent="0.25">
      <c r="A1054" s="4">
        <v>2021</v>
      </c>
      <c r="B1054" s="308">
        <v>44279</v>
      </c>
      <c r="C1054" s="4" t="s">
        <v>1480</v>
      </c>
      <c r="D1054" s="4" t="s">
        <v>1481</v>
      </c>
      <c r="E1054" s="4"/>
      <c r="F1054" s="4" t="s">
        <v>1482</v>
      </c>
      <c r="G1054" s="5" t="s">
        <v>15</v>
      </c>
      <c r="H1054" s="5" t="s">
        <v>1484</v>
      </c>
      <c r="I1054" s="5" t="s">
        <v>1488</v>
      </c>
      <c r="J1054" s="5" t="s">
        <v>10</v>
      </c>
      <c r="K1054" s="5">
        <v>11</v>
      </c>
      <c r="L1054" s="5" t="s">
        <v>1489</v>
      </c>
      <c r="M1054" s="5">
        <v>1100</v>
      </c>
      <c r="N1054" s="5" t="s">
        <v>170</v>
      </c>
      <c r="O1054" s="6" t="s">
        <v>1485</v>
      </c>
      <c r="P1054" s="6" t="s">
        <v>1486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+VLOOKUP(G1054,Liste!$A$7:$G$69,3,FALSE)</f>
        <v>Pin sylvestre</v>
      </c>
      <c r="BI1054" s="96" t="str">
        <f>+VLOOKUP(H1054,Liste!$B$7:$G$69,5,FALSE)</f>
        <v>GSM Alpes du Sud</v>
      </c>
      <c r="BJ1054" s="131">
        <f t="shared" si="320"/>
        <v>80</v>
      </c>
      <c r="BK1054" s="131" t="str">
        <f t="shared" si="322"/>
        <v>Pin sylvestre_F2_PS2_d2_GSM Alpes du Sud_80_</v>
      </c>
      <c r="BL1054" s="312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0" t="str">
        <f>+VLOOKUP(G1054,Liste!$A$7:$H$69,8,FALSE)</f>
        <v>Résineux</v>
      </c>
      <c r="BU1054" s="290">
        <f t="shared" si="323"/>
        <v>0</v>
      </c>
      <c r="BV1054" s="292">
        <f t="shared" si="324"/>
        <v>1</v>
      </c>
      <c r="BW1054" s="311">
        <v>0</v>
      </c>
      <c r="BX1054" s="290">
        <f t="shared" si="325"/>
        <v>0.43</v>
      </c>
      <c r="BY1054">
        <f t="shared" si="326"/>
        <v>0</v>
      </c>
      <c r="BZ1054" s="296">
        <f t="shared" si="327"/>
        <v>0</v>
      </c>
      <c r="CB1054" s="291">
        <v>0.6</v>
      </c>
      <c r="CC1054" s="291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hidden="1" x14ac:dyDescent="0.25">
      <c r="A1055" s="4">
        <v>2021</v>
      </c>
      <c r="B1055" s="308">
        <v>44279</v>
      </c>
      <c r="C1055" s="4" t="s">
        <v>1480</v>
      </c>
      <c r="D1055" s="4" t="s">
        <v>1481</v>
      </c>
      <c r="E1055" s="4"/>
      <c r="F1055" s="4" t="s">
        <v>1482</v>
      </c>
      <c r="G1055" s="5" t="s">
        <v>15</v>
      </c>
      <c r="H1055" s="5" t="s">
        <v>1484</v>
      </c>
      <c r="I1055" s="5" t="s">
        <v>1488</v>
      </c>
      <c r="J1055" s="5" t="s">
        <v>10</v>
      </c>
      <c r="K1055" s="5">
        <v>11</v>
      </c>
      <c r="L1055" s="5" t="s">
        <v>1489</v>
      </c>
      <c r="M1055" s="5">
        <v>1100</v>
      </c>
      <c r="N1055" s="5" t="s">
        <v>170</v>
      </c>
      <c r="O1055" s="6" t="s">
        <v>1485</v>
      </c>
      <c r="P1055" s="6" t="s">
        <v>1486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+VLOOKUP(G1055,Liste!$A$7:$G$69,3,FALSE)</f>
        <v>Pin sylvestre</v>
      </c>
      <c r="BI1055" s="96" t="str">
        <f>+VLOOKUP(H1055,Liste!$B$7:$G$69,5,FALSE)</f>
        <v>GSM Alpes du Sud</v>
      </c>
      <c r="BJ1055" s="131">
        <f t="shared" si="320"/>
        <v>85</v>
      </c>
      <c r="BK1055" s="131" t="str">
        <f t="shared" si="322"/>
        <v>Pin sylvestre_F2_PS2_d2_GSM Alpes du Sud_85_</v>
      </c>
      <c r="BL1055" s="312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0" t="str">
        <f>+VLOOKUP(G1055,Liste!$A$7:$H$69,8,FALSE)</f>
        <v>Résineux</v>
      </c>
      <c r="BU1055" s="290">
        <f t="shared" si="323"/>
        <v>0</v>
      </c>
      <c r="BV1055" s="292">
        <f t="shared" si="324"/>
        <v>1</v>
      </c>
      <c r="BW1055" s="311">
        <v>0</v>
      </c>
      <c r="BX1055" s="290">
        <f t="shared" si="325"/>
        <v>0.43</v>
      </c>
      <c r="BY1055">
        <f t="shared" si="326"/>
        <v>0</v>
      </c>
      <c r="BZ1055" s="296">
        <f t="shared" si="327"/>
        <v>0</v>
      </c>
      <c r="CB1055" s="291">
        <v>0.6</v>
      </c>
      <c r="CC1055" s="291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hidden="1" x14ac:dyDescent="0.25">
      <c r="A1056" s="4">
        <v>2021</v>
      </c>
      <c r="B1056" s="308">
        <v>44279</v>
      </c>
      <c r="C1056" s="4" t="s">
        <v>1480</v>
      </c>
      <c r="D1056" s="4" t="s">
        <v>1481</v>
      </c>
      <c r="F1056" s="4" t="s">
        <v>1482</v>
      </c>
      <c r="G1056" s="5" t="s">
        <v>15</v>
      </c>
      <c r="H1056" s="5" t="s">
        <v>1484</v>
      </c>
      <c r="I1056" s="5" t="s">
        <v>1488</v>
      </c>
      <c r="J1056" s="5" t="s">
        <v>10</v>
      </c>
      <c r="K1056" s="5">
        <v>11</v>
      </c>
      <c r="L1056" s="5" t="s">
        <v>1489</v>
      </c>
      <c r="M1056" s="5">
        <v>1100</v>
      </c>
      <c r="N1056" s="5" t="s">
        <v>170</v>
      </c>
      <c r="O1056" s="6" t="s">
        <v>1485</v>
      </c>
      <c r="P1056" s="6" t="s">
        <v>1486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+VLOOKUP(G1056,Liste!$A$7:$G$69,3,FALSE)</f>
        <v>Pin sylvestre</v>
      </c>
      <c r="BI1056" s="96" t="str">
        <f>+VLOOKUP(H1056,Liste!$B$7:$G$69,5,FALSE)</f>
        <v>GSM Alpes du Sud</v>
      </c>
      <c r="BJ1056" s="131">
        <f t="shared" si="320"/>
        <v>85</v>
      </c>
      <c r="BK1056" s="131" t="str">
        <f t="shared" si="322"/>
        <v>Pin sylvestre_F2_PS2_d2_GSM Alpes du Sud_85_</v>
      </c>
      <c r="BL1056" s="312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0" t="str">
        <f>+VLOOKUP(G1056,Liste!$A$7:$H$69,8,FALSE)</f>
        <v>Résineux</v>
      </c>
      <c r="BU1056" s="290">
        <f t="shared" si="323"/>
        <v>0</v>
      </c>
      <c r="BV1056" s="292">
        <f t="shared" si="324"/>
        <v>1</v>
      </c>
      <c r="BW1056" s="311">
        <v>0</v>
      </c>
      <c r="BX1056" s="290">
        <f t="shared" si="325"/>
        <v>0.43</v>
      </c>
      <c r="BY1056">
        <f t="shared" si="326"/>
        <v>0</v>
      </c>
      <c r="BZ1056" s="296">
        <f t="shared" si="327"/>
        <v>0</v>
      </c>
      <c r="CB1056" s="291">
        <v>0.6</v>
      </c>
      <c r="CC1056" s="291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hidden="1" x14ac:dyDescent="0.25">
      <c r="A1057" s="4">
        <v>2021</v>
      </c>
      <c r="B1057" s="308">
        <v>44279</v>
      </c>
      <c r="C1057" s="4" t="s">
        <v>1480</v>
      </c>
      <c r="D1057" s="4" t="s">
        <v>1481</v>
      </c>
      <c r="F1057" s="4" t="s">
        <v>1482</v>
      </c>
      <c r="G1057" s="5" t="s">
        <v>15</v>
      </c>
      <c r="H1057" s="5" t="s">
        <v>1484</v>
      </c>
      <c r="I1057" s="5" t="s">
        <v>1488</v>
      </c>
      <c r="J1057" s="5" t="s">
        <v>10</v>
      </c>
      <c r="K1057" s="5">
        <v>11</v>
      </c>
      <c r="L1057" s="5" t="s">
        <v>1489</v>
      </c>
      <c r="M1057" s="5">
        <v>1100</v>
      </c>
      <c r="N1057" s="5" t="s">
        <v>170</v>
      </c>
      <c r="O1057" s="6" t="s">
        <v>1485</v>
      </c>
      <c r="P1057" s="6" t="s">
        <v>1486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+VLOOKUP(G1057,Liste!$A$7:$G$69,3,FALSE)</f>
        <v>Pin sylvestre</v>
      </c>
      <c r="BI1057" s="96" t="str">
        <f>+VLOOKUP(H1057,Liste!$B$7:$G$69,5,FALSE)</f>
        <v>GSM Alpes du Sud</v>
      </c>
      <c r="BJ1057" s="131">
        <f t="shared" si="320"/>
        <v>90</v>
      </c>
      <c r="BK1057" s="131" t="str">
        <f t="shared" si="322"/>
        <v>Pin sylvestre_F2_PS2_d2_GSM Alpes du Sud_90_</v>
      </c>
      <c r="BL1057" s="312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0" t="str">
        <f>+VLOOKUP(G1057,Liste!$A$7:$H$69,8,FALSE)</f>
        <v>Résineux</v>
      </c>
      <c r="BU1057" s="290">
        <f t="shared" si="323"/>
        <v>0</v>
      </c>
      <c r="BV1057" s="292">
        <f t="shared" si="324"/>
        <v>1</v>
      </c>
      <c r="BW1057" s="311">
        <v>0</v>
      </c>
      <c r="BX1057" s="290">
        <f t="shared" si="325"/>
        <v>0.43</v>
      </c>
      <c r="BY1057">
        <f t="shared" si="326"/>
        <v>0</v>
      </c>
      <c r="BZ1057" s="296">
        <f t="shared" si="327"/>
        <v>0</v>
      </c>
      <c r="CB1057" s="291">
        <v>0.6</v>
      </c>
      <c r="CC1057" s="291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hidden="1" x14ac:dyDescent="0.25">
      <c r="A1058" s="4">
        <v>2021</v>
      </c>
      <c r="B1058" s="308">
        <v>44279</v>
      </c>
      <c r="C1058" s="4" t="s">
        <v>1480</v>
      </c>
      <c r="D1058" s="4" t="s">
        <v>1481</v>
      </c>
      <c r="F1058" s="4" t="s">
        <v>1482</v>
      </c>
      <c r="G1058" s="5" t="s">
        <v>15</v>
      </c>
      <c r="H1058" s="5" t="s">
        <v>1484</v>
      </c>
      <c r="I1058" s="5" t="s">
        <v>1488</v>
      </c>
      <c r="J1058" s="5" t="s">
        <v>10</v>
      </c>
      <c r="K1058" s="5">
        <v>11</v>
      </c>
      <c r="L1058" s="5" t="s">
        <v>1489</v>
      </c>
      <c r="M1058" s="5">
        <v>1100</v>
      </c>
      <c r="N1058" s="5" t="s">
        <v>170</v>
      </c>
      <c r="O1058" s="6" t="s">
        <v>1485</v>
      </c>
      <c r="P1058" s="6" t="s">
        <v>1486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+VLOOKUP(G1058,Liste!$A$7:$G$69,3,FALSE)</f>
        <v>Pin sylvestre</v>
      </c>
      <c r="BI1058" s="96" t="str">
        <f>+VLOOKUP(H1058,Liste!$B$7:$G$69,5,FALSE)</f>
        <v>GSM Alpes du Sud</v>
      </c>
      <c r="BJ1058" s="131">
        <f t="shared" si="320"/>
        <v>95</v>
      </c>
      <c r="BK1058" s="131" t="str">
        <f t="shared" si="322"/>
        <v>Pin sylvestre_F2_PS2_d2_GSM Alpes du Sud_95_</v>
      </c>
      <c r="BL1058" s="312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0" t="str">
        <f>+VLOOKUP(G1058,Liste!$A$7:$H$69,8,FALSE)</f>
        <v>Résineux</v>
      </c>
      <c r="BU1058" s="290">
        <f t="shared" si="323"/>
        <v>0</v>
      </c>
      <c r="BV1058" s="292">
        <f t="shared" si="324"/>
        <v>1</v>
      </c>
      <c r="BW1058" s="311">
        <v>0</v>
      </c>
      <c r="BX1058" s="290">
        <f t="shared" si="325"/>
        <v>0.43</v>
      </c>
      <c r="BY1058">
        <f t="shared" si="326"/>
        <v>0</v>
      </c>
      <c r="BZ1058" s="296">
        <f t="shared" si="327"/>
        <v>0</v>
      </c>
      <c r="CB1058" s="291">
        <v>0.6</v>
      </c>
      <c r="CC1058" s="291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hidden="1" x14ac:dyDescent="0.25">
      <c r="A1059" s="4">
        <v>2021</v>
      </c>
      <c r="B1059" s="308">
        <v>44279</v>
      </c>
      <c r="C1059" s="4" t="s">
        <v>1480</v>
      </c>
      <c r="D1059" s="4" t="s">
        <v>1481</v>
      </c>
      <c r="F1059" s="4" t="s">
        <v>1482</v>
      </c>
      <c r="G1059" s="5" t="s">
        <v>15</v>
      </c>
      <c r="H1059" s="5" t="s">
        <v>1484</v>
      </c>
      <c r="I1059" s="5" t="s">
        <v>1488</v>
      </c>
      <c r="J1059" s="5" t="s">
        <v>10</v>
      </c>
      <c r="K1059" s="5">
        <v>11</v>
      </c>
      <c r="L1059" s="5" t="s">
        <v>1489</v>
      </c>
      <c r="M1059" s="5">
        <v>1100</v>
      </c>
      <c r="N1059" s="5" t="s">
        <v>170</v>
      </c>
      <c r="O1059" s="6" t="s">
        <v>1485</v>
      </c>
      <c r="P1059" s="6" t="s">
        <v>1486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+VLOOKUP(G1059,Liste!$A$7:$G$69,3,FALSE)</f>
        <v>Pin sylvestre</v>
      </c>
      <c r="BI1059" s="96" t="str">
        <f>+VLOOKUP(H1059,Liste!$B$7:$G$69,5,FALSE)</f>
        <v>GSM Alpes du Sud</v>
      </c>
      <c r="BJ1059" s="131">
        <f t="shared" si="320"/>
        <v>100</v>
      </c>
      <c r="BK1059" s="131" t="str">
        <f t="shared" si="322"/>
        <v>Pin sylvestre_F2_PS2_d2_GSM Alpes du Sud_100_</v>
      </c>
      <c r="BL1059" s="312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0" t="str">
        <f>+VLOOKUP(G1059,Liste!$A$7:$H$69,8,FALSE)</f>
        <v>Résineux</v>
      </c>
      <c r="BU1059" s="290">
        <f t="shared" si="323"/>
        <v>0</v>
      </c>
      <c r="BV1059" s="292">
        <f t="shared" si="324"/>
        <v>1</v>
      </c>
      <c r="BW1059" s="311">
        <v>0</v>
      </c>
      <c r="BX1059" s="290">
        <f t="shared" si="325"/>
        <v>0.43</v>
      </c>
      <c r="BY1059">
        <f t="shared" si="326"/>
        <v>0</v>
      </c>
      <c r="BZ1059" s="296">
        <f t="shared" si="327"/>
        <v>0</v>
      </c>
      <c r="CB1059" s="291">
        <v>0.6</v>
      </c>
      <c r="CC1059" s="291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hidden="1" x14ac:dyDescent="0.25">
      <c r="A1060" s="4">
        <v>2021</v>
      </c>
      <c r="B1060" s="308">
        <v>44279</v>
      </c>
      <c r="C1060" s="4" t="s">
        <v>1480</v>
      </c>
      <c r="D1060" s="4" t="s">
        <v>1481</v>
      </c>
      <c r="F1060" s="4" t="s">
        <v>1482</v>
      </c>
      <c r="G1060" s="5" t="s">
        <v>15</v>
      </c>
      <c r="H1060" s="5" t="s">
        <v>1484</v>
      </c>
      <c r="I1060" s="5" t="s">
        <v>1488</v>
      </c>
      <c r="J1060" s="5" t="s">
        <v>10</v>
      </c>
      <c r="K1060" s="5">
        <v>11</v>
      </c>
      <c r="L1060" s="5" t="s">
        <v>1489</v>
      </c>
      <c r="M1060" s="5">
        <v>1100</v>
      </c>
      <c r="N1060" s="5" t="s">
        <v>170</v>
      </c>
      <c r="O1060" s="6" t="s">
        <v>1485</v>
      </c>
      <c r="P1060" s="6" t="s">
        <v>1486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+VLOOKUP(G1060,Liste!$A$7:$G$69,3,FALSE)</f>
        <v>Pin sylvestre</v>
      </c>
      <c r="BI1060" s="96" t="str">
        <f>+VLOOKUP(H1060,Liste!$B$7:$G$69,5,FALSE)</f>
        <v>GSM Alpes du Sud</v>
      </c>
      <c r="BJ1060" s="131">
        <f t="shared" si="320"/>
        <v>105</v>
      </c>
      <c r="BK1060" s="131" t="str">
        <f t="shared" si="322"/>
        <v>Pin sylvestre_F2_PS2_d2_GSM Alpes du Sud_105_</v>
      </c>
      <c r="BL1060" s="312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0" t="str">
        <f>+VLOOKUP(G1060,Liste!$A$7:$H$69,8,FALSE)</f>
        <v>Résineux</v>
      </c>
      <c r="BU1060" s="290">
        <f t="shared" si="323"/>
        <v>0</v>
      </c>
      <c r="BV1060" s="292">
        <f t="shared" si="324"/>
        <v>1</v>
      </c>
      <c r="BW1060" s="311">
        <v>0</v>
      </c>
      <c r="BX1060" s="290">
        <f t="shared" si="325"/>
        <v>0.43</v>
      </c>
      <c r="BY1060">
        <f t="shared" si="326"/>
        <v>0</v>
      </c>
      <c r="BZ1060" s="296">
        <f t="shared" si="327"/>
        <v>0</v>
      </c>
      <c r="CB1060" s="291">
        <v>0.6</v>
      </c>
      <c r="CC1060" s="291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hidden="1" x14ac:dyDescent="0.25">
      <c r="A1061" s="4">
        <v>2021</v>
      </c>
      <c r="B1061" s="308">
        <v>44279</v>
      </c>
      <c r="C1061" s="4" t="s">
        <v>1480</v>
      </c>
      <c r="D1061" s="4" t="s">
        <v>1481</v>
      </c>
      <c r="F1061" s="4" t="s">
        <v>1482</v>
      </c>
      <c r="G1061" s="5" t="s">
        <v>15</v>
      </c>
      <c r="H1061" s="5" t="s">
        <v>1484</v>
      </c>
      <c r="I1061" s="5" t="s">
        <v>1488</v>
      </c>
      <c r="J1061" s="5" t="s">
        <v>10</v>
      </c>
      <c r="K1061" s="5">
        <v>11</v>
      </c>
      <c r="L1061" s="5" t="s">
        <v>1489</v>
      </c>
      <c r="M1061" s="5">
        <v>1100</v>
      </c>
      <c r="N1061" s="5" t="s">
        <v>170</v>
      </c>
      <c r="O1061" s="6" t="s">
        <v>1485</v>
      </c>
      <c r="P1061" s="6" t="s">
        <v>1486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+VLOOKUP(G1061,Liste!$A$7:$G$69,3,FALSE)</f>
        <v>Pin sylvestre</v>
      </c>
      <c r="BI1061" s="96" t="str">
        <f>+VLOOKUP(H1061,Liste!$B$7:$G$69,5,FALSE)</f>
        <v>GSM Alpes du Sud</v>
      </c>
      <c r="BJ1061" s="131">
        <f t="shared" si="320"/>
        <v>105</v>
      </c>
      <c r="BK1061" s="131" t="str">
        <f t="shared" si="322"/>
        <v>Pin sylvestre_F2_PS2_d2_GSM Alpes du Sud_105_</v>
      </c>
      <c r="BL1061" s="312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0" t="str">
        <f>+VLOOKUP(G1061,Liste!$A$7:$H$69,8,FALSE)</f>
        <v>Résineux</v>
      </c>
      <c r="BU1061" s="290">
        <f t="shared" si="323"/>
        <v>0</v>
      </c>
      <c r="BV1061" s="292">
        <f t="shared" si="324"/>
        <v>1</v>
      </c>
      <c r="BW1061" s="311">
        <v>0</v>
      </c>
      <c r="BX1061" s="290">
        <f t="shared" si="325"/>
        <v>0.43</v>
      </c>
      <c r="BY1061">
        <f t="shared" si="326"/>
        <v>0</v>
      </c>
      <c r="BZ1061" s="296">
        <f t="shared" si="327"/>
        <v>0</v>
      </c>
      <c r="CB1061" s="291">
        <v>0.6</v>
      </c>
      <c r="CC1061" s="291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hidden="1" x14ac:dyDescent="0.25">
      <c r="A1062" s="4">
        <v>2021</v>
      </c>
      <c r="B1062" s="308">
        <v>44279</v>
      </c>
      <c r="C1062" s="4" t="s">
        <v>1480</v>
      </c>
      <c r="D1062" s="4" t="s">
        <v>1481</v>
      </c>
      <c r="F1062" s="4" t="s">
        <v>1482</v>
      </c>
      <c r="G1062" s="5" t="s">
        <v>15</v>
      </c>
      <c r="H1062" s="5" t="s">
        <v>1484</v>
      </c>
      <c r="I1062" s="5" t="s">
        <v>1488</v>
      </c>
      <c r="J1062" s="5" t="s">
        <v>10</v>
      </c>
      <c r="K1062" s="5">
        <v>11</v>
      </c>
      <c r="L1062" s="5" t="s">
        <v>1489</v>
      </c>
      <c r="M1062" s="5">
        <v>1100</v>
      </c>
      <c r="N1062" s="5" t="s">
        <v>170</v>
      </c>
      <c r="O1062" s="6" t="s">
        <v>1485</v>
      </c>
      <c r="P1062" s="6" t="s">
        <v>1486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+VLOOKUP(G1062,Liste!$A$7:$G$69,3,FALSE)</f>
        <v>Pin sylvestre</v>
      </c>
      <c r="BI1062" s="96" t="str">
        <f>+VLOOKUP(H1062,Liste!$B$7:$G$69,5,FALSE)</f>
        <v>GSM Alpes du Sud</v>
      </c>
      <c r="BJ1062" s="131">
        <f t="shared" si="320"/>
        <v>110</v>
      </c>
      <c r="BK1062" s="131" t="str">
        <f t="shared" si="322"/>
        <v>Pin sylvestre_F2_PS2_d2_GSM Alpes du Sud_110_</v>
      </c>
      <c r="BL1062" s="312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0" t="str">
        <f>+VLOOKUP(G1062,Liste!$A$7:$H$69,8,FALSE)</f>
        <v>Résineux</v>
      </c>
      <c r="BU1062" s="290">
        <f t="shared" si="323"/>
        <v>0</v>
      </c>
      <c r="BV1062" s="292">
        <f t="shared" si="324"/>
        <v>1</v>
      </c>
      <c r="BW1062" s="311">
        <v>0</v>
      </c>
      <c r="BX1062" s="290">
        <f t="shared" si="325"/>
        <v>0.43</v>
      </c>
      <c r="BY1062">
        <f t="shared" si="326"/>
        <v>0</v>
      </c>
      <c r="BZ1062" s="296">
        <f t="shared" si="327"/>
        <v>0</v>
      </c>
      <c r="CB1062" s="291">
        <v>0.6</v>
      </c>
      <c r="CC1062" s="291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hidden="1" x14ac:dyDescent="0.25">
      <c r="A1063" s="4">
        <v>2021</v>
      </c>
      <c r="B1063" s="308">
        <v>44279</v>
      </c>
      <c r="C1063" s="4" t="s">
        <v>1480</v>
      </c>
      <c r="D1063" s="4" t="s">
        <v>1481</v>
      </c>
      <c r="F1063" s="4" t="s">
        <v>1482</v>
      </c>
      <c r="G1063" s="5" t="s">
        <v>15</v>
      </c>
      <c r="H1063" s="5" t="s">
        <v>1484</v>
      </c>
      <c r="I1063" s="5" t="s">
        <v>1488</v>
      </c>
      <c r="J1063" s="5" t="s">
        <v>10</v>
      </c>
      <c r="K1063" s="5">
        <v>11</v>
      </c>
      <c r="L1063" s="5" t="s">
        <v>1489</v>
      </c>
      <c r="M1063" s="5">
        <v>1100</v>
      </c>
      <c r="N1063" s="5" t="s">
        <v>170</v>
      </c>
      <c r="O1063" s="6" t="s">
        <v>1485</v>
      </c>
      <c r="P1063" s="6" t="s">
        <v>1486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+VLOOKUP(G1063,Liste!$A$7:$G$69,3,FALSE)</f>
        <v>Pin sylvestre</v>
      </c>
      <c r="BI1063" s="96" t="str">
        <f>+VLOOKUP(H1063,Liste!$B$7:$G$69,5,FALSE)</f>
        <v>GSM Alpes du Sud</v>
      </c>
      <c r="BJ1063" s="131">
        <f t="shared" si="320"/>
        <v>115</v>
      </c>
      <c r="BK1063" s="131" t="str">
        <f t="shared" si="322"/>
        <v>Pin sylvestre_F2_PS2_d2_GSM Alpes du Sud_115_</v>
      </c>
      <c r="BL1063" s="312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0" t="str">
        <f>+VLOOKUP(G1063,Liste!$A$7:$H$69,8,FALSE)</f>
        <v>Résineux</v>
      </c>
      <c r="BU1063" s="290">
        <f t="shared" si="323"/>
        <v>0</v>
      </c>
      <c r="BV1063" s="292">
        <f t="shared" si="324"/>
        <v>1</v>
      </c>
      <c r="BW1063" s="311">
        <v>0</v>
      </c>
      <c r="BX1063" s="290">
        <f t="shared" si="325"/>
        <v>0.43</v>
      </c>
      <c r="BY1063">
        <f t="shared" si="326"/>
        <v>0</v>
      </c>
      <c r="BZ1063" s="296">
        <f t="shared" si="327"/>
        <v>0</v>
      </c>
      <c r="CB1063" s="291">
        <v>0.6</v>
      </c>
      <c r="CC1063" s="291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hidden="1" x14ac:dyDescent="0.25">
      <c r="A1064" s="4">
        <v>2021</v>
      </c>
      <c r="B1064" s="308">
        <v>44279</v>
      </c>
      <c r="C1064" s="4" t="s">
        <v>1480</v>
      </c>
      <c r="D1064" s="4" t="s">
        <v>1481</v>
      </c>
      <c r="F1064" s="4" t="s">
        <v>1482</v>
      </c>
      <c r="G1064" s="5" t="s">
        <v>15</v>
      </c>
      <c r="H1064" s="5" t="s">
        <v>1484</v>
      </c>
      <c r="I1064" s="5" t="s">
        <v>1488</v>
      </c>
      <c r="J1064" s="5" t="s">
        <v>10</v>
      </c>
      <c r="K1064" s="5">
        <v>11</v>
      </c>
      <c r="L1064" s="5" t="s">
        <v>1489</v>
      </c>
      <c r="M1064" s="5">
        <v>1100</v>
      </c>
      <c r="N1064" s="5" t="s">
        <v>170</v>
      </c>
      <c r="O1064" s="6" t="s">
        <v>1485</v>
      </c>
      <c r="P1064" s="6" t="s">
        <v>1486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+VLOOKUP(G1064,Liste!$A$7:$G$69,3,FALSE)</f>
        <v>Pin sylvestre</v>
      </c>
      <c r="BI1064" s="96" t="str">
        <f>+VLOOKUP(H1064,Liste!$B$7:$G$69,5,FALSE)</f>
        <v>GSM Alpes du Sud</v>
      </c>
      <c r="BJ1064" s="131">
        <f t="shared" si="320"/>
        <v>115</v>
      </c>
      <c r="BK1064" s="131" t="str">
        <f t="shared" si="322"/>
        <v>Pin sylvestre_F2_PS2_d2_GSM Alpes du Sud_115_</v>
      </c>
      <c r="BL1064" s="312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0" t="str">
        <f>+VLOOKUP(G1064,Liste!$A$7:$H$69,8,FALSE)</f>
        <v>Résineux</v>
      </c>
      <c r="BU1064" s="290">
        <f t="shared" si="323"/>
        <v>0</v>
      </c>
      <c r="BV1064" s="292">
        <f t="shared" si="324"/>
        <v>1</v>
      </c>
      <c r="BW1064" s="311">
        <v>0</v>
      </c>
      <c r="BX1064" s="290">
        <f t="shared" si="325"/>
        <v>0.43</v>
      </c>
      <c r="BY1064">
        <f t="shared" si="326"/>
        <v>0</v>
      </c>
      <c r="BZ1064" s="296">
        <f t="shared" si="327"/>
        <v>0</v>
      </c>
      <c r="CB1064" s="291">
        <v>0.6</v>
      </c>
      <c r="CC1064" s="291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hidden="1" x14ac:dyDescent="0.25">
      <c r="A1065" s="4">
        <v>2021</v>
      </c>
      <c r="B1065" s="308">
        <v>44279</v>
      </c>
      <c r="C1065" s="4" t="s">
        <v>1480</v>
      </c>
      <c r="D1065" s="4" t="s">
        <v>1481</v>
      </c>
      <c r="F1065" s="4" t="s">
        <v>1482</v>
      </c>
      <c r="G1065" s="5" t="s">
        <v>430</v>
      </c>
      <c r="H1065" s="5" t="s">
        <v>1484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1485</v>
      </c>
      <c r="P1065" s="6" t="s">
        <v>1486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+VLOOKUP(G1065,Liste!$A$7:$G$69,3,FALSE)</f>
        <v>Sapin pectiné</v>
      </c>
      <c r="BI1065" s="96" t="str">
        <f>+VLOOKUP(H1065,Liste!$B$7:$G$69,5,FALSE)</f>
        <v>GSM Alpes du Sud</v>
      </c>
      <c r="BJ1065" s="131">
        <f t="shared" si="320"/>
        <v>30</v>
      </c>
      <c r="BK1065" s="131" t="str">
        <f t="shared" si="322"/>
        <v>Sapin pectiné_F2_SP2_4_GSM Alpes du Sud_30_</v>
      </c>
      <c r="BL1065" s="312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0" t="str">
        <f>+VLOOKUP(G1065,Liste!$A$7:$H$69,8,FALSE)</f>
        <v>Résineux</v>
      </c>
      <c r="BU1065" s="290">
        <f t="shared" si="323"/>
        <v>0</v>
      </c>
      <c r="BV1065" s="292">
        <f t="shared" si="324"/>
        <v>1</v>
      </c>
      <c r="BW1065" s="311">
        <v>0</v>
      </c>
      <c r="BX1065" s="290">
        <f t="shared" si="325"/>
        <v>0.43</v>
      </c>
      <c r="BY1065">
        <f t="shared" si="326"/>
        <v>0</v>
      </c>
      <c r="BZ1065" s="296">
        <f t="shared" si="327"/>
        <v>0</v>
      </c>
      <c r="CB1065" s="291">
        <v>0.6</v>
      </c>
      <c r="CC1065" s="291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hidden="1" x14ac:dyDescent="0.25">
      <c r="A1066" s="4">
        <v>2021</v>
      </c>
      <c r="B1066" s="308">
        <v>44279</v>
      </c>
      <c r="C1066" s="4" t="s">
        <v>1480</v>
      </c>
      <c r="D1066" s="4" t="s">
        <v>1481</v>
      </c>
      <c r="F1066" s="4" t="s">
        <v>1482</v>
      </c>
      <c r="G1066" s="5" t="s">
        <v>430</v>
      </c>
      <c r="H1066" s="5" t="s">
        <v>1484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1485</v>
      </c>
      <c r="P1066" s="6" t="s">
        <v>1486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+VLOOKUP(G1066,Liste!$A$7:$G$69,3,FALSE)</f>
        <v>Sapin pectiné</v>
      </c>
      <c r="BI1066" s="96" t="str">
        <f>+VLOOKUP(H1066,Liste!$B$7:$G$69,5,FALSE)</f>
        <v>GSM Alpes du Sud</v>
      </c>
      <c r="BJ1066" s="131">
        <f t="shared" si="320"/>
        <v>70</v>
      </c>
      <c r="BK1066" s="131" t="str">
        <f t="shared" si="322"/>
        <v>Sapin pectiné_F2_SP2_4_GSM Alpes du Sud_70_</v>
      </c>
      <c r="BL1066" s="312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0" t="str">
        <f>+VLOOKUP(G1066,Liste!$A$7:$H$69,8,FALSE)</f>
        <v>Résineux</v>
      </c>
      <c r="BU1066" s="290">
        <f t="shared" si="323"/>
        <v>0</v>
      </c>
      <c r="BV1066" s="292">
        <f t="shared" si="324"/>
        <v>1</v>
      </c>
      <c r="BW1066" s="311">
        <v>0</v>
      </c>
      <c r="BX1066" s="290">
        <f t="shared" si="325"/>
        <v>0.43</v>
      </c>
      <c r="BY1066">
        <f t="shared" si="326"/>
        <v>0</v>
      </c>
      <c r="BZ1066" s="296">
        <f t="shared" si="327"/>
        <v>0</v>
      </c>
      <c r="CB1066" s="291">
        <v>0.6</v>
      </c>
      <c r="CC1066" s="291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hidden="1" x14ac:dyDescent="0.25">
      <c r="A1067" s="4">
        <v>2021</v>
      </c>
      <c r="B1067" s="308">
        <v>44279</v>
      </c>
      <c r="C1067" s="4" t="s">
        <v>1480</v>
      </c>
      <c r="D1067" s="4" t="s">
        <v>1481</v>
      </c>
      <c r="F1067" s="4" t="s">
        <v>1482</v>
      </c>
      <c r="G1067" s="5" t="s">
        <v>430</v>
      </c>
      <c r="H1067" s="5" t="s">
        <v>1484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1485</v>
      </c>
      <c r="P1067" s="6" t="s">
        <v>1486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+VLOOKUP(G1067,Liste!$A$7:$G$69,3,FALSE)</f>
        <v>Sapin pectiné</v>
      </c>
      <c r="BI1067" s="96" t="str">
        <f>+VLOOKUP(H1067,Liste!$B$7:$G$69,5,FALSE)</f>
        <v>GSM Alpes du Sud</v>
      </c>
      <c r="BJ1067" s="131">
        <f t="shared" si="320"/>
        <v>75</v>
      </c>
      <c r="BK1067" s="131" t="str">
        <f t="shared" si="322"/>
        <v>Sapin pectiné_F2_SP2_4_GSM Alpes du Sud_75_</v>
      </c>
      <c r="BL1067" s="312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0" t="str">
        <f>+VLOOKUP(G1067,Liste!$A$7:$H$69,8,FALSE)</f>
        <v>Résineux</v>
      </c>
      <c r="BU1067" s="290">
        <f t="shared" si="323"/>
        <v>0</v>
      </c>
      <c r="BV1067" s="292">
        <f t="shared" si="324"/>
        <v>1</v>
      </c>
      <c r="BW1067" s="311">
        <v>0</v>
      </c>
      <c r="BX1067" s="290">
        <f t="shared" si="325"/>
        <v>0.43</v>
      </c>
      <c r="BY1067">
        <f t="shared" si="326"/>
        <v>0</v>
      </c>
      <c r="BZ1067" s="296">
        <f t="shared" si="327"/>
        <v>0</v>
      </c>
      <c r="CB1067" s="291">
        <v>0.6</v>
      </c>
      <c r="CC1067" s="291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hidden="1" x14ac:dyDescent="0.25">
      <c r="A1068" s="4">
        <v>2021</v>
      </c>
      <c r="B1068" s="308">
        <v>44279</v>
      </c>
      <c r="C1068" s="4" t="s">
        <v>1480</v>
      </c>
      <c r="D1068" s="4" t="s">
        <v>1481</v>
      </c>
      <c r="F1068" s="4" t="s">
        <v>1482</v>
      </c>
      <c r="G1068" s="5" t="s">
        <v>430</v>
      </c>
      <c r="H1068" s="5" t="s">
        <v>1484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1485</v>
      </c>
      <c r="P1068" s="6" t="s">
        <v>1486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+VLOOKUP(G1068,Liste!$A$7:$G$69,3,FALSE)</f>
        <v>Sapin pectiné</v>
      </c>
      <c r="BI1068" s="96" t="str">
        <f>+VLOOKUP(H1068,Liste!$B$7:$G$69,5,FALSE)</f>
        <v>GSM Alpes du Sud</v>
      </c>
      <c r="BJ1068" s="131">
        <f t="shared" si="320"/>
        <v>75</v>
      </c>
      <c r="BK1068" s="131" t="str">
        <f t="shared" si="322"/>
        <v>Sapin pectiné_F2_SP2_4_GSM Alpes du Sud_75_</v>
      </c>
      <c r="BL1068" s="312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0" t="str">
        <f>+VLOOKUP(G1068,Liste!$A$7:$H$69,8,FALSE)</f>
        <v>Résineux</v>
      </c>
      <c r="BU1068" s="290">
        <f t="shared" si="323"/>
        <v>0</v>
      </c>
      <c r="BV1068" s="292">
        <f t="shared" si="324"/>
        <v>1</v>
      </c>
      <c r="BW1068" s="311">
        <v>0</v>
      </c>
      <c r="BX1068" s="290">
        <f t="shared" si="325"/>
        <v>0.43</v>
      </c>
      <c r="BY1068">
        <f t="shared" si="326"/>
        <v>0</v>
      </c>
      <c r="BZ1068" s="296">
        <f t="shared" si="327"/>
        <v>0</v>
      </c>
      <c r="CB1068" s="291">
        <v>0.6</v>
      </c>
      <c r="CC1068" s="291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hidden="1" x14ac:dyDescent="0.25">
      <c r="A1069" s="4">
        <v>2021</v>
      </c>
      <c r="B1069" s="308">
        <v>44279</v>
      </c>
      <c r="C1069" s="4" t="s">
        <v>1480</v>
      </c>
      <c r="D1069" s="4" t="s">
        <v>1481</v>
      </c>
      <c r="F1069" s="4" t="s">
        <v>1482</v>
      </c>
      <c r="G1069" s="5" t="s">
        <v>430</v>
      </c>
      <c r="H1069" s="5" t="s">
        <v>1484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1485</v>
      </c>
      <c r="P1069" s="6" t="s">
        <v>1486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+VLOOKUP(G1069,Liste!$A$7:$G$69,3,FALSE)</f>
        <v>Sapin pectiné</v>
      </c>
      <c r="BI1069" s="96" t="str">
        <f>+VLOOKUP(H1069,Liste!$B$7:$G$69,5,FALSE)</f>
        <v>GSM Alpes du Sud</v>
      </c>
      <c r="BJ1069" s="131">
        <f t="shared" si="320"/>
        <v>80</v>
      </c>
      <c r="BK1069" s="131" t="str">
        <f t="shared" si="322"/>
        <v>Sapin pectiné_F2_SP2_4_GSM Alpes du Sud_80_</v>
      </c>
      <c r="BL1069" s="312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0" t="str">
        <f>+VLOOKUP(G1069,Liste!$A$7:$H$69,8,FALSE)</f>
        <v>Résineux</v>
      </c>
      <c r="BU1069" s="290">
        <f t="shared" si="323"/>
        <v>0</v>
      </c>
      <c r="BV1069" s="292">
        <f t="shared" si="324"/>
        <v>1</v>
      </c>
      <c r="BW1069" s="311">
        <v>0</v>
      </c>
      <c r="BX1069" s="290">
        <f t="shared" si="325"/>
        <v>0.43</v>
      </c>
      <c r="BY1069">
        <f t="shared" si="326"/>
        <v>0</v>
      </c>
      <c r="BZ1069" s="296">
        <f t="shared" si="327"/>
        <v>0</v>
      </c>
      <c r="CB1069" s="291">
        <v>0.6</v>
      </c>
      <c r="CC1069" s="291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hidden="1" x14ac:dyDescent="0.25">
      <c r="A1070" s="4">
        <v>2021</v>
      </c>
      <c r="B1070" s="308">
        <v>44279</v>
      </c>
      <c r="C1070" s="4" t="s">
        <v>1480</v>
      </c>
      <c r="D1070" s="4" t="s">
        <v>1481</v>
      </c>
      <c r="F1070" s="4" t="s">
        <v>1482</v>
      </c>
      <c r="G1070" s="5" t="s">
        <v>430</v>
      </c>
      <c r="H1070" s="5" t="s">
        <v>1484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1485</v>
      </c>
      <c r="P1070" s="6" t="s">
        <v>1486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+VLOOKUP(G1070,Liste!$A$7:$G$69,3,FALSE)</f>
        <v>Sapin pectiné</v>
      </c>
      <c r="BI1070" s="96" t="str">
        <f>+VLOOKUP(H1070,Liste!$B$7:$G$69,5,FALSE)</f>
        <v>GSM Alpes du Sud</v>
      </c>
      <c r="BJ1070" s="131">
        <f t="shared" si="320"/>
        <v>85</v>
      </c>
      <c r="BK1070" s="131" t="str">
        <f t="shared" si="322"/>
        <v>Sapin pectiné_F2_SP2_4_GSM Alpes du Sud_85_</v>
      </c>
      <c r="BL1070" s="312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0" t="str">
        <f>+VLOOKUP(G1070,Liste!$A$7:$H$69,8,FALSE)</f>
        <v>Résineux</v>
      </c>
      <c r="BU1070" s="290">
        <f t="shared" si="323"/>
        <v>0</v>
      </c>
      <c r="BV1070" s="292">
        <f t="shared" si="324"/>
        <v>1</v>
      </c>
      <c r="BW1070" s="311">
        <v>0</v>
      </c>
      <c r="BX1070" s="290">
        <f t="shared" si="325"/>
        <v>0.43</v>
      </c>
      <c r="BY1070">
        <f t="shared" si="326"/>
        <v>0</v>
      </c>
      <c r="BZ1070" s="296">
        <f t="shared" si="327"/>
        <v>0</v>
      </c>
      <c r="CB1070" s="291">
        <v>0.6</v>
      </c>
      <c r="CC1070" s="291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hidden="1" x14ac:dyDescent="0.25">
      <c r="A1071" s="4">
        <v>2021</v>
      </c>
      <c r="B1071" s="308">
        <v>44279</v>
      </c>
      <c r="C1071" s="4" t="s">
        <v>1480</v>
      </c>
      <c r="D1071" s="4" t="s">
        <v>1481</v>
      </c>
      <c r="F1071" s="4" t="s">
        <v>1482</v>
      </c>
      <c r="G1071" s="5" t="s">
        <v>430</v>
      </c>
      <c r="H1071" s="5" t="s">
        <v>1484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1485</v>
      </c>
      <c r="P1071" s="6" t="s">
        <v>1486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+VLOOKUP(G1071,Liste!$A$7:$G$69,3,FALSE)</f>
        <v>Sapin pectiné</v>
      </c>
      <c r="BI1071" s="96" t="str">
        <f>+VLOOKUP(H1071,Liste!$B$7:$G$69,5,FALSE)</f>
        <v>GSM Alpes du Sud</v>
      </c>
      <c r="BJ1071" s="131">
        <f t="shared" si="320"/>
        <v>90</v>
      </c>
      <c r="BK1071" s="131" t="str">
        <f t="shared" si="322"/>
        <v>Sapin pectiné_F2_SP2_4_GSM Alpes du Sud_90_</v>
      </c>
      <c r="BL1071" s="312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0" t="str">
        <f>+VLOOKUP(G1071,Liste!$A$7:$H$69,8,FALSE)</f>
        <v>Résineux</v>
      </c>
      <c r="BU1071" s="290">
        <f t="shared" si="323"/>
        <v>0</v>
      </c>
      <c r="BV1071" s="292">
        <f t="shared" si="324"/>
        <v>1</v>
      </c>
      <c r="BW1071" s="311">
        <v>0</v>
      </c>
      <c r="BX1071" s="290">
        <f t="shared" si="325"/>
        <v>0.43</v>
      </c>
      <c r="BY1071">
        <f t="shared" si="326"/>
        <v>0</v>
      </c>
      <c r="BZ1071" s="296">
        <f t="shared" si="327"/>
        <v>0</v>
      </c>
      <c r="CB1071" s="291">
        <v>0.6</v>
      </c>
      <c r="CC1071" s="291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hidden="1" x14ac:dyDescent="0.25">
      <c r="A1072" s="4">
        <v>2021</v>
      </c>
      <c r="B1072" s="308">
        <v>44279</v>
      </c>
      <c r="C1072" s="4" t="s">
        <v>1480</v>
      </c>
      <c r="D1072" s="4" t="s">
        <v>1481</v>
      </c>
      <c r="F1072" s="4" t="s">
        <v>1482</v>
      </c>
      <c r="G1072" s="5" t="s">
        <v>430</v>
      </c>
      <c r="H1072" s="5" t="s">
        <v>1484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1485</v>
      </c>
      <c r="P1072" s="6" t="s">
        <v>1486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+VLOOKUP(G1072,Liste!$A$7:$G$69,3,FALSE)</f>
        <v>Sapin pectiné</v>
      </c>
      <c r="BI1072" s="96" t="str">
        <f>+VLOOKUP(H1072,Liste!$B$7:$G$69,5,FALSE)</f>
        <v>GSM Alpes du Sud</v>
      </c>
      <c r="BJ1072" s="131">
        <f t="shared" si="320"/>
        <v>95</v>
      </c>
      <c r="BK1072" s="131" t="str">
        <f t="shared" si="322"/>
        <v>Sapin pectiné_F2_SP2_4_GSM Alpes du Sud_95_</v>
      </c>
      <c r="BL1072" s="312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0" t="str">
        <f>+VLOOKUP(G1072,Liste!$A$7:$H$69,8,FALSE)</f>
        <v>Résineux</v>
      </c>
      <c r="BU1072" s="290">
        <f t="shared" si="323"/>
        <v>0</v>
      </c>
      <c r="BV1072" s="292">
        <f t="shared" si="324"/>
        <v>1</v>
      </c>
      <c r="BW1072" s="311">
        <v>0</v>
      </c>
      <c r="BX1072" s="290">
        <f t="shared" si="325"/>
        <v>0.43</v>
      </c>
      <c r="BY1072">
        <f t="shared" si="326"/>
        <v>0</v>
      </c>
      <c r="BZ1072" s="296">
        <f t="shared" si="327"/>
        <v>0</v>
      </c>
      <c r="CB1072" s="291">
        <v>0.6</v>
      </c>
      <c r="CC1072" s="291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hidden="1" x14ac:dyDescent="0.25">
      <c r="A1073" s="4">
        <v>2021</v>
      </c>
      <c r="B1073" s="308">
        <v>44279</v>
      </c>
      <c r="C1073" s="4" t="s">
        <v>1480</v>
      </c>
      <c r="D1073" s="4" t="s">
        <v>1481</v>
      </c>
      <c r="F1073" s="4" t="s">
        <v>1482</v>
      </c>
      <c r="G1073" s="5" t="s">
        <v>430</v>
      </c>
      <c r="H1073" s="5" t="s">
        <v>1484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1485</v>
      </c>
      <c r="P1073" s="6" t="s">
        <v>1486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+VLOOKUP(G1073,Liste!$A$7:$G$69,3,FALSE)</f>
        <v>Sapin pectiné</v>
      </c>
      <c r="BI1073" s="96" t="str">
        <f>+VLOOKUP(H1073,Liste!$B$7:$G$69,5,FALSE)</f>
        <v>GSM Alpes du Sud</v>
      </c>
      <c r="BJ1073" s="131">
        <f t="shared" si="320"/>
        <v>95</v>
      </c>
      <c r="BK1073" s="131" t="str">
        <f t="shared" si="322"/>
        <v>Sapin pectiné_F2_SP2_4_GSM Alpes du Sud_95_</v>
      </c>
      <c r="BL1073" s="312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0" t="str">
        <f>+VLOOKUP(G1073,Liste!$A$7:$H$69,8,FALSE)</f>
        <v>Résineux</v>
      </c>
      <c r="BU1073" s="290">
        <f t="shared" si="323"/>
        <v>0</v>
      </c>
      <c r="BV1073" s="292">
        <f t="shared" si="324"/>
        <v>1</v>
      </c>
      <c r="BW1073" s="311">
        <v>0</v>
      </c>
      <c r="BX1073" s="290">
        <f t="shared" si="325"/>
        <v>0.43</v>
      </c>
      <c r="BY1073">
        <f t="shared" si="326"/>
        <v>0</v>
      </c>
      <c r="BZ1073" s="296">
        <f t="shared" si="327"/>
        <v>0</v>
      </c>
      <c r="CB1073" s="291">
        <v>0.6</v>
      </c>
      <c r="CC1073" s="291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hidden="1" x14ac:dyDescent="0.25">
      <c r="A1074" s="4">
        <v>2021</v>
      </c>
      <c r="B1074" s="308">
        <v>44279</v>
      </c>
      <c r="C1074" s="4" t="s">
        <v>1480</v>
      </c>
      <c r="D1074" s="4" t="s">
        <v>1481</v>
      </c>
      <c r="F1074" s="4" t="s">
        <v>1482</v>
      </c>
      <c r="G1074" s="5" t="s">
        <v>430</v>
      </c>
      <c r="H1074" s="5" t="s">
        <v>1484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1485</v>
      </c>
      <c r="P1074" s="6" t="s">
        <v>1486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+VLOOKUP(G1074,Liste!$A$7:$G$69,3,FALSE)</f>
        <v>Sapin pectiné</v>
      </c>
      <c r="BI1074" s="96" t="str">
        <f>+VLOOKUP(H1074,Liste!$B$7:$G$69,5,FALSE)</f>
        <v>GSM Alpes du Sud</v>
      </c>
      <c r="BJ1074" s="131">
        <f t="shared" si="320"/>
        <v>100</v>
      </c>
      <c r="BK1074" s="131" t="str">
        <f t="shared" si="322"/>
        <v>Sapin pectiné_F2_SP2_4_GSM Alpes du Sud_100_</v>
      </c>
      <c r="BL1074" s="312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0" t="str">
        <f>+VLOOKUP(G1074,Liste!$A$7:$H$69,8,FALSE)</f>
        <v>Résineux</v>
      </c>
      <c r="BU1074" s="290">
        <f t="shared" si="323"/>
        <v>0</v>
      </c>
      <c r="BV1074" s="292">
        <f t="shared" si="324"/>
        <v>1</v>
      </c>
      <c r="BW1074" s="311">
        <v>0</v>
      </c>
      <c r="BX1074" s="290">
        <f t="shared" si="325"/>
        <v>0.43</v>
      </c>
      <c r="BY1074">
        <f t="shared" si="326"/>
        <v>0</v>
      </c>
      <c r="BZ1074" s="296">
        <f t="shared" si="327"/>
        <v>0</v>
      </c>
      <c r="CB1074" s="291">
        <v>0.6</v>
      </c>
      <c r="CC1074" s="291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hidden="1" x14ac:dyDescent="0.25">
      <c r="A1075" s="4">
        <v>2021</v>
      </c>
      <c r="B1075" s="308">
        <v>44279</v>
      </c>
      <c r="C1075" s="4" t="s">
        <v>1480</v>
      </c>
      <c r="D1075" s="4" t="s">
        <v>1481</v>
      </c>
      <c r="F1075" s="4" t="s">
        <v>1482</v>
      </c>
      <c r="G1075" s="5" t="s">
        <v>430</v>
      </c>
      <c r="H1075" s="5" t="s">
        <v>1484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1485</v>
      </c>
      <c r="P1075" s="6" t="s">
        <v>1486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+VLOOKUP(G1075,Liste!$A$7:$G$69,3,FALSE)</f>
        <v>Sapin pectiné</v>
      </c>
      <c r="BI1075" s="96" t="str">
        <f>+VLOOKUP(H1075,Liste!$B$7:$G$69,5,FALSE)</f>
        <v>GSM Alpes du Sud</v>
      </c>
      <c r="BJ1075" s="131">
        <f t="shared" si="320"/>
        <v>105</v>
      </c>
      <c r="BK1075" s="131" t="str">
        <f t="shared" si="322"/>
        <v>Sapin pectiné_F2_SP2_4_GSM Alpes du Sud_105_</v>
      </c>
      <c r="BL1075" s="312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0" t="str">
        <f>+VLOOKUP(G1075,Liste!$A$7:$H$69,8,FALSE)</f>
        <v>Résineux</v>
      </c>
      <c r="BU1075" s="290">
        <f t="shared" si="323"/>
        <v>0</v>
      </c>
      <c r="BV1075" s="292">
        <f t="shared" si="324"/>
        <v>1</v>
      </c>
      <c r="BW1075" s="311">
        <v>0</v>
      </c>
      <c r="BX1075" s="290">
        <f t="shared" si="325"/>
        <v>0.43</v>
      </c>
      <c r="BY1075">
        <f t="shared" si="326"/>
        <v>0</v>
      </c>
      <c r="BZ1075" s="296">
        <f t="shared" si="327"/>
        <v>0</v>
      </c>
      <c r="CB1075" s="291">
        <v>0.6</v>
      </c>
      <c r="CC1075" s="291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hidden="1" x14ac:dyDescent="0.25">
      <c r="A1076" s="4">
        <v>2021</v>
      </c>
      <c r="B1076" s="308">
        <v>44279</v>
      </c>
      <c r="C1076" s="4" t="s">
        <v>1480</v>
      </c>
      <c r="D1076" s="4" t="s">
        <v>1481</v>
      </c>
      <c r="F1076" s="4" t="s">
        <v>1482</v>
      </c>
      <c r="G1076" s="5" t="s">
        <v>430</v>
      </c>
      <c r="H1076" s="5" t="s">
        <v>1484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1485</v>
      </c>
      <c r="P1076" s="6" t="s">
        <v>1486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+VLOOKUP(G1076,Liste!$A$7:$G$69,3,FALSE)</f>
        <v>Sapin pectiné</v>
      </c>
      <c r="BI1076" s="96" t="str">
        <f>+VLOOKUP(H1076,Liste!$B$7:$G$69,5,FALSE)</f>
        <v>GSM Alpes du Sud</v>
      </c>
      <c r="BJ1076" s="131">
        <f t="shared" si="320"/>
        <v>110</v>
      </c>
      <c r="BK1076" s="131" t="str">
        <f t="shared" si="322"/>
        <v>Sapin pectiné_F2_SP2_4_GSM Alpes du Sud_110_</v>
      </c>
      <c r="BL1076" s="312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0" t="str">
        <f>+VLOOKUP(G1076,Liste!$A$7:$H$69,8,FALSE)</f>
        <v>Résineux</v>
      </c>
      <c r="BU1076" s="290">
        <f t="shared" si="323"/>
        <v>0</v>
      </c>
      <c r="BV1076" s="292">
        <f t="shared" si="324"/>
        <v>1</v>
      </c>
      <c r="BW1076" s="311">
        <v>0</v>
      </c>
      <c r="BX1076" s="290">
        <f t="shared" si="325"/>
        <v>0.43</v>
      </c>
      <c r="BY1076">
        <f t="shared" si="326"/>
        <v>0</v>
      </c>
      <c r="BZ1076" s="296">
        <f t="shared" si="327"/>
        <v>0</v>
      </c>
      <c r="CB1076" s="291">
        <v>0.6</v>
      </c>
      <c r="CC1076" s="291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hidden="1" x14ac:dyDescent="0.25">
      <c r="A1077" s="4">
        <v>2021</v>
      </c>
      <c r="B1077" s="308">
        <v>44279</v>
      </c>
      <c r="C1077" s="4" t="s">
        <v>1480</v>
      </c>
      <c r="D1077" s="4" t="s">
        <v>1481</v>
      </c>
      <c r="F1077" s="4" t="s">
        <v>1482</v>
      </c>
      <c r="G1077" s="5" t="s">
        <v>430</v>
      </c>
      <c r="H1077" s="5" t="s">
        <v>1484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1485</v>
      </c>
      <c r="P1077" s="6" t="s">
        <v>1486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+VLOOKUP(G1077,Liste!$A$7:$G$69,3,FALSE)</f>
        <v>Sapin pectiné</v>
      </c>
      <c r="BI1077" s="96" t="str">
        <f>+VLOOKUP(H1077,Liste!$B$7:$G$69,5,FALSE)</f>
        <v>GSM Alpes du Sud</v>
      </c>
      <c r="BJ1077" s="131">
        <f t="shared" si="320"/>
        <v>115</v>
      </c>
      <c r="BK1077" s="131" t="str">
        <f t="shared" si="322"/>
        <v>Sapin pectiné_F2_SP2_4_GSM Alpes du Sud_115_</v>
      </c>
      <c r="BL1077" s="312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0" t="str">
        <f>+VLOOKUP(G1077,Liste!$A$7:$H$69,8,FALSE)</f>
        <v>Résineux</v>
      </c>
      <c r="BU1077" s="290">
        <f t="shared" si="323"/>
        <v>0</v>
      </c>
      <c r="BV1077" s="292">
        <f t="shared" si="324"/>
        <v>1</v>
      </c>
      <c r="BW1077" s="311">
        <v>0</v>
      </c>
      <c r="BX1077" s="290">
        <f t="shared" si="325"/>
        <v>0.43</v>
      </c>
      <c r="BY1077">
        <f t="shared" si="326"/>
        <v>0</v>
      </c>
      <c r="BZ1077" s="296">
        <f t="shared" si="327"/>
        <v>0</v>
      </c>
      <c r="CB1077" s="291">
        <v>0.6</v>
      </c>
      <c r="CC1077" s="291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hidden="1" x14ac:dyDescent="0.25">
      <c r="A1078" s="4">
        <v>2021</v>
      </c>
      <c r="B1078" s="308">
        <v>44279</v>
      </c>
      <c r="C1078" s="4" t="s">
        <v>1480</v>
      </c>
      <c r="D1078" s="4" t="s">
        <v>1481</v>
      </c>
      <c r="F1078" s="4" t="s">
        <v>1482</v>
      </c>
      <c r="G1078" s="5" t="s">
        <v>430</v>
      </c>
      <c r="H1078" s="5" t="s">
        <v>1484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1485</v>
      </c>
      <c r="P1078" s="6" t="s">
        <v>1486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+VLOOKUP(G1078,Liste!$A$7:$G$69,3,FALSE)</f>
        <v>Sapin pectiné</v>
      </c>
      <c r="BI1078" s="96" t="str">
        <f>+VLOOKUP(H1078,Liste!$B$7:$G$69,5,FALSE)</f>
        <v>GSM Alpes du Sud</v>
      </c>
      <c r="BJ1078" s="131">
        <f t="shared" si="320"/>
        <v>115</v>
      </c>
      <c r="BK1078" s="131" t="str">
        <f t="shared" si="322"/>
        <v>Sapin pectiné_F2_SP2_4_GSM Alpes du Sud_115_</v>
      </c>
      <c r="BL1078" s="312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0" t="str">
        <f>+VLOOKUP(G1078,Liste!$A$7:$H$69,8,FALSE)</f>
        <v>Résineux</v>
      </c>
      <c r="BU1078" s="290">
        <f t="shared" si="323"/>
        <v>0</v>
      </c>
      <c r="BV1078" s="292">
        <f t="shared" si="324"/>
        <v>1</v>
      </c>
      <c r="BW1078" s="311">
        <v>0</v>
      </c>
      <c r="BX1078" s="290">
        <f t="shared" si="325"/>
        <v>0.43</v>
      </c>
      <c r="BY1078">
        <f t="shared" si="326"/>
        <v>0</v>
      </c>
      <c r="BZ1078" s="296">
        <f t="shared" si="327"/>
        <v>0</v>
      </c>
      <c r="CB1078" s="291">
        <v>0.6</v>
      </c>
      <c r="CC1078" s="291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hidden="1" x14ac:dyDescent="0.25">
      <c r="A1079" s="4">
        <v>2021</v>
      </c>
      <c r="B1079" s="308">
        <v>44279</v>
      </c>
      <c r="C1079" s="4" t="s">
        <v>1480</v>
      </c>
      <c r="D1079" s="4" t="s">
        <v>1481</v>
      </c>
      <c r="F1079" s="4" t="s">
        <v>1482</v>
      </c>
      <c r="G1079" s="5" t="s">
        <v>430</v>
      </c>
      <c r="H1079" s="5" t="s">
        <v>1484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1485</v>
      </c>
      <c r="P1079" s="6" t="s">
        <v>1486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+VLOOKUP(G1079,Liste!$A$7:$G$69,3,FALSE)</f>
        <v>Sapin pectiné</v>
      </c>
      <c r="BI1079" s="96" t="str">
        <f>+VLOOKUP(H1079,Liste!$B$7:$G$69,5,FALSE)</f>
        <v>GSM Alpes du Sud</v>
      </c>
      <c r="BJ1079" s="131">
        <f t="shared" si="320"/>
        <v>120</v>
      </c>
      <c r="BK1079" s="131" t="str">
        <f t="shared" si="322"/>
        <v>Sapin pectiné_F2_SP2_4_GSM Alpes du Sud_120_</v>
      </c>
      <c r="BL1079" s="312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0" t="str">
        <f>+VLOOKUP(G1079,Liste!$A$7:$H$69,8,FALSE)</f>
        <v>Résineux</v>
      </c>
      <c r="BU1079" s="290">
        <f t="shared" si="323"/>
        <v>0</v>
      </c>
      <c r="BV1079" s="292">
        <f t="shared" si="324"/>
        <v>1</v>
      </c>
      <c r="BW1079" s="311">
        <v>0</v>
      </c>
      <c r="BX1079" s="290">
        <f t="shared" si="325"/>
        <v>0.43</v>
      </c>
      <c r="BY1079">
        <f t="shared" si="326"/>
        <v>0</v>
      </c>
      <c r="BZ1079" s="296">
        <f t="shared" si="327"/>
        <v>0</v>
      </c>
      <c r="CB1079" s="291">
        <v>0.6</v>
      </c>
      <c r="CC1079" s="291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hidden="1" x14ac:dyDescent="0.25">
      <c r="A1080" s="4">
        <v>2021</v>
      </c>
      <c r="B1080" s="308">
        <v>44279</v>
      </c>
      <c r="C1080" s="4" t="s">
        <v>1480</v>
      </c>
      <c r="D1080" s="4" t="s">
        <v>1481</v>
      </c>
      <c r="F1080" s="4" t="s">
        <v>1482</v>
      </c>
      <c r="G1080" s="5" t="s">
        <v>430</v>
      </c>
      <c r="H1080" s="5" t="s">
        <v>1484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1485</v>
      </c>
      <c r="P1080" s="6" t="s">
        <v>1486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+VLOOKUP(G1080,Liste!$A$7:$G$69,3,FALSE)</f>
        <v>Sapin pectiné</v>
      </c>
      <c r="BI1080" s="96" t="str">
        <f>+VLOOKUP(H1080,Liste!$B$7:$G$69,5,FALSE)</f>
        <v>GSM Alpes du Sud</v>
      </c>
      <c r="BJ1080" s="131">
        <f t="shared" si="320"/>
        <v>125</v>
      </c>
      <c r="BK1080" s="131" t="str">
        <f t="shared" si="322"/>
        <v>Sapin pectiné_F2_SP2_4_GSM Alpes du Sud_125_</v>
      </c>
      <c r="BL1080" s="312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0" t="str">
        <f>+VLOOKUP(G1080,Liste!$A$7:$H$69,8,FALSE)</f>
        <v>Résineux</v>
      </c>
      <c r="BU1080" s="290">
        <f t="shared" si="323"/>
        <v>0</v>
      </c>
      <c r="BV1080" s="292">
        <f t="shared" si="324"/>
        <v>1</v>
      </c>
      <c r="BW1080" s="311">
        <v>0</v>
      </c>
      <c r="BX1080" s="290">
        <f t="shared" si="325"/>
        <v>0.43</v>
      </c>
      <c r="BY1080">
        <f t="shared" si="326"/>
        <v>0</v>
      </c>
      <c r="BZ1080" s="296">
        <f t="shared" si="327"/>
        <v>0</v>
      </c>
      <c r="CB1080" s="291">
        <v>0.6</v>
      </c>
      <c r="CC1080" s="291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hidden="1" x14ac:dyDescent="0.25">
      <c r="A1081" s="4">
        <v>2021</v>
      </c>
      <c r="B1081" s="308">
        <v>44279</v>
      </c>
      <c r="C1081" s="4" t="s">
        <v>1480</v>
      </c>
      <c r="D1081" s="4" t="s">
        <v>1481</v>
      </c>
      <c r="F1081" s="4" t="s">
        <v>1482</v>
      </c>
      <c r="G1081" s="5" t="s">
        <v>430</v>
      </c>
      <c r="H1081" s="5" t="s">
        <v>1484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1485</v>
      </c>
      <c r="P1081" s="6" t="s">
        <v>1486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+VLOOKUP(G1081,Liste!$A$7:$G$69,3,FALSE)</f>
        <v>Sapin pectiné</v>
      </c>
      <c r="BI1081" s="96" t="str">
        <f>+VLOOKUP(H1081,Liste!$B$7:$G$69,5,FALSE)</f>
        <v>GSM Alpes du Sud</v>
      </c>
      <c r="BJ1081" s="131">
        <f t="shared" si="320"/>
        <v>130</v>
      </c>
      <c r="BK1081" s="131" t="str">
        <f t="shared" si="322"/>
        <v>Sapin pectiné_F2_SP2_4_GSM Alpes du Sud_130_</v>
      </c>
      <c r="BL1081" s="312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0" t="str">
        <f>+VLOOKUP(G1081,Liste!$A$7:$H$69,8,FALSE)</f>
        <v>Résineux</v>
      </c>
      <c r="BU1081" s="290">
        <f t="shared" si="323"/>
        <v>0</v>
      </c>
      <c r="BV1081" s="292">
        <f t="shared" si="324"/>
        <v>1</v>
      </c>
      <c r="BW1081" s="311">
        <v>0</v>
      </c>
      <c r="BX1081" s="290">
        <f t="shared" si="325"/>
        <v>0.43</v>
      </c>
      <c r="BY1081">
        <f t="shared" si="326"/>
        <v>0</v>
      </c>
      <c r="BZ1081" s="296">
        <f t="shared" si="327"/>
        <v>0</v>
      </c>
      <c r="CB1081" s="291">
        <v>0.6</v>
      </c>
      <c r="CC1081" s="291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hidden="1" x14ac:dyDescent="0.25">
      <c r="A1082" s="4">
        <v>2021</v>
      </c>
      <c r="B1082" s="308">
        <v>44279</v>
      </c>
      <c r="C1082" s="4" t="s">
        <v>1480</v>
      </c>
      <c r="D1082" s="4" t="s">
        <v>1481</v>
      </c>
      <c r="F1082" s="4" t="s">
        <v>1482</v>
      </c>
      <c r="G1082" s="5" t="s">
        <v>430</v>
      </c>
      <c r="H1082" s="5" t="s">
        <v>1484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1485</v>
      </c>
      <c r="P1082" s="6" t="s">
        <v>1486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+VLOOKUP(G1082,Liste!$A$7:$G$69,3,FALSE)</f>
        <v>Sapin pectiné</v>
      </c>
      <c r="BI1082" s="96" t="str">
        <f>+VLOOKUP(H1082,Liste!$B$7:$G$69,5,FALSE)</f>
        <v>GSM Alpes du Sud</v>
      </c>
      <c r="BJ1082" s="131">
        <f t="shared" si="320"/>
        <v>135</v>
      </c>
      <c r="BK1082" s="131" t="str">
        <f t="shared" si="322"/>
        <v>Sapin pectiné_F2_SP2_4_GSM Alpes du Sud_135_</v>
      </c>
      <c r="BL1082" s="312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0" t="str">
        <f>+VLOOKUP(G1082,Liste!$A$7:$H$69,8,FALSE)</f>
        <v>Résineux</v>
      </c>
      <c r="BU1082" s="290">
        <f t="shared" si="323"/>
        <v>0</v>
      </c>
      <c r="BV1082" s="292">
        <f t="shared" si="324"/>
        <v>1</v>
      </c>
      <c r="BW1082" s="311">
        <v>0</v>
      </c>
      <c r="BX1082" s="290">
        <f t="shared" si="325"/>
        <v>0.43</v>
      </c>
      <c r="BY1082">
        <f t="shared" si="326"/>
        <v>0</v>
      </c>
      <c r="BZ1082" s="296">
        <f t="shared" si="327"/>
        <v>0</v>
      </c>
      <c r="CB1082" s="291">
        <v>0.6</v>
      </c>
      <c r="CC1082" s="291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hidden="1" x14ac:dyDescent="0.25">
      <c r="A1083" s="4">
        <v>2021</v>
      </c>
      <c r="B1083" s="308">
        <v>44279</v>
      </c>
      <c r="C1083" s="4" t="s">
        <v>1480</v>
      </c>
      <c r="D1083" s="4" t="s">
        <v>1481</v>
      </c>
      <c r="F1083" s="4" t="s">
        <v>1482</v>
      </c>
      <c r="G1083" s="5" t="s">
        <v>430</v>
      </c>
      <c r="H1083" s="5" t="s">
        <v>1484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1485</v>
      </c>
      <c r="P1083" s="6" t="s">
        <v>1486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+VLOOKUP(G1083,Liste!$A$7:$G$69,3,FALSE)</f>
        <v>Sapin pectiné</v>
      </c>
      <c r="BI1083" s="96" t="str">
        <f>+VLOOKUP(H1083,Liste!$B$7:$G$69,5,FALSE)</f>
        <v>GSM Alpes du Sud</v>
      </c>
      <c r="BJ1083" s="131">
        <f t="shared" si="320"/>
        <v>135</v>
      </c>
      <c r="BK1083" s="131" t="str">
        <f t="shared" si="322"/>
        <v>Sapin pectiné_F2_SP2_4_GSM Alpes du Sud_135_</v>
      </c>
      <c r="BL1083" s="312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0" t="str">
        <f>+VLOOKUP(G1083,Liste!$A$7:$H$69,8,FALSE)</f>
        <v>Résineux</v>
      </c>
      <c r="BU1083" s="290">
        <f t="shared" si="323"/>
        <v>0</v>
      </c>
      <c r="BV1083" s="292">
        <f t="shared" si="324"/>
        <v>1</v>
      </c>
      <c r="BW1083" s="311">
        <v>0</v>
      </c>
      <c r="BX1083" s="290">
        <f t="shared" si="325"/>
        <v>0.43</v>
      </c>
      <c r="BY1083">
        <f t="shared" si="326"/>
        <v>0</v>
      </c>
      <c r="BZ1083" s="296">
        <f t="shared" si="327"/>
        <v>0</v>
      </c>
      <c r="CB1083" s="291">
        <v>0.6</v>
      </c>
      <c r="CC1083" s="291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hidden="1" x14ac:dyDescent="0.25">
      <c r="A1084" s="4">
        <v>2021</v>
      </c>
      <c r="B1084" s="308">
        <v>44279</v>
      </c>
      <c r="C1084" s="4" t="s">
        <v>1480</v>
      </c>
      <c r="D1084" s="4" t="s">
        <v>1481</v>
      </c>
      <c r="F1084" s="4" t="s">
        <v>1482</v>
      </c>
      <c r="G1084" s="5" t="s">
        <v>430</v>
      </c>
      <c r="H1084" s="5" t="s">
        <v>1484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1485</v>
      </c>
      <c r="P1084" s="6" t="s">
        <v>1486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+VLOOKUP(G1084,Liste!$A$7:$G$69,3,FALSE)</f>
        <v>Sapin pectiné</v>
      </c>
      <c r="BI1084" s="96" t="str">
        <f>+VLOOKUP(H1084,Liste!$B$7:$G$69,5,FALSE)</f>
        <v>GSM Alpes du Sud</v>
      </c>
      <c r="BJ1084" s="131">
        <f t="shared" si="320"/>
        <v>140</v>
      </c>
      <c r="BK1084" s="131" t="str">
        <f t="shared" si="322"/>
        <v>Sapin pectiné_F2_SP2_4_GSM Alpes du Sud_140_</v>
      </c>
      <c r="BL1084" s="312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0" t="str">
        <f>+VLOOKUP(G1084,Liste!$A$7:$H$69,8,FALSE)</f>
        <v>Résineux</v>
      </c>
      <c r="BU1084" s="290">
        <f t="shared" si="323"/>
        <v>0</v>
      </c>
      <c r="BV1084" s="292">
        <f t="shared" si="324"/>
        <v>1</v>
      </c>
      <c r="BW1084" s="311">
        <v>0</v>
      </c>
      <c r="BX1084" s="290">
        <f t="shared" si="325"/>
        <v>0.43</v>
      </c>
      <c r="BY1084">
        <f t="shared" si="326"/>
        <v>0</v>
      </c>
      <c r="BZ1084" s="296">
        <f t="shared" si="327"/>
        <v>0</v>
      </c>
      <c r="CB1084" s="291">
        <v>0.6</v>
      </c>
      <c r="CC1084" s="291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hidden="1" x14ac:dyDescent="0.25">
      <c r="A1085" s="4">
        <v>2021</v>
      </c>
      <c r="B1085" s="308">
        <v>44279</v>
      </c>
      <c r="C1085" s="4" t="s">
        <v>1480</v>
      </c>
      <c r="D1085" s="4" t="s">
        <v>1481</v>
      </c>
      <c r="F1085" s="4" t="s">
        <v>1482</v>
      </c>
      <c r="G1085" s="5" t="s">
        <v>430</v>
      </c>
      <c r="H1085" s="5" t="s">
        <v>1484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1485</v>
      </c>
      <c r="P1085" s="6" t="s">
        <v>1486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+VLOOKUP(G1085,Liste!$A$7:$G$69,3,FALSE)</f>
        <v>Sapin pectiné</v>
      </c>
      <c r="BI1085" s="96" t="str">
        <f>+VLOOKUP(H1085,Liste!$B$7:$G$69,5,FALSE)</f>
        <v>GSM Alpes du Sud</v>
      </c>
      <c r="BJ1085" s="131">
        <f t="shared" si="320"/>
        <v>145</v>
      </c>
      <c r="BK1085" s="131" t="str">
        <f t="shared" si="322"/>
        <v>Sapin pectiné_F2_SP2_4_GSM Alpes du Sud_145_</v>
      </c>
      <c r="BL1085" s="312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0" t="str">
        <f>+VLOOKUP(G1085,Liste!$A$7:$H$69,8,FALSE)</f>
        <v>Résineux</v>
      </c>
      <c r="BU1085" s="290">
        <f t="shared" si="323"/>
        <v>0</v>
      </c>
      <c r="BV1085" s="292">
        <f t="shared" si="324"/>
        <v>1</v>
      </c>
      <c r="BW1085" s="311">
        <v>0</v>
      </c>
      <c r="BX1085" s="290">
        <f t="shared" si="325"/>
        <v>0.43</v>
      </c>
      <c r="BY1085">
        <f t="shared" si="326"/>
        <v>0</v>
      </c>
      <c r="BZ1085" s="296">
        <f t="shared" si="327"/>
        <v>0</v>
      </c>
      <c r="CB1085" s="291">
        <v>0.6</v>
      </c>
      <c r="CC1085" s="291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hidden="1" x14ac:dyDescent="0.25">
      <c r="A1086" s="4">
        <v>2021</v>
      </c>
      <c r="B1086" s="308">
        <v>44279</v>
      </c>
      <c r="C1086" s="4" t="s">
        <v>1480</v>
      </c>
      <c r="D1086" s="4" t="s">
        <v>1481</v>
      </c>
      <c r="F1086" s="4" t="s">
        <v>1482</v>
      </c>
      <c r="G1086" s="5" t="s">
        <v>430</v>
      </c>
      <c r="H1086" s="5" t="s">
        <v>1484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1485</v>
      </c>
      <c r="P1086" s="6" t="s">
        <v>1486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+VLOOKUP(G1086,Liste!$A$7:$G$69,3,FALSE)</f>
        <v>Sapin pectiné</v>
      </c>
      <c r="BI1086" s="96" t="str">
        <f>+VLOOKUP(H1086,Liste!$B$7:$G$69,5,FALSE)</f>
        <v>GSM Alpes du Sud</v>
      </c>
      <c r="BJ1086" s="131">
        <f t="shared" si="320"/>
        <v>150</v>
      </c>
      <c r="BK1086" s="131" t="str">
        <f t="shared" si="322"/>
        <v>Sapin pectiné_F2_SP2_4_GSM Alpes du Sud_150_</v>
      </c>
      <c r="BL1086" s="312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0" t="str">
        <f>+VLOOKUP(G1086,Liste!$A$7:$H$69,8,FALSE)</f>
        <v>Résineux</v>
      </c>
      <c r="BU1086" s="290">
        <f t="shared" si="323"/>
        <v>0</v>
      </c>
      <c r="BV1086" s="292">
        <f t="shared" si="324"/>
        <v>1</v>
      </c>
      <c r="BW1086" s="311">
        <v>0</v>
      </c>
      <c r="BX1086" s="290">
        <f t="shared" si="325"/>
        <v>0.43</v>
      </c>
      <c r="BY1086">
        <f t="shared" si="326"/>
        <v>0</v>
      </c>
      <c r="BZ1086" s="296">
        <f t="shared" si="327"/>
        <v>0</v>
      </c>
      <c r="CB1086" s="291">
        <v>0.6</v>
      </c>
      <c r="CC1086" s="291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hidden="1" x14ac:dyDescent="0.25">
      <c r="A1087" s="4">
        <v>2021</v>
      </c>
      <c r="B1087" s="308">
        <v>44279</v>
      </c>
      <c r="C1087" s="4" t="s">
        <v>1480</v>
      </c>
      <c r="D1087" s="4" t="s">
        <v>1481</v>
      </c>
      <c r="F1087" s="4" t="s">
        <v>1482</v>
      </c>
      <c r="G1087" s="5" t="s">
        <v>430</v>
      </c>
      <c r="H1087" s="5" t="s">
        <v>1484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1485</v>
      </c>
      <c r="P1087" s="6" t="s">
        <v>1486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+VLOOKUP(G1087,Liste!$A$7:$G$69,3,FALSE)</f>
        <v>Sapin pectiné</v>
      </c>
      <c r="BI1087" s="96" t="str">
        <f>+VLOOKUP(H1087,Liste!$B$7:$G$69,5,FALSE)</f>
        <v>GSM Alpes du Sud</v>
      </c>
      <c r="BJ1087" s="131">
        <f t="shared" si="320"/>
        <v>150</v>
      </c>
      <c r="BK1087" s="131" t="str">
        <f t="shared" si="322"/>
        <v>Sapin pectiné_F2_SP2_4_GSM Alpes du Sud_150_</v>
      </c>
      <c r="BL1087" s="312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0" t="str">
        <f>+VLOOKUP(G1087,Liste!$A$7:$H$69,8,FALSE)</f>
        <v>Résineux</v>
      </c>
      <c r="BU1087" s="290">
        <f t="shared" si="323"/>
        <v>0</v>
      </c>
      <c r="BV1087" s="292">
        <f t="shared" si="324"/>
        <v>1</v>
      </c>
      <c r="BW1087" s="311">
        <v>0</v>
      </c>
      <c r="BX1087" s="290">
        <f t="shared" si="325"/>
        <v>0.43</v>
      </c>
      <c r="BY1087">
        <f t="shared" si="326"/>
        <v>0</v>
      </c>
      <c r="BZ1087" s="296">
        <f t="shared" si="327"/>
        <v>0</v>
      </c>
      <c r="CB1087" s="291">
        <v>0.6</v>
      </c>
      <c r="CC1087" s="291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hidden="1" x14ac:dyDescent="0.25">
      <c r="A1088" s="4">
        <v>2021</v>
      </c>
      <c r="B1088" s="308">
        <v>44279</v>
      </c>
      <c r="C1088" s="4" t="s">
        <v>1480</v>
      </c>
      <c r="D1088" s="4" t="s">
        <v>1481</v>
      </c>
      <c r="F1088" s="4" t="s">
        <v>1482</v>
      </c>
      <c r="G1088" s="5" t="s">
        <v>430</v>
      </c>
      <c r="H1088" s="5" t="s">
        <v>1484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1485</v>
      </c>
      <c r="P1088" s="6" t="s">
        <v>1486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+VLOOKUP(G1088,Liste!$A$7:$G$69,3,FALSE)</f>
        <v>Sapin pectiné</v>
      </c>
      <c r="BI1088" s="96" t="str">
        <f>+VLOOKUP(H1088,Liste!$B$7:$G$69,5,FALSE)</f>
        <v>GSM Alpes du Sud</v>
      </c>
      <c r="BJ1088" s="131">
        <f t="shared" si="320"/>
        <v>155</v>
      </c>
      <c r="BK1088" s="131" t="str">
        <f t="shared" si="322"/>
        <v>Sapin pectiné_F2_SP2_4_GSM Alpes du Sud_155_</v>
      </c>
      <c r="BL1088" s="312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0" t="str">
        <f>+VLOOKUP(G1088,Liste!$A$7:$H$69,8,FALSE)</f>
        <v>Résineux</v>
      </c>
      <c r="BU1088" s="290">
        <f t="shared" si="323"/>
        <v>0</v>
      </c>
      <c r="BV1088" s="292">
        <f t="shared" si="324"/>
        <v>1</v>
      </c>
      <c r="BW1088" s="311">
        <v>0</v>
      </c>
      <c r="BX1088" s="290">
        <f t="shared" si="325"/>
        <v>0.43</v>
      </c>
      <c r="BY1088">
        <f t="shared" si="326"/>
        <v>0</v>
      </c>
      <c r="BZ1088" s="296">
        <f t="shared" si="327"/>
        <v>0</v>
      </c>
      <c r="CB1088" s="291">
        <v>0.6</v>
      </c>
      <c r="CC1088" s="291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hidden="1" x14ac:dyDescent="0.25">
      <c r="A1089" s="4">
        <v>2021</v>
      </c>
      <c r="B1089" s="308">
        <v>44279</v>
      </c>
      <c r="C1089" s="4" t="s">
        <v>1480</v>
      </c>
      <c r="D1089" s="4" t="s">
        <v>1481</v>
      </c>
      <c r="F1089" s="4" t="s">
        <v>1482</v>
      </c>
      <c r="G1089" s="5" t="s">
        <v>430</v>
      </c>
      <c r="H1089" s="5" t="s">
        <v>1484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1485</v>
      </c>
      <c r="P1089" s="6" t="s">
        <v>1486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+VLOOKUP(G1089,Liste!$A$7:$G$69,3,FALSE)</f>
        <v>Sapin pectiné</v>
      </c>
      <c r="BI1089" s="96" t="str">
        <f>+VLOOKUP(H1089,Liste!$B$7:$G$69,5,FALSE)</f>
        <v>GSM Alpes du Sud</v>
      </c>
      <c r="BJ1089" s="131">
        <f t="shared" si="320"/>
        <v>160</v>
      </c>
      <c r="BK1089" s="131" t="str">
        <f t="shared" si="322"/>
        <v>Sapin pectiné_F2_SP2_4_GSM Alpes du Sud_160_</v>
      </c>
      <c r="BL1089" s="312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0" t="str">
        <f>+VLOOKUP(G1089,Liste!$A$7:$H$69,8,FALSE)</f>
        <v>Résineux</v>
      </c>
      <c r="BU1089" s="290">
        <f t="shared" si="323"/>
        <v>0</v>
      </c>
      <c r="BV1089" s="292">
        <f t="shared" si="324"/>
        <v>1</v>
      </c>
      <c r="BW1089" s="311">
        <v>0</v>
      </c>
      <c r="BX1089" s="290">
        <f t="shared" si="325"/>
        <v>0.43</v>
      </c>
      <c r="BY1089">
        <f t="shared" si="326"/>
        <v>0</v>
      </c>
      <c r="BZ1089" s="296">
        <f t="shared" si="327"/>
        <v>0</v>
      </c>
      <c r="CB1089" s="291">
        <v>0.6</v>
      </c>
      <c r="CC1089" s="291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hidden="1" x14ac:dyDescent="0.25">
      <c r="A1090" s="4">
        <v>2021</v>
      </c>
      <c r="B1090" s="308">
        <v>44279</v>
      </c>
      <c r="C1090" s="4" t="s">
        <v>1480</v>
      </c>
      <c r="D1090" s="4" t="s">
        <v>1481</v>
      </c>
      <c r="F1090" s="4" t="s">
        <v>1482</v>
      </c>
      <c r="G1090" s="5" t="s">
        <v>430</v>
      </c>
      <c r="H1090" s="5" t="s">
        <v>1484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1485</v>
      </c>
      <c r="P1090" s="6" t="s">
        <v>1486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+VLOOKUP(G1090,Liste!$A$7:$G$69,3,FALSE)</f>
        <v>Sapin pectiné</v>
      </c>
      <c r="BI1090" s="96" t="str">
        <f>+VLOOKUP(H1090,Liste!$B$7:$G$69,5,FALSE)</f>
        <v>GSM Alpes du Sud</v>
      </c>
      <c r="BJ1090" s="131">
        <f t="shared" si="320"/>
        <v>160</v>
      </c>
      <c r="BK1090" s="131" t="str">
        <f t="shared" si="322"/>
        <v>Sapin pectiné_F2_SP2_4_GSM Alpes du Sud_160_</v>
      </c>
      <c r="BL1090" s="312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0" t="str">
        <f>+VLOOKUP(G1090,Liste!$A$7:$H$69,8,FALSE)</f>
        <v>Résineux</v>
      </c>
      <c r="BU1090" s="290">
        <f t="shared" si="323"/>
        <v>0</v>
      </c>
      <c r="BV1090" s="292">
        <f t="shared" si="324"/>
        <v>1</v>
      </c>
      <c r="BW1090" s="311">
        <v>0</v>
      </c>
      <c r="BX1090" s="290">
        <f t="shared" si="325"/>
        <v>0.43</v>
      </c>
      <c r="BY1090">
        <f t="shared" si="326"/>
        <v>0</v>
      </c>
      <c r="BZ1090" s="296">
        <f t="shared" si="327"/>
        <v>0</v>
      </c>
      <c r="CB1090" s="291">
        <v>0.6</v>
      </c>
      <c r="CC1090" s="291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hidden="1" x14ac:dyDescent="0.25">
      <c r="A1091" s="4">
        <v>2021</v>
      </c>
      <c r="B1091" s="308">
        <v>44279</v>
      </c>
      <c r="C1091" s="4" t="s">
        <v>1480</v>
      </c>
      <c r="D1091" s="4" t="s">
        <v>1481</v>
      </c>
      <c r="F1091" s="4" t="s">
        <v>1482</v>
      </c>
      <c r="G1091" s="5" t="s">
        <v>430</v>
      </c>
      <c r="H1091" s="5" t="s">
        <v>1484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1485</v>
      </c>
      <c r="P1091" s="6" t="s">
        <v>1486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+VLOOKUP(G1091,Liste!$A$7:$G$69,3,FALSE)</f>
        <v>Sapin pectiné</v>
      </c>
      <c r="BI1091" s="96" t="str">
        <f>+VLOOKUP(H1091,Liste!$B$7:$G$69,5,FALSE)</f>
        <v>GSM Alpes du Sud</v>
      </c>
      <c r="BJ1091" s="131">
        <f t="shared" ref="BJ1091:BJ1154" si="340">+AC1091</f>
        <v>165</v>
      </c>
      <c r="BK1091" s="131" t="str">
        <f t="shared" si="322"/>
        <v>Sapin pectiné_F2_SP2_4_GSM Alpes du Sud_165_</v>
      </c>
      <c r="BL1091" s="312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0" t="str">
        <f>+VLOOKUP(G1091,Liste!$A$7:$H$69,8,FALSE)</f>
        <v>Résineux</v>
      </c>
      <c r="BU1091" s="290">
        <f t="shared" si="323"/>
        <v>0</v>
      </c>
      <c r="BV1091" s="292">
        <f t="shared" si="324"/>
        <v>1</v>
      </c>
      <c r="BW1091" s="311">
        <v>0</v>
      </c>
      <c r="BX1091" s="290">
        <f t="shared" si="325"/>
        <v>0.43</v>
      </c>
      <c r="BY1091">
        <f t="shared" si="326"/>
        <v>0</v>
      </c>
      <c r="BZ1091" s="296">
        <f t="shared" si="327"/>
        <v>0</v>
      </c>
      <c r="CB1091" s="291">
        <v>0.6</v>
      </c>
      <c r="CC1091" s="291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hidden="1" x14ac:dyDescent="0.25">
      <c r="A1092" s="4">
        <v>2021</v>
      </c>
      <c r="B1092" s="308">
        <v>44279</v>
      </c>
      <c r="C1092" s="4" t="s">
        <v>1480</v>
      </c>
      <c r="D1092" s="4" t="s">
        <v>1481</v>
      </c>
      <c r="F1092" s="4" t="s">
        <v>1482</v>
      </c>
      <c r="G1092" s="5" t="s">
        <v>430</v>
      </c>
      <c r="H1092" s="5" t="s">
        <v>1484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1485</v>
      </c>
      <c r="P1092" s="6" t="s">
        <v>1486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+VLOOKUP(G1092,Liste!$A$7:$G$69,3,FALSE)</f>
        <v>Sapin pectiné</v>
      </c>
      <c r="BI1092" s="96" t="str">
        <f>+VLOOKUP(H1092,Liste!$B$7:$G$69,5,FALSE)</f>
        <v>GSM Alpes du Sud</v>
      </c>
      <c r="BJ1092" s="131">
        <f t="shared" si="340"/>
        <v>170</v>
      </c>
      <c r="BK1092" s="131" t="str">
        <f t="shared" ref="BK1092:BK1155" si="342">+_xlfn.CONCAT(BH1092,"_",J1092,"_",I1092,"_",BI1092,"_",BJ1092,"_")</f>
        <v>Sapin pectiné_F2_SP2_4_GSM Alpes du Sud_170_</v>
      </c>
      <c r="BL1092" s="312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0" t="str">
        <f>+VLOOKUP(G1092,Liste!$A$7:$H$69,8,FALSE)</f>
        <v>Résineux</v>
      </c>
      <c r="BU1092" s="290">
        <f t="shared" ref="BU1092:BU1155" si="343">IF(BT1092="Résineux",0%,100%)</f>
        <v>0</v>
      </c>
      <c r="BV1092" s="292">
        <f t="shared" ref="BV1092:BV1155" si="344">+IF(BT1092="Résineux",100%,0%)</f>
        <v>1</v>
      </c>
      <c r="BW1092" s="311">
        <v>0</v>
      </c>
      <c r="BX1092" s="290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296">
        <f t="shared" ref="BZ1092:BZ1155" si="347">+IF(BJ1092&gt;=31,0,BY1092+BZ1091)</f>
        <v>0</v>
      </c>
      <c r="CB1092" s="291">
        <v>0.6</v>
      </c>
      <c r="CC1092" s="291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hidden="1" x14ac:dyDescent="0.25">
      <c r="A1093" s="4">
        <v>2021</v>
      </c>
      <c r="B1093" s="308">
        <v>44279</v>
      </c>
      <c r="C1093" s="4" t="s">
        <v>1480</v>
      </c>
      <c r="D1093" s="4" t="s">
        <v>1481</v>
      </c>
      <c r="F1093" s="4" t="s">
        <v>1482</v>
      </c>
      <c r="G1093" s="5" t="s">
        <v>430</v>
      </c>
      <c r="H1093" s="5" t="s">
        <v>1484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1485</v>
      </c>
      <c r="P1093" s="6" t="s">
        <v>1486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+VLOOKUP(G1093,Liste!$A$7:$G$69,3,FALSE)</f>
        <v>Sapin pectiné</v>
      </c>
      <c r="BI1093" s="96" t="str">
        <f>+VLOOKUP(H1093,Liste!$B$7:$G$69,5,FALSE)</f>
        <v>GSM Alpes du Sud</v>
      </c>
      <c r="BJ1093" s="131">
        <f t="shared" si="340"/>
        <v>170</v>
      </c>
      <c r="BK1093" s="131" t="str">
        <f t="shared" si="342"/>
        <v>Sapin pectiné_F2_SP2_4_GSM Alpes du Sud_170_</v>
      </c>
      <c r="BL1093" s="312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0" t="str">
        <f>+VLOOKUP(G1093,Liste!$A$7:$H$69,8,FALSE)</f>
        <v>Résineux</v>
      </c>
      <c r="BU1093" s="290">
        <f t="shared" si="343"/>
        <v>0</v>
      </c>
      <c r="BV1093" s="292">
        <f t="shared" si="344"/>
        <v>1</v>
      </c>
      <c r="BW1093" s="311">
        <v>0</v>
      </c>
      <c r="BX1093" s="290">
        <f t="shared" si="345"/>
        <v>0.43</v>
      </c>
      <c r="BY1093">
        <f t="shared" si="346"/>
        <v>0</v>
      </c>
      <c r="BZ1093" s="296">
        <f t="shared" si="347"/>
        <v>0</v>
      </c>
      <c r="CB1093" s="291">
        <v>0.6</v>
      </c>
      <c r="CC1093" s="291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hidden="1" x14ac:dyDescent="0.25">
      <c r="A1094" s="4">
        <v>2021</v>
      </c>
      <c r="B1094" s="308">
        <v>44279</v>
      </c>
      <c r="C1094" s="4" t="s">
        <v>1480</v>
      </c>
      <c r="D1094" s="4" t="s">
        <v>1481</v>
      </c>
      <c r="F1094" s="4" t="s">
        <v>1482</v>
      </c>
      <c r="G1094" s="5" t="s">
        <v>430</v>
      </c>
      <c r="H1094" s="5" t="s">
        <v>1484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1485</v>
      </c>
      <c r="P1094" s="6" t="s">
        <v>1486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+VLOOKUP(G1094,Liste!$A$7:$G$69,3,FALSE)</f>
        <v>Sapin pectiné</v>
      </c>
      <c r="BI1094" s="96" t="str">
        <f>+VLOOKUP(H1094,Liste!$B$7:$G$69,5,FALSE)</f>
        <v>GSM Alpes du Sud</v>
      </c>
      <c r="BJ1094" s="131">
        <f t="shared" si="340"/>
        <v>30</v>
      </c>
      <c r="BK1094" s="131" t="str">
        <f t="shared" si="342"/>
        <v>Sapin pectiné_F1_SP1_d5_GSM Alpes du Sud_30_</v>
      </c>
      <c r="BL1094" s="312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0" t="str">
        <f>+VLOOKUP(G1094,Liste!$A$7:$H$69,8,FALSE)</f>
        <v>Résineux</v>
      </c>
      <c r="BU1094" s="290">
        <f t="shared" si="343"/>
        <v>0</v>
      </c>
      <c r="BV1094" s="292">
        <f t="shared" si="344"/>
        <v>1</v>
      </c>
      <c r="BW1094" s="311">
        <v>0</v>
      </c>
      <c r="BX1094" s="290">
        <f t="shared" si="345"/>
        <v>0.43</v>
      </c>
      <c r="BY1094">
        <f t="shared" si="346"/>
        <v>0</v>
      </c>
      <c r="BZ1094" s="296">
        <f t="shared" si="347"/>
        <v>0</v>
      </c>
      <c r="CB1094" s="291">
        <v>0.6</v>
      </c>
      <c r="CC1094" s="291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hidden="1" x14ac:dyDescent="0.25">
      <c r="A1095" s="4">
        <v>2021</v>
      </c>
      <c r="B1095" s="308">
        <v>44279</v>
      </c>
      <c r="C1095" s="4" t="s">
        <v>1480</v>
      </c>
      <c r="D1095" s="4" t="s">
        <v>1481</v>
      </c>
      <c r="F1095" s="4" t="s">
        <v>1482</v>
      </c>
      <c r="G1095" s="5" t="s">
        <v>430</v>
      </c>
      <c r="H1095" s="5" t="s">
        <v>1484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1485</v>
      </c>
      <c r="P1095" s="6" t="s">
        <v>1486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+VLOOKUP(G1095,Liste!$A$7:$G$69,3,FALSE)</f>
        <v>Sapin pectiné</v>
      </c>
      <c r="BI1095" s="96" t="str">
        <f>+VLOOKUP(H1095,Liste!$B$7:$G$69,5,FALSE)</f>
        <v>GSM Alpes du Sud</v>
      </c>
      <c r="BJ1095" s="131">
        <f t="shared" si="340"/>
        <v>40</v>
      </c>
      <c r="BK1095" s="131" t="str">
        <f t="shared" si="342"/>
        <v>Sapin pectiné_F1_SP1_d5_GSM Alpes du Sud_40_</v>
      </c>
      <c r="BL1095" s="312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0" t="str">
        <f>+VLOOKUP(G1095,Liste!$A$7:$H$69,8,FALSE)</f>
        <v>Résineux</v>
      </c>
      <c r="BU1095" s="290">
        <f t="shared" si="343"/>
        <v>0</v>
      </c>
      <c r="BV1095" s="292">
        <f t="shared" si="344"/>
        <v>1</v>
      </c>
      <c r="BW1095" s="311">
        <v>0</v>
      </c>
      <c r="BX1095" s="290">
        <f t="shared" si="345"/>
        <v>0.43</v>
      </c>
      <c r="BY1095">
        <f t="shared" si="346"/>
        <v>0</v>
      </c>
      <c r="BZ1095" s="296">
        <f t="shared" si="347"/>
        <v>0</v>
      </c>
      <c r="CB1095" s="291">
        <v>0.6</v>
      </c>
      <c r="CC1095" s="291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hidden="1" x14ac:dyDescent="0.25">
      <c r="A1096" s="4">
        <v>2021</v>
      </c>
      <c r="B1096" s="308">
        <v>44279</v>
      </c>
      <c r="C1096" s="4" t="s">
        <v>1480</v>
      </c>
      <c r="D1096" s="4" t="s">
        <v>1481</v>
      </c>
      <c r="F1096" s="4" t="s">
        <v>1482</v>
      </c>
      <c r="G1096" s="5" t="s">
        <v>430</v>
      </c>
      <c r="H1096" s="5" t="s">
        <v>1484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1485</v>
      </c>
      <c r="P1096" s="6" t="s">
        <v>1486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+VLOOKUP(G1096,Liste!$A$7:$G$69,3,FALSE)</f>
        <v>Sapin pectiné</v>
      </c>
      <c r="BI1096" s="96" t="str">
        <f>+VLOOKUP(H1096,Liste!$B$7:$G$69,5,FALSE)</f>
        <v>GSM Alpes du Sud</v>
      </c>
      <c r="BJ1096" s="131">
        <f t="shared" si="340"/>
        <v>45</v>
      </c>
      <c r="BK1096" s="131" t="str">
        <f t="shared" si="342"/>
        <v>Sapin pectiné_F1_SP1_d5_GSM Alpes du Sud_45_</v>
      </c>
      <c r="BL1096" s="312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0" t="str">
        <f>+VLOOKUP(G1096,Liste!$A$7:$H$69,8,FALSE)</f>
        <v>Résineux</v>
      </c>
      <c r="BU1096" s="290">
        <f t="shared" si="343"/>
        <v>0</v>
      </c>
      <c r="BV1096" s="292">
        <f t="shared" si="344"/>
        <v>1</v>
      </c>
      <c r="BW1096" s="311">
        <v>0</v>
      </c>
      <c r="BX1096" s="290">
        <f t="shared" si="345"/>
        <v>0.43</v>
      </c>
      <c r="BY1096">
        <f t="shared" si="346"/>
        <v>0</v>
      </c>
      <c r="BZ1096" s="296">
        <f t="shared" si="347"/>
        <v>0</v>
      </c>
      <c r="CB1096" s="291">
        <v>0.6</v>
      </c>
      <c r="CC1096" s="291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hidden="1" x14ac:dyDescent="0.25">
      <c r="A1097" s="4">
        <v>2021</v>
      </c>
      <c r="B1097" s="308">
        <v>44279</v>
      </c>
      <c r="C1097" s="4" t="s">
        <v>1480</v>
      </c>
      <c r="D1097" s="4" t="s">
        <v>1481</v>
      </c>
      <c r="F1097" s="4" t="s">
        <v>1482</v>
      </c>
      <c r="G1097" s="5" t="s">
        <v>430</v>
      </c>
      <c r="H1097" s="5" t="s">
        <v>1484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1485</v>
      </c>
      <c r="P1097" s="6" t="s">
        <v>1486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+VLOOKUP(G1097,Liste!$A$7:$G$69,3,FALSE)</f>
        <v>Sapin pectiné</v>
      </c>
      <c r="BI1097" s="96" t="str">
        <f>+VLOOKUP(H1097,Liste!$B$7:$G$69,5,FALSE)</f>
        <v>GSM Alpes du Sud</v>
      </c>
      <c r="BJ1097" s="131">
        <f t="shared" si="340"/>
        <v>50</v>
      </c>
      <c r="BK1097" s="131" t="str">
        <f t="shared" si="342"/>
        <v>Sapin pectiné_F1_SP1_d5_GSM Alpes du Sud_50_</v>
      </c>
      <c r="BL1097" s="312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0" t="str">
        <f>+VLOOKUP(G1097,Liste!$A$7:$H$69,8,FALSE)</f>
        <v>Résineux</v>
      </c>
      <c r="BU1097" s="290">
        <f t="shared" si="343"/>
        <v>0</v>
      </c>
      <c r="BV1097" s="292">
        <f t="shared" si="344"/>
        <v>1</v>
      </c>
      <c r="BW1097" s="311">
        <v>0</v>
      </c>
      <c r="BX1097" s="290">
        <f t="shared" si="345"/>
        <v>0.43</v>
      </c>
      <c r="BY1097">
        <f t="shared" si="346"/>
        <v>0</v>
      </c>
      <c r="BZ1097" s="296">
        <f t="shared" si="347"/>
        <v>0</v>
      </c>
      <c r="CB1097" s="291">
        <v>0.6</v>
      </c>
      <c r="CC1097" s="291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hidden="1" x14ac:dyDescent="0.25">
      <c r="A1098" s="4">
        <v>2021</v>
      </c>
      <c r="B1098" s="308">
        <v>44279</v>
      </c>
      <c r="C1098" s="4" t="s">
        <v>1480</v>
      </c>
      <c r="D1098" s="4" t="s">
        <v>1481</v>
      </c>
      <c r="F1098" s="4" t="s">
        <v>1482</v>
      </c>
      <c r="G1098" s="5" t="s">
        <v>430</v>
      </c>
      <c r="H1098" s="5" t="s">
        <v>1484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1485</v>
      </c>
      <c r="P1098" s="6" t="s">
        <v>1486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+VLOOKUP(G1098,Liste!$A$7:$G$69,3,FALSE)</f>
        <v>Sapin pectiné</v>
      </c>
      <c r="BI1098" s="96" t="str">
        <f>+VLOOKUP(H1098,Liste!$B$7:$G$69,5,FALSE)</f>
        <v>GSM Alpes du Sud</v>
      </c>
      <c r="BJ1098" s="131">
        <f t="shared" si="340"/>
        <v>50</v>
      </c>
      <c r="BK1098" s="131" t="str">
        <f t="shared" si="342"/>
        <v>Sapin pectiné_F1_SP1_d5_GSM Alpes du Sud_50_</v>
      </c>
      <c r="BL1098" s="312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0" t="str">
        <f>+VLOOKUP(G1098,Liste!$A$7:$H$69,8,FALSE)</f>
        <v>Résineux</v>
      </c>
      <c r="BU1098" s="290">
        <f t="shared" si="343"/>
        <v>0</v>
      </c>
      <c r="BV1098" s="292">
        <f t="shared" si="344"/>
        <v>1</v>
      </c>
      <c r="BW1098" s="311">
        <v>0</v>
      </c>
      <c r="BX1098" s="290">
        <f t="shared" si="345"/>
        <v>0.43</v>
      </c>
      <c r="BY1098">
        <f t="shared" si="346"/>
        <v>0</v>
      </c>
      <c r="BZ1098" s="296">
        <f t="shared" si="347"/>
        <v>0</v>
      </c>
      <c r="CB1098" s="291">
        <v>0.6</v>
      </c>
      <c r="CC1098" s="291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hidden="1" x14ac:dyDescent="0.25">
      <c r="A1099" s="4">
        <v>2021</v>
      </c>
      <c r="B1099" s="308">
        <v>44279</v>
      </c>
      <c r="C1099" s="4" t="s">
        <v>1480</v>
      </c>
      <c r="D1099" s="4" t="s">
        <v>1481</v>
      </c>
      <c r="F1099" s="4" t="s">
        <v>1482</v>
      </c>
      <c r="G1099" s="5" t="s">
        <v>430</v>
      </c>
      <c r="H1099" s="5" t="s">
        <v>1484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1485</v>
      </c>
      <c r="P1099" s="6" t="s">
        <v>1486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+VLOOKUP(G1099,Liste!$A$7:$G$69,3,FALSE)</f>
        <v>Sapin pectiné</v>
      </c>
      <c r="BI1099" s="96" t="str">
        <f>+VLOOKUP(H1099,Liste!$B$7:$G$69,5,FALSE)</f>
        <v>GSM Alpes du Sud</v>
      </c>
      <c r="BJ1099" s="131">
        <f t="shared" si="340"/>
        <v>55</v>
      </c>
      <c r="BK1099" s="131" t="str">
        <f t="shared" si="342"/>
        <v>Sapin pectiné_F1_SP1_d5_GSM Alpes du Sud_55_</v>
      </c>
      <c r="BL1099" s="312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0" t="str">
        <f>+VLOOKUP(G1099,Liste!$A$7:$H$69,8,FALSE)</f>
        <v>Résineux</v>
      </c>
      <c r="BU1099" s="290">
        <f t="shared" si="343"/>
        <v>0</v>
      </c>
      <c r="BV1099" s="292">
        <f t="shared" si="344"/>
        <v>1</v>
      </c>
      <c r="BW1099" s="311">
        <v>0</v>
      </c>
      <c r="BX1099" s="290">
        <f t="shared" si="345"/>
        <v>0.43</v>
      </c>
      <c r="BY1099">
        <f t="shared" si="346"/>
        <v>0</v>
      </c>
      <c r="BZ1099" s="296">
        <f t="shared" si="347"/>
        <v>0</v>
      </c>
      <c r="CB1099" s="291">
        <v>0.6</v>
      </c>
      <c r="CC1099" s="291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hidden="1" x14ac:dyDescent="0.25">
      <c r="A1100" s="4">
        <v>2021</v>
      </c>
      <c r="B1100" s="308">
        <v>44279</v>
      </c>
      <c r="C1100" s="4" t="s">
        <v>1480</v>
      </c>
      <c r="D1100" s="4" t="s">
        <v>1481</v>
      </c>
      <c r="F1100" s="4" t="s">
        <v>1482</v>
      </c>
      <c r="G1100" s="5" t="s">
        <v>430</v>
      </c>
      <c r="H1100" s="5" t="s">
        <v>1484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1485</v>
      </c>
      <c r="P1100" s="6" t="s">
        <v>1486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+VLOOKUP(G1100,Liste!$A$7:$G$69,3,FALSE)</f>
        <v>Sapin pectiné</v>
      </c>
      <c r="BI1100" s="96" t="str">
        <f>+VLOOKUP(H1100,Liste!$B$7:$G$69,5,FALSE)</f>
        <v>GSM Alpes du Sud</v>
      </c>
      <c r="BJ1100" s="131">
        <f t="shared" si="340"/>
        <v>60</v>
      </c>
      <c r="BK1100" s="131" t="str">
        <f t="shared" si="342"/>
        <v>Sapin pectiné_F1_SP1_d5_GSM Alpes du Sud_60_</v>
      </c>
      <c r="BL1100" s="312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0" t="str">
        <f>+VLOOKUP(G1100,Liste!$A$7:$H$69,8,FALSE)</f>
        <v>Résineux</v>
      </c>
      <c r="BU1100" s="290">
        <f t="shared" si="343"/>
        <v>0</v>
      </c>
      <c r="BV1100" s="292">
        <f t="shared" si="344"/>
        <v>1</v>
      </c>
      <c r="BW1100" s="311">
        <v>0</v>
      </c>
      <c r="BX1100" s="290">
        <f t="shared" si="345"/>
        <v>0.43</v>
      </c>
      <c r="BY1100">
        <f t="shared" si="346"/>
        <v>0</v>
      </c>
      <c r="BZ1100" s="296">
        <f t="shared" si="347"/>
        <v>0</v>
      </c>
      <c r="CB1100" s="291">
        <v>0.6</v>
      </c>
      <c r="CC1100" s="291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hidden="1" x14ac:dyDescent="0.25">
      <c r="A1101" s="4">
        <v>2021</v>
      </c>
      <c r="B1101" s="308">
        <v>44279</v>
      </c>
      <c r="C1101" s="4" t="s">
        <v>1480</v>
      </c>
      <c r="D1101" s="4" t="s">
        <v>1481</v>
      </c>
      <c r="F1101" s="4" t="s">
        <v>1482</v>
      </c>
      <c r="G1101" s="5" t="s">
        <v>430</v>
      </c>
      <c r="H1101" s="5" t="s">
        <v>1484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1485</v>
      </c>
      <c r="P1101" s="6" t="s">
        <v>1486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+VLOOKUP(G1101,Liste!$A$7:$G$69,3,FALSE)</f>
        <v>Sapin pectiné</v>
      </c>
      <c r="BI1101" s="96" t="str">
        <f>+VLOOKUP(H1101,Liste!$B$7:$G$69,5,FALSE)</f>
        <v>GSM Alpes du Sud</v>
      </c>
      <c r="BJ1101" s="131">
        <f t="shared" si="340"/>
        <v>60</v>
      </c>
      <c r="BK1101" s="131" t="str">
        <f t="shared" si="342"/>
        <v>Sapin pectiné_F1_SP1_d5_GSM Alpes du Sud_60_</v>
      </c>
      <c r="BL1101" s="312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0" t="str">
        <f>+VLOOKUP(G1101,Liste!$A$7:$H$69,8,FALSE)</f>
        <v>Résineux</v>
      </c>
      <c r="BU1101" s="290">
        <f t="shared" si="343"/>
        <v>0</v>
      </c>
      <c r="BV1101" s="292">
        <f t="shared" si="344"/>
        <v>1</v>
      </c>
      <c r="BW1101" s="311">
        <v>0</v>
      </c>
      <c r="BX1101" s="290">
        <f t="shared" si="345"/>
        <v>0.43</v>
      </c>
      <c r="BY1101">
        <f t="shared" si="346"/>
        <v>0</v>
      </c>
      <c r="BZ1101" s="296">
        <f t="shared" si="347"/>
        <v>0</v>
      </c>
      <c r="CB1101" s="291">
        <v>0.6</v>
      </c>
      <c r="CC1101" s="291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hidden="1" x14ac:dyDescent="0.25">
      <c r="A1102" s="4">
        <v>2021</v>
      </c>
      <c r="B1102" s="308">
        <v>44279</v>
      </c>
      <c r="C1102" s="4" t="s">
        <v>1480</v>
      </c>
      <c r="D1102" s="4" t="s">
        <v>1481</v>
      </c>
      <c r="F1102" s="4" t="s">
        <v>1482</v>
      </c>
      <c r="G1102" s="5" t="s">
        <v>430</v>
      </c>
      <c r="H1102" s="5" t="s">
        <v>1484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1485</v>
      </c>
      <c r="P1102" s="6" t="s">
        <v>1486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+VLOOKUP(G1102,Liste!$A$7:$G$69,3,FALSE)</f>
        <v>Sapin pectiné</v>
      </c>
      <c r="BI1102" s="96" t="str">
        <f>+VLOOKUP(H1102,Liste!$B$7:$G$69,5,FALSE)</f>
        <v>GSM Alpes du Sud</v>
      </c>
      <c r="BJ1102" s="131">
        <f t="shared" si="340"/>
        <v>65</v>
      </c>
      <c r="BK1102" s="131" t="str">
        <f t="shared" si="342"/>
        <v>Sapin pectiné_F1_SP1_d5_GSM Alpes du Sud_65_</v>
      </c>
      <c r="BL1102" s="312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0" t="str">
        <f>+VLOOKUP(G1102,Liste!$A$7:$H$69,8,FALSE)</f>
        <v>Résineux</v>
      </c>
      <c r="BU1102" s="290">
        <f t="shared" si="343"/>
        <v>0</v>
      </c>
      <c r="BV1102" s="292">
        <f t="shared" si="344"/>
        <v>1</v>
      </c>
      <c r="BW1102" s="311">
        <v>0</v>
      </c>
      <c r="BX1102" s="290">
        <f t="shared" si="345"/>
        <v>0.43</v>
      </c>
      <c r="BY1102">
        <f t="shared" si="346"/>
        <v>0</v>
      </c>
      <c r="BZ1102" s="296">
        <f t="shared" si="347"/>
        <v>0</v>
      </c>
      <c r="CB1102" s="291">
        <v>0.6</v>
      </c>
      <c r="CC1102" s="291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hidden="1" x14ac:dyDescent="0.25">
      <c r="A1103" s="4">
        <v>2021</v>
      </c>
      <c r="B1103" s="308">
        <v>44279</v>
      </c>
      <c r="C1103" s="4" t="s">
        <v>1480</v>
      </c>
      <c r="D1103" s="4" t="s">
        <v>1481</v>
      </c>
      <c r="F1103" s="4" t="s">
        <v>1482</v>
      </c>
      <c r="G1103" s="5" t="s">
        <v>430</v>
      </c>
      <c r="H1103" s="5" t="s">
        <v>1484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1485</v>
      </c>
      <c r="P1103" s="6" t="s">
        <v>1486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+VLOOKUP(G1103,Liste!$A$7:$G$69,3,FALSE)</f>
        <v>Sapin pectiné</v>
      </c>
      <c r="BI1103" s="96" t="str">
        <f>+VLOOKUP(H1103,Liste!$B$7:$G$69,5,FALSE)</f>
        <v>GSM Alpes du Sud</v>
      </c>
      <c r="BJ1103" s="131">
        <f t="shared" si="340"/>
        <v>70</v>
      </c>
      <c r="BK1103" s="131" t="str">
        <f t="shared" si="342"/>
        <v>Sapin pectiné_F1_SP1_d5_GSM Alpes du Sud_70_</v>
      </c>
      <c r="BL1103" s="312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0" t="str">
        <f>+VLOOKUP(G1103,Liste!$A$7:$H$69,8,FALSE)</f>
        <v>Résineux</v>
      </c>
      <c r="BU1103" s="290">
        <f t="shared" si="343"/>
        <v>0</v>
      </c>
      <c r="BV1103" s="292">
        <f t="shared" si="344"/>
        <v>1</v>
      </c>
      <c r="BW1103" s="311">
        <v>0</v>
      </c>
      <c r="BX1103" s="290">
        <f t="shared" si="345"/>
        <v>0.43</v>
      </c>
      <c r="BY1103">
        <f t="shared" si="346"/>
        <v>0</v>
      </c>
      <c r="BZ1103" s="296">
        <f t="shared" si="347"/>
        <v>0</v>
      </c>
      <c r="CB1103" s="291">
        <v>0.6</v>
      </c>
      <c r="CC1103" s="291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hidden="1" x14ac:dyDescent="0.25">
      <c r="A1104" s="4">
        <v>2021</v>
      </c>
      <c r="B1104" s="308">
        <v>44279</v>
      </c>
      <c r="C1104" s="4" t="s">
        <v>1480</v>
      </c>
      <c r="D1104" s="4" t="s">
        <v>1481</v>
      </c>
      <c r="F1104" s="4" t="s">
        <v>1482</v>
      </c>
      <c r="G1104" s="5" t="s">
        <v>430</v>
      </c>
      <c r="H1104" s="5" t="s">
        <v>1484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1485</v>
      </c>
      <c r="P1104" s="6" t="s">
        <v>1486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+VLOOKUP(G1104,Liste!$A$7:$G$69,3,FALSE)</f>
        <v>Sapin pectiné</v>
      </c>
      <c r="BI1104" s="96" t="str">
        <f>+VLOOKUP(H1104,Liste!$B$7:$G$69,5,FALSE)</f>
        <v>GSM Alpes du Sud</v>
      </c>
      <c r="BJ1104" s="131">
        <f t="shared" si="340"/>
        <v>70</v>
      </c>
      <c r="BK1104" s="131" t="str">
        <f t="shared" si="342"/>
        <v>Sapin pectiné_F1_SP1_d5_GSM Alpes du Sud_70_</v>
      </c>
      <c r="BL1104" s="312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0" t="str">
        <f>+VLOOKUP(G1104,Liste!$A$7:$H$69,8,FALSE)</f>
        <v>Résineux</v>
      </c>
      <c r="BU1104" s="290">
        <f t="shared" si="343"/>
        <v>0</v>
      </c>
      <c r="BV1104" s="292">
        <f t="shared" si="344"/>
        <v>1</v>
      </c>
      <c r="BW1104" s="311">
        <v>0</v>
      </c>
      <c r="BX1104" s="290">
        <f t="shared" si="345"/>
        <v>0.43</v>
      </c>
      <c r="BY1104">
        <f t="shared" si="346"/>
        <v>0</v>
      </c>
      <c r="BZ1104" s="296">
        <f t="shared" si="347"/>
        <v>0</v>
      </c>
      <c r="CB1104" s="291">
        <v>0.6</v>
      </c>
      <c r="CC1104" s="291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hidden="1" x14ac:dyDescent="0.25">
      <c r="A1105" s="4">
        <v>2021</v>
      </c>
      <c r="B1105" s="308">
        <v>44279</v>
      </c>
      <c r="C1105" s="4" t="s">
        <v>1480</v>
      </c>
      <c r="D1105" s="4" t="s">
        <v>1481</v>
      </c>
      <c r="F1105" s="4" t="s">
        <v>1482</v>
      </c>
      <c r="G1105" s="5" t="s">
        <v>430</v>
      </c>
      <c r="H1105" s="5" t="s">
        <v>1484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1485</v>
      </c>
      <c r="P1105" s="6" t="s">
        <v>1486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+VLOOKUP(G1105,Liste!$A$7:$G$69,3,FALSE)</f>
        <v>Sapin pectiné</v>
      </c>
      <c r="BI1105" s="96" t="str">
        <f>+VLOOKUP(H1105,Liste!$B$7:$G$69,5,FALSE)</f>
        <v>GSM Alpes du Sud</v>
      </c>
      <c r="BJ1105" s="131">
        <f t="shared" si="340"/>
        <v>75</v>
      </c>
      <c r="BK1105" s="131" t="str">
        <f t="shared" si="342"/>
        <v>Sapin pectiné_F1_SP1_d5_GSM Alpes du Sud_75_</v>
      </c>
      <c r="BL1105" s="312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0" t="str">
        <f>+VLOOKUP(G1105,Liste!$A$7:$H$69,8,FALSE)</f>
        <v>Résineux</v>
      </c>
      <c r="BU1105" s="290">
        <f t="shared" si="343"/>
        <v>0</v>
      </c>
      <c r="BV1105" s="292">
        <f t="shared" si="344"/>
        <v>1</v>
      </c>
      <c r="BW1105" s="311">
        <v>0</v>
      </c>
      <c r="BX1105" s="290">
        <f t="shared" si="345"/>
        <v>0.43</v>
      </c>
      <c r="BY1105">
        <f t="shared" si="346"/>
        <v>0</v>
      </c>
      <c r="BZ1105" s="296">
        <f t="shared" si="347"/>
        <v>0</v>
      </c>
      <c r="CB1105" s="291">
        <v>0.6</v>
      </c>
      <c r="CC1105" s="291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hidden="1" x14ac:dyDescent="0.25">
      <c r="A1106" s="4">
        <v>2021</v>
      </c>
      <c r="B1106" s="308">
        <v>44279</v>
      </c>
      <c r="C1106" s="4" t="s">
        <v>1480</v>
      </c>
      <c r="D1106" s="4" t="s">
        <v>1481</v>
      </c>
      <c r="F1106" s="4" t="s">
        <v>1482</v>
      </c>
      <c r="G1106" s="5" t="s">
        <v>430</v>
      </c>
      <c r="H1106" s="5" t="s">
        <v>1484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1485</v>
      </c>
      <c r="P1106" s="6" t="s">
        <v>1486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+VLOOKUP(G1106,Liste!$A$7:$G$69,3,FALSE)</f>
        <v>Sapin pectiné</v>
      </c>
      <c r="BI1106" s="96" t="str">
        <f>+VLOOKUP(H1106,Liste!$B$7:$G$69,5,FALSE)</f>
        <v>GSM Alpes du Sud</v>
      </c>
      <c r="BJ1106" s="131">
        <f t="shared" si="340"/>
        <v>80</v>
      </c>
      <c r="BK1106" s="131" t="str">
        <f t="shared" si="342"/>
        <v>Sapin pectiné_F1_SP1_d5_GSM Alpes du Sud_80_</v>
      </c>
      <c r="BL1106" s="312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0" t="str">
        <f>+VLOOKUP(G1106,Liste!$A$7:$H$69,8,FALSE)</f>
        <v>Résineux</v>
      </c>
      <c r="BU1106" s="290">
        <f t="shared" si="343"/>
        <v>0</v>
      </c>
      <c r="BV1106" s="292">
        <f t="shared" si="344"/>
        <v>1</v>
      </c>
      <c r="BW1106" s="311">
        <v>0</v>
      </c>
      <c r="BX1106" s="290">
        <f t="shared" si="345"/>
        <v>0.43</v>
      </c>
      <c r="BY1106">
        <f t="shared" si="346"/>
        <v>0</v>
      </c>
      <c r="BZ1106" s="296">
        <f t="shared" si="347"/>
        <v>0</v>
      </c>
      <c r="CB1106" s="291">
        <v>0.6</v>
      </c>
      <c r="CC1106" s="291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hidden="1" x14ac:dyDescent="0.25">
      <c r="A1107" s="4">
        <v>2021</v>
      </c>
      <c r="B1107" s="308">
        <v>44279</v>
      </c>
      <c r="C1107" s="4" t="s">
        <v>1480</v>
      </c>
      <c r="D1107" s="4" t="s">
        <v>1481</v>
      </c>
      <c r="F1107" s="4" t="s">
        <v>1482</v>
      </c>
      <c r="G1107" s="5" t="s">
        <v>430</v>
      </c>
      <c r="H1107" s="5" t="s">
        <v>1484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1485</v>
      </c>
      <c r="P1107" s="6" t="s">
        <v>1486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+VLOOKUP(G1107,Liste!$A$7:$G$69,3,FALSE)</f>
        <v>Sapin pectiné</v>
      </c>
      <c r="BI1107" s="96" t="str">
        <f>+VLOOKUP(H1107,Liste!$B$7:$G$69,5,FALSE)</f>
        <v>GSM Alpes du Sud</v>
      </c>
      <c r="BJ1107" s="131">
        <f t="shared" si="340"/>
        <v>80</v>
      </c>
      <c r="BK1107" s="131" t="str">
        <f t="shared" si="342"/>
        <v>Sapin pectiné_F1_SP1_d5_GSM Alpes du Sud_80_</v>
      </c>
      <c r="BL1107" s="312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0" t="str">
        <f>+VLOOKUP(G1107,Liste!$A$7:$H$69,8,FALSE)</f>
        <v>Résineux</v>
      </c>
      <c r="BU1107" s="290">
        <f t="shared" si="343"/>
        <v>0</v>
      </c>
      <c r="BV1107" s="292">
        <f t="shared" si="344"/>
        <v>1</v>
      </c>
      <c r="BW1107" s="311">
        <v>0</v>
      </c>
      <c r="BX1107" s="290">
        <f t="shared" si="345"/>
        <v>0.43</v>
      </c>
      <c r="BY1107">
        <f t="shared" si="346"/>
        <v>0</v>
      </c>
      <c r="BZ1107" s="296">
        <f t="shared" si="347"/>
        <v>0</v>
      </c>
      <c r="CB1107" s="291">
        <v>0.6</v>
      </c>
      <c r="CC1107" s="291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hidden="1" x14ac:dyDescent="0.25">
      <c r="A1108" s="4">
        <v>2021</v>
      </c>
      <c r="B1108" s="308">
        <v>44279</v>
      </c>
      <c r="C1108" s="4" t="s">
        <v>1480</v>
      </c>
      <c r="D1108" s="4" t="s">
        <v>1481</v>
      </c>
      <c r="F1108" s="4" t="s">
        <v>1482</v>
      </c>
      <c r="G1108" s="5" t="s">
        <v>430</v>
      </c>
      <c r="H1108" s="5" t="s">
        <v>1484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1485</v>
      </c>
      <c r="P1108" s="6" t="s">
        <v>1486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+VLOOKUP(G1108,Liste!$A$7:$G$69,3,FALSE)</f>
        <v>Sapin pectiné</v>
      </c>
      <c r="BI1108" s="96" t="str">
        <f>+VLOOKUP(H1108,Liste!$B$7:$G$69,5,FALSE)</f>
        <v>GSM Alpes du Sud</v>
      </c>
      <c r="BJ1108" s="131">
        <f t="shared" si="340"/>
        <v>85</v>
      </c>
      <c r="BK1108" s="131" t="str">
        <f t="shared" si="342"/>
        <v>Sapin pectiné_F1_SP1_d5_GSM Alpes du Sud_85_</v>
      </c>
      <c r="BL1108" s="312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0" t="str">
        <f>+VLOOKUP(G1108,Liste!$A$7:$H$69,8,FALSE)</f>
        <v>Résineux</v>
      </c>
      <c r="BU1108" s="290">
        <f t="shared" si="343"/>
        <v>0</v>
      </c>
      <c r="BV1108" s="292">
        <f t="shared" si="344"/>
        <v>1</v>
      </c>
      <c r="BW1108" s="311">
        <v>0</v>
      </c>
      <c r="BX1108" s="290">
        <f t="shared" si="345"/>
        <v>0.43</v>
      </c>
      <c r="BY1108">
        <f t="shared" si="346"/>
        <v>0</v>
      </c>
      <c r="BZ1108" s="296">
        <f t="shared" si="347"/>
        <v>0</v>
      </c>
      <c r="CB1108" s="291">
        <v>0.6</v>
      </c>
      <c r="CC1108" s="291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hidden="1" x14ac:dyDescent="0.25">
      <c r="A1109" s="4">
        <v>2021</v>
      </c>
      <c r="B1109" s="308">
        <v>44279</v>
      </c>
      <c r="C1109" s="4" t="s">
        <v>1480</v>
      </c>
      <c r="D1109" s="4" t="s">
        <v>1481</v>
      </c>
      <c r="F1109" s="4" t="s">
        <v>1482</v>
      </c>
      <c r="G1109" s="5" t="s">
        <v>430</v>
      </c>
      <c r="H1109" s="5" t="s">
        <v>1484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1485</v>
      </c>
      <c r="P1109" s="6" t="s">
        <v>1486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+VLOOKUP(G1109,Liste!$A$7:$G$69,3,FALSE)</f>
        <v>Sapin pectiné</v>
      </c>
      <c r="BI1109" s="96" t="str">
        <f>+VLOOKUP(H1109,Liste!$B$7:$G$69,5,FALSE)</f>
        <v>GSM Alpes du Sud</v>
      </c>
      <c r="BJ1109" s="131">
        <f t="shared" si="340"/>
        <v>90</v>
      </c>
      <c r="BK1109" s="131" t="str">
        <f t="shared" si="342"/>
        <v>Sapin pectiné_F1_SP1_d5_GSM Alpes du Sud_90_</v>
      </c>
      <c r="BL1109" s="312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0" t="str">
        <f>+VLOOKUP(G1109,Liste!$A$7:$H$69,8,FALSE)</f>
        <v>Résineux</v>
      </c>
      <c r="BU1109" s="290">
        <f t="shared" si="343"/>
        <v>0</v>
      </c>
      <c r="BV1109" s="292">
        <f t="shared" si="344"/>
        <v>1</v>
      </c>
      <c r="BW1109" s="311">
        <v>0</v>
      </c>
      <c r="BX1109" s="290">
        <f t="shared" si="345"/>
        <v>0.43</v>
      </c>
      <c r="BY1109">
        <f t="shared" si="346"/>
        <v>0</v>
      </c>
      <c r="BZ1109" s="296">
        <f t="shared" si="347"/>
        <v>0</v>
      </c>
      <c r="CB1109" s="291">
        <v>0.6</v>
      </c>
      <c r="CC1109" s="291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hidden="1" x14ac:dyDescent="0.25">
      <c r="A1110" s="4">
        <v>2021</v>
      </c>
      <c r="B1110" s="308">
        <v>44279</v>
      </c>
      <c r="C1110" s="4" t="s">
        <v>1480</v>
      </c>
      <c r="D1110" s="4" t="s">
        <v>1481</v>
      </c>
      <c r="F1110" s="4" t="s">
        <v>1482</v>
      </c>
      <c r="G1110" s="5" t="s">
        <v>430</v>
      </c>
      <c r="H1110" s="5" t="s">
        <v>1484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1485</v>
      </c>
      <c r="P1110" s="6" t="s">
        <v>1486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+VLOOKUP(G1110,Liste!$A$7:$G$69,3,FALSE)</f>
        <v>Sapin pectiné</v>
      </c>
      <c r="BI1110" s="96" t="str">
        <f>+VLOOKUP(H1110,Liste!$B$7:$G$69,5,FALSE)</f>
        <v>GSM Alpes du Sud</v>
      </c>
      <c r="BJ1110" s="131">
        <f t="shared" si="340"/>
        <v>90</v>
      </c>
      <c r="BK1110" s="131" t="str">
        <f t="shared" si="342"/>
        <v>Sapin pectiné_F1_SP1_d5_GSM Alpes du Sud_90_</v>
      </c>
      <c r="BL1110" s="312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0" t="str">
        <f>+VLOOKUP(G1110,Liste!$A$7:$H$69,8,FALSE)</f>
        <v>Résineux</v>
      </c>
      <c r="BU1110" s="290">
        <f t="shared" si="343"/>
        <v>0</v>
      </c>
      <c r="BV1110" s="292">
        <f t="shared" si="344"/>
        <v>1</v>
      </c>
      <c r="BW1110" s="311">
        <v>0</v>
      </c>
      <c r="BX1110" s="290">
        <f t="shared" si="345"/>
        <v>0.43</v>
      </c>
      <c r="BY1110">
        <f t="shared" si="346"/>
        <v>0</v>
      </c>
      <c r="BZ1110" s="296">
        <f t="shared" si="347"/>
        <v>0</v>
      </c>
      <c r="CB1110" s="291">
        <v>0.6</v>
      </c>
      <c r="CC1110" s="291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hidden="1" x14ac:dyDescent="0.25">
      <c r="A1111" s="4">
        <v>2021</v>
      </c>
      <c r="B1111" s="308">
        <v>44279</v>
      </c>
      <c r="C1111" s="4" t="s">
        <v>1480</v>
      </c>
      <c r="D1111" s="4" t="s">
        <v>1481</v>
      </c>
      <c r="F1111" s="4" t="s">
        <v>1482</v>
      </c>
      <c r="G1111" s="5" t="s">
        <v>430</v>
      </c>
      <c r="H1111" s="5" t="s">
        <v>1484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1485</v>
      </c>
      <c r="P1111" s="6" t="s">
        <v>1486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+VLOOKUP(G1111,Liste!$A$7:$G$69,3,FALSE)</f>
        <v>Sapin pectiné</v>
      </c>
      <c r="BI1111" s="96" t="str">
        <f>+VLOOKUP(H1111,Liste!$B$7:$G$69,5,FALSE)</f>
        <v>GSM Alpes du Sud</v>
      </c>
      <c r="BJ1111" s="131">
        <f t="shared" si="340"/>
        <v>95</v>
      </c>
      <c r="BK1111" s="131" t="str">
        <f t="shared" si="342"/>
        <v>Sapin pectiné_F1_SP1_d5_GSM Alpes du Sud_95_</v>
      </c>
      <c r="BL1111" s="312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0" t="str">
        <f>+VLOOKUP(G1111,Liste!$A$7:$H$69,8,FALSE)</f>
        <v>Résineux</v>
      </c>
      <c r="BU1111" s="290">
        <f t="shared" si="343"/>
        <v>0</v>
      </c>
      <c r="BV1111" s="292">
        <f t="shared" si="344"/>
        <v>1</v>
      </c>
      <c r="BW1111" s="311">
        <v>0</v>
      </c>
      <c r="BX1111" s="290">
        <f t="shared" si="345"/>
        <v>0.43</v>
      </c>
      <c r="BY1111">
        <f t="shared" si="346"/>
        <v>0</v>
      </c>
      <c r="BZ1111" s="296">
        <f t="shared" si="347"/>
        <v>0</v>
      </c>
      <c r="CB1111" s="291">
        <v>0.6</v>
      </c>
      <c r="CC1111" s="291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hidden="1" x14ac:dyDescent="0.25">
      <c r="A1112" s="4">
        <v>2021</v>
      </c>
      <c r="B1112" s="308">
        <v>44279</v>
      </c>
      <c r="C1112" s="4" t="s">
        <v>1480</v>
      </c>
      <c r="D1112" s="4" t="s">
        <v>1481</v>
      </c>
      <c r="F1112" s="4" t="s">
        <v>1482</v>
      </c>
      <c r="G1112" s="5" t="s">
        <v>430</v>
      </c>
      <c r="H1112" s="5" t="s">
        <v>1484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1485</v>
      </c>
      <c r="P1112" s="6" t="s">
        <v>1486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+VLOOKUP(G1112,Liste!$A$7:$G$69,3,FALSE)</f>
        <v>Sapin pectiné</v>
      </c>
      <c r="BI1112" s="96" t="str">
        <f>+VLOOKUP(H1112,Liste!$B$7:$G$69,5,FALSE)</f>
        <v>GSM Alpes du Sud</v>
      </c>
      <c r="BJ1112" s="131">
        <f t="shared" si="340"/>
        <v>100</v>
      </c>
      <c r="BK1112" s="131" t="str">
        <f t="shared" si="342"/>
        <v>Sapin pectiné_F1_SP1_d5_GSM Alpes du Sud_100_</v>
      </c>
      <c r="BL1112" s="312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0" t="str">
        <f>+VLOOKUP(G1112,Liste!$A$7:$H$69,8,FALSE)</f>
        <v>Résineux</v>
      </c>
      <c r="BU1112" s="290">
        <f t="shared" si="343"/>
        <v>0</v>
      </c>
      <c r="BV1112" s="292">
        <f t="shared" si="344"/>
        <v>1</v>
      </c>
      <c r="BW1112" s="311">
        <v>0</v>
      </c>
      <c r="BX1112" s="290">
        <f t="shared" si="345"/>
        <v>0.43</v>
      </c>
      <c r="BY1112">
        <f t="shared" si="346"/>
        <v>0</v>
      </c>
      <c r="BZ1112" s="296">
        <f t="shared" si="347"/>
        <v>0</v>
      </c>
      <c r="CB1112" s="291">
        <v>0.6</v>
      </c>
      <c r="CC1112" s="291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hidden="1" x14ac:dyDescent="0.25">
      <c r="A1113" s="4">
        <v>2021</v>
      </c>
      <c r="B1113" s="308">
        <v>44279</v>
      </c>
      <c r="C1113" s="4" t="s">
        <v>1480</v>
      </c>
      <c r="D1113" s="4" t="s">
        <v>1481</v>
      </c>
      <c r="F1113" s="4" t="s">
        <v>1482</v>
      </c>
      <c r="G1113" s="5" t="s">
        <v>430</v>
      </c>
      <c r="H1113" s="5" t="s">
        <v>1484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1485</v>
      </c>
      <c r="P1113" s="6" t="s">
        <v>1486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+VLOOKUP(G1113,Liste!$A$7:$G$69,3,FALSE)</f>
        <v>Sapin pectiné</v>
      </c>
      <c r="BI1113" s="96" t="str">
        <f>+VLOOKUP(H1113,Liste!$B$7:$G$69,5,FALSE)</f>
        <v>GSM Alpes du Sud</v>
      </c>
      <c r="BJ1113" s="131">
        <f t="shared" si="340"/>
        <v>100</v>
      </c>
      <c r="BK1113" s="131" t="str">
        <f t="shared" si="342"/>
        <v>Sapin pectiné_F1_SP1_d5_GSM Alpes du Sud_100_</v>
      </c>
      <c r="BL1113" s="312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0" t="str">
        <f>+VLOOKUP(G1113,Liste!$A$7:$H$69,8,FALSE)</f>
        <v>Résineux</v>
      </c>
      <c r="BU1113" s="290">
        <f t="shared" si="343"/>
        <v>0</v>
      </c>
      <c r="BV1113" s="292">
        <f t="shared" si="344"/>
        <v>1</v>
      </c>
      <c r="BW1113" s="311">
        <v>0</v>
      </c>
      <c r="BX1113" s="290">
        <f t="shared" si="345"/>
        <v>0.43</v>
      </c>
      <c r="BY1113">
        <f t="shared" si="346"/>
        <v>0</v>
      </c>
      <c r="BZ1113" s="296">
        <f t="shared" si="347"/>
        <v>0</v>
      </c>
      <c r="CB1113" s="291">
        <v>0.6</v>
      </c>
      <c r="CC1113" s="291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hidden="1" x14ac:dyDescent="0.25">
      <c r="A1114" s="4">
        <v>2021</v>
      </c>
      <c r="B1114" s="308">
        <v>44279</v>
      </c>
      <c r="C1114" s="4" t="s">
        <v>1480</v>
      </c>
      <c r="D1114" s="4" t="s">
        <v>1481</v>
      </c>
      <c r="F1114" s="4" t="s">
        <v>1482</v>
      </c>
      <c r="G1114" s="5" t="s">
        <v>430</v>
      </c>
      <c r="H1114" s="5" t="s">
        <v>1484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1485</v>
      </c>
      <c r="P1114" s="6" t="s">
        <v>1486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+VLOOKUP(G1114,Liste!$A$7:$G$69,3,FALSE)</f>
        <v>Sapin pectiné</v>
      </c>
      <c r="BI1114" s="96" t="str">
        <f>+VLOOKUP(H1114,Liste!$B$7:$G$69,5,FALSE)</f>
        <v>GSM Alpes du Sud</v>
      </c>
      <c r="BJ1114" s="131">
        <f t="shared" si="340"/>
        <v>105</v>
      </c>
      <c r="BK1114" s="131" t="str">
        <f t="shared" si="342"/>
        <v>Sapin pectiné_F1_SP1_d5_GSM Alpes du Sud_105_</v>
      </c>
      <c r="BL1114" s="312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0" t="str">
        <f>+VLOOKUP(G1114,Liste!$A$7:$H$69,8,FALSE)</f>
        <v>Résineux</v>
      </c>
      <c r="BU1114" s="290">
        <f t="shared" si="343"/>
        <v>0</v>
      </c>
      <c r="BV1114" s="292">
        <f t="shared" si="344"/>
        <v>1</v>
      </c>
      <c r="BW1114" s="311">
        <v>0</v>
      </c>
      <c r="BX1114" s="290">
        <f t="shared" si="345"/>
        <v>0.43</v>
      </c>
      <c r="BY1114">
        <f t="shared" si="346"/>
        <v>0</v>
      </c>
      <c r="BZ1114" s="296">
        <f t="shared" si="347"/>
        <v>0</v>
      </c>
      <c r="CB1114" s="291">
        <v>0.6</v>
      </c>
      <c r="CC1114" s="291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hidden="1" x14ac:dyDescent="0.25">
      <c r="A1115" s="4">
        <v>2021</v>
      </c>
      <c r="B1115" s="308">
        <v>44279</v>
      </c>
      <c r="C1115" s="4" t="s">
        <v>1480</v>
      </c>
      <c r="D1115" s="4" t="s">
        <v>1481</v>
      </c>
      <c r="F1115" s="4" t="s">
        <v>1482</v>
      </c>
      <c r="G1115" s="5" t="s">
        <v>430</v>
      </c>
      <c r="H1115" s="5" t="s">
        <v>1484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1485</v>
      </c>
      <c r="P1115" s="6" t="s">
        <v>1486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+VLOOKUP(G1115,Liste!$A$7:$G$69,3,FALSE)</f>
        <v>Sapin pectiné</v>
      </c>
      <c r="BI1115" s="96" t="str">
        <f>+VLOOKUP(H1115,Liste!$B$7:$G$69,5,FALSE)</f>
        <v>GSM Alpes du Sud</v>
      </c>
      <c r="BJ1115" s="131">
        <f t="shared" si="340"/>
        <v>110</v>
      </c>
      <c r="BK1115" s="131" t="str">
        <f t="shared" si="342"/>
        <v>Sapin pectiné_F1_SP1_d5_GSM Alpes du Sud_110_</v>
      </c>
      <c r="BL1115" s="312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0" t="str">
        <f>+VLOOKUP(G1115,Liste!$A$7:$H$69,8,FALSE)</f>
        <v>Résineux</v>
      </c>
      <c r="BU1115" s="290">
        <f t="shared" si="343"/>
        <v>0</v>
      </c>
      <c r="BV1115" s="292">
        <f t="shared" si="344"/>
        <v>1</v>
      </c>
      <c r="BW1115" s="311">
        <v>0</v>
      </c>
      <c r="BX1115" s="290">
        <f t="shared" si="345"/>
        <v>0.43</v>
      </c>
      <c r="BY1115">
        <f t="shared" si="346"/>
        <v>0</v>
      </c>
      <c r="BZ1115" s="296">
        <f t="shared" si="347"/>
        <v>0</v>
      </c>
      <c r="CB1115" s="291">
        <v>0.6</v>
      </c>
      <c r="CC1115" s="291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hidden="1" x14ac:dyDescent="0.25">
      <c r="A1116" s="4">
        <v>2021</v>
      </c>
      <c r="B1116" s="308">
        <v>44279</v>
      </c>
      <c r="C1116" s="4" t="s">
        <v>1480</v>
      </c>
      <c r="D1116" s="4" t="s">
        <v>1481</v>
      </c>
      <c r="F1116" s="4" t="s">
        <v>1482</v>
      </c>
      <c r="G1116" s="5" t="s">
        <v>430</v>
      </c>
      <c r="H1116" s="5" t="s">
        <v>1484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1485</v>
      </c>
      <c r="P1116" s="6" t="s">
        <v>1486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+VLOOKUP(G1116,Liste!$A$7:$G$69,3,FALSE)</f>
        <v>Sapin pectiné</v>
      </c>
      <c r="BI1116" s="96" t="str">
        <f>+VLOOKUP(H1116,Liste!$B$7:$G$69,5,FALSE)</f>
        <v>GSM Alpes du Sud</v>
      </c>
      <c r="BJ1116" s="131">
        <f t="shared" si="340"/>
        <v>110</v>
      </c>
      <c r="BK1116" s="131" t="str">
        <f t="shared" si="342"/>
        <v>Sapin pectiné_F1_SP1_d5_GSM Alpes du Sud_110_</v>
      </c>
      <c r="BL1116" s="312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0" t="str">
        <f>+VLOOKUP(G1116,Liste!$A$7:$H$69,8,FALSE)</f>
        <v>Résineux</v>
      </c>
      <c r="BU1116" s="290">
        <f t="shared" si="343"/>
        <v>0</v>
      </c>
      <c r="BV1116" s="292">
        <f t="shared" si="344"/>
        <v>1</v>
      </c>
      <c r="BW1116" s="311">
        <v>0</v>
      </c>
      <c r="BX1116" s="290">
        <f t="shared" si="345"/>
        <v>0.43</v>
      </c>
      <c r="BY1116">
        <f t="shared" si="346"/>
        <v>0</v>
      </c>
      <c r="BZ1116" s="296">
        <f t="shared" si="347"/>
        <v>0</v>
      </c>
      <c r="CB1116" s="291">
        <v>0.6</v>
      </c>
      <c r="CC1116" s="291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hidden="1" x14ac:dyDescent="0.25">
      <c r="A1117" s="4">
        <v>2021</v>
      </c>
      <c r="B1117" s="308">
        <v>44279</v>
      </c>
      <c r="C1117" s="4" t="s">
        <v>1480</v>
      </c>
      <c r="D1117" s="4" t="s">
        <v>1481</v>
      </c>
      <c r="F1117" s="4" t="s">
        <v>1482</v>
      </c>
      <c r="G1117" s="5" t="s">
        <v>430</v>
      </c>
      <c r="H1117" s="5" t="s">
        <v>1484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1485</v>
      </c>
      <c r="P1117" s="6" t="s">
        <v>1486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+VLOOKUP(G1117,Liste!$A$7:$G$69,3,FALSE)</f>
        <v>Sapin pectiné</v>
      </c>
      <c r="BI1117" s="96" t="str">
        <f>+VLOOKUP(H1117,Liste!$B$7:$G$69,5,FALSE)</f>
        <v>GSM Alpes du Sud</v>
      </c>
      <c r="BJ1117" s="131">
        <f t="shared" si="340"/>
        <v>115</v>
      </c>
      <c r="BK1117" s="131" t="str">
        <f t="shared" si="342"/>
        <v>Sapin pectiné_F1_SP1_d5_GSM Alpes du Sud_115_</v>
      </c>
      <c r="BL1117" s="312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0" t="str">
        <f>+VLOOKUP(G1117,Liste!$A$7:$H$69,8,FALSE)</f>
        <v>Résineux</v>
      </c>
      <c r="BU1117" s="290">
        <f t="shared" si="343"/>
        <v>0</v>
      </c>
      <c r="BV1117" s="292">
        <f t="shared" si="344"/>
        <v>1</v>
      </c>
      <c r="BW1117" s="311">
        <v>0</v>
      </c>
      <c r="BX1117" s="290">
        <f t="shared" si="345"/>
        <v>0.43</v>
      </c>
      <c r="BY1117">
        <f t="shared" si="346"/>
        <v>0</v>
      </c>
      <c r="BZ1117" s="296">
        <f t="shared" si="347"/>
        <v>0</v>
      </c>
      <c r="CB1117" s="291">
        <v>0.6</v>
      </c>
      <c r="CC1117" s="291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hidden="1" x14ac:dyDescent="0.25">
      <c r="A1118" s="4">
        <v>2021</v>
      </c>
      <c r="B1118" s="308">
        <v>44279</v>
      </c>
      <c r="C1118" s="4" t="s">
        <v>1480</v>
      </c>
      <c r="D1118" s="4" t="s">
        <v>1481</v>
      </c>
      <c r="F1118" s="4" t="s">
        <v>1482</v>
      </c>
      <c r="G1118" s="5" t="s">
        <v>430</v>
      </c>
      <c r="H1118" s="5" t="s">
        <v>1484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1485</v>
      </c>
      <c r="P1118" s="6" t="s">
        <v>1486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+VLOOKUP(G1118,Liste!$A$7:$G$69,3,FALSE)</f>
        <v>Sapin pectiné</v>
      </c>
      <c r="BI1118" s="96" t="str">
        <f>+VLOOKUP(H1118,Liste!$B$7:$G$69,5,FALSE)</f>
        <v>GSM Alpes du Sud</v>
      </c>
      <c r="BJ1118" s="131">
        <f t="shared" si="340"/>
        <v>120</v>
      </c>
      <c r="BK1118" s="131" t="str">
        <f t="shared" si="342"/>
        <v>Sapin pectiné_F1_SP1_d5_GSM Alpes du Sud_120_</v>
      </c>
      <c r="BL1118" s="312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0" t="str">
        <f>+VLOOKUP(G1118,Liste!$A$7:$H$69,8,FALSE)</f>
        <v>Résineux</v>
      </c>
      <c r="BU1118" s="290">
        <f t="shared" si="343"/>
        <v>0</v>
      </c>
      <c r="BV1118" s="292">
        <f t="shared" si="344"/>
        <v>1</v>
      </c>
      <c r="BW1118" s="311">
        <v>0</v>
      </c>
      <c r="BX1118" s="290">
        <f t="shared" si="345"/>
        <v>0.43</v>
      </c>
      <c r="BY1118">
        <f t="shared" si="346"/>
        <v>0</v>
      </c>
      <c r="BZ1118" s="296">
        <f t="shared" si="347"/>
        <v>0</v>
      </c>
      <c r="CB1118" s="291">
        <v>0.6</v>
      </c>
      <c r="CC1118" s="291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hidden="1" x14ac:dyDescent="0.25">
      <c r="A1119" s="4">
        <v>2021</v>
      </c>
      <c r="B1119" s="308">
        <v>44279</v>
      </c>
      <c r="C1119" s="4" t="s">
        <v>1480</v>
      </c>
      <c r="D1119" s="4" t="s">
        <v>1481</v>
      </c>
      <c r="F1119" s="4" t="s">
        <v>1482</v>
      </c>
      <c r="G1119" s="5" t="s">
        <v>430</v>
      </c>
      <c r="H1119" s="5" t="s">
        <v>1484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1485</v>
      </c>
      <c r="P1119" s="6" t="s">
        <v>1486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+VLOOKUP(G1119,Liste!$A$7:$G$69,3,FALSE)</f>
        <v>Sapin pectiné</v>
      </c>
      <c r="BI1119" s="96" t="str">
        <f>+VLOOKUP(H1119,Liste!$B$7:$G$69,5,FALSE)</f>
        <v>GSM Alpes du Sud</v>
      </c>
      <c r="BJ1119" s="131">
        <f t="shared" si="340"/>
        <v>120</v>
      </c>
      <c r="BK1119" s="131" t="str">
        <f t="shared" si="342"/>
        <v>Sapin pectiné_F1_SP1_d5_GSM Alpes du Sud_120_</v>
      </c>
      <c r="BL1119" s="312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0" t="str">
        <f>+VLOOKUP(G1119,Liste!$A$7:$H$69,8,FALSE)</f>
        <v>Résineux</v>
      </c>
      <c r="BU1119" s="290">
        <f t="shared" si="343"/>
        <v>0</v>
      </c>
      <c r="BV1119" s="292">
        <f t="shared" si="344"/>
        <v>1</v>
      </c>
      <c r="BW1119" s="311">
        <v>0</v>
      </c>
      <c r="BX1119" s="290">
        <f t="shared" si="345"/>
        <v>0.43</v>
      </c>
      <c r="BY1119">
        <f t="shared" si="346"/>
        <v>0</v>
      </c>
      <c r="BZ1119" s="296">
        <f t="shared" si="347"/>
        <v>0</v>
      </c>
      <c r="CB1119" s="291">
        <v>0.6</v>
      </c>
      <c r="CC1119" s="291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hidden="1" x14ac:dyDescent="0.25">
      <c r="A1120" s="4">
        <v>2021</v>
      </c>
      <c r="B1120" s="308">
        <v>44279</v>
      </c>
      <c r="C1120" s="4" t="s">
        <v>66</v>
      </c>
      <c r="D1120" s="4" t="s">
        <v>1490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1491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+VLOOKUP(G1120,Liste!$A$7:$G$69,3,FALSE)</f>
        <v>Chêne sessile</v>
      </c>
      <c r="BI1120" s="96" t="str">
        <f>+VLOOKUP(H1120,Liste!$B$7:$G$69,5,FALSE)</f>
        <v>Guide chênaie continentale</v>
      </c>
      <c r="BJ1120" s="131">
        <f t="shared" si="340"/>
        <v>30</v>
      </c>
      <c r="BK1120" s="131" t="str">
        <f t="shared" si="342"/>
        <v>Chêne sessile_F2_Dynamique_Guide chênaie continentale_30_</v>
      </c>
      <c r="BL1120" s="312"/>
      <c r="BM1120" s="13">
        <v>44.804926080051203</v>
      </c>
      <c r="BN1120" s="13">
        <v>209.958307968051</v>
      </c>
      <c r="BP1120" s="13">
        <v>305.10291717349702</v>
      </c>
      <c r="BQ1120" s="13"/>
      <c r="BT1120" s="290" t="str">
        <f>+VLOOKUP(G1120,Liste!$A$7:$H$69,8,FALSE)</f>
        <v>Feuillus</v>
      </c>
      <c r="BU1120" s="290">
        <f t="shared" si="343"/>
        <v>1</v>
      </c>
      <c r="BV1120" s="292">
        <f t="shared" si="344"/>
        <v>0</v>
      </c>
      <c r="BW1120" s="311">
        <v>0</v>
      </c>
      <c r="BX1120" s="290">
        <f t="shared" si="345"/>
        <v>0.25</v>
      </c>
      <c r="BY1120">
        <f t="shared" si="346"/>
        <v>0</v>
      </c>
      <c r="BZ1120" s="296">
        <f t="shared" si="347"/>
        <v>0</v>
      </c>
      <c r="CB1120" s="291">
        <v>0</v>
      </c>
      <c r="CC1120" s="291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hidden="1" x14ac:dyDescent="0.25">
      <c r="A1121" s="4">
        <v>2021</v>
      </c>
      <c r="B1121" s="308">
        <v>44279</v>
      </c>
      <c r="C1121" s="4" t="s">
        <v>66</v>
      </c>
      <c r="D1121" s="4" t="s">
        <v>1490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1491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+VLOOKUP(G1121,Liste!$A$7:$G$69,3,FALSE)</f>
        <v>Chêne sessile</v>
      </c>
      <c r="BI1121" s="96" t="str">
        <f>+VLOOKUP(H1121,Liste!$B$7:$G$69,5,FALSE)</f>
        <v>Guide chênaie continentale</v>
      </c>
      <c r="BJ1121" s="131">
        <f t="shared" si="340"/>
        <v>44</v>
      </c>
      <c r="BK1121" s="131" t="str">
        <f t="shared" si="342"/>
        <v>Chêne sessile_F2_Dynamique_Guide chênaie continentale_44_</v>
      </c>
      <c r="BL1121" s="312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0" t="str">
        <f>+VLOOKUP(G1121,Liste!$A$7:$H$69,8,FALSE)</f>
        <v>Feuillus</v>
      </c>
      <c r="BU1121" s="290">
        <f t="shared" si="343"/>
        <v>1</v>
      </c>
      <c r="BV1121" s="292">
        <f t="shared" si="344"/>
        <v>0</v>
      </c>
      <c r="BW1121" s="311">
        <v>0</v>
      </c>
      <c r="BX1121" s="290">
        <f t="shared" si="345"/>
        <v>0.25</v>
      </c>
      <c r="BY1121">
        <f t="shared" si="346"/>
        <v>0</v>
      </c>
      <c r="BZ1121" s="296">
        <f t="shared" si="347"/>
        <v>0</v>
      </c>
      <c r="CB1121" s="291">
        <v>0</v>
      </c>
      <c r="CC1121" s="291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hidden="1" x14ac:dyDescent="0.25">
      <c r="A1122" s="4">
        <v>2021</v>
      </c>
      <c r="B1122" s="308">
        <v>44279</v>
      </c>
      <c r="C1122" s="4" t="s">
        <v>66</v>
      </c>
      <c r="D1122" s="4" t="s">
        <v>1490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1491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+VLOOKUP(G1122,Liste!$A$7:$G$69,3,FALSE)</f>
        <v>Chêne sessile</v>
      </c>
      <c r="BI1122" s="96" t="str">
        <f>+VLOOKUP(H1122,Liste!$B$7:$G$69,5,FALSE)</f>
        <v>Guide chênaie continentale</v>
      </c>
      <c r="BJ1122" s="131">
        <f t="shared" si="340"/>
        <v>44</v>
      </c>
      <c r="BK1122" s="131" t="str">
        <f t="shared" si="342"/>
        <v>Chêne sessile_F2_Dynamique_Guide chênaie continentale_44_</v>
      </c>
      <c r="BL1122" s="312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0" t="str">
        <f>+VLOOKUP(G1122,Liste!$A$7:$H$69,8,FALSE)</f>
        <v>Feuillus</v>
      </c>
      <c r="BU1122" s="290">
        <f t="shared" si="343"/>
        <v>1</v>
      </c>
      <c r="BV1122" s="292">
        <f t="shared" si="344"/>
        <v>0</v>
      </c>
      <c r="BW1122" s="311">
        <v>0</v>
      </c>
      <c r="BX1122" s="290">
        <f t="shared" si="345"/>
        <v>0.25</v>
      </c>
      <c r="BY1122">
        <f t="shared" si="346"/>
        <v>0</v>
      </c>
      <c r="BZ1122" s="296">
        <f t="shared" si="347"/>
        <v>0</v>
      </c>
      <c r="CB1122" s="291">
        <v>0</v>
      </c>
      <c r="CC1122" s="291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hidden="1" x14ac:dyDescent="0.25">
      <c r="A1123" s="4">
        <v>2021</v>
      </c>
      <c r="B1123" s="308">
        <v>44279</v>
      </c>
      <c r="C1123" s="4" t="s">
        <v>66</v>
      </c>
      <c r="D1123" s="4" t="s">
        <v>1490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1491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+VLOOKUP(G1123,Liste!$A$7:$G$69,3,FALSE)</f>
        <v>Chêne sessile</v>
      </c>
      <c r="BI1123" s="96" t="str">
        <f>+VLOOKUP(H1123,Liste!$B$7:$G$69,5,FALSE)</f>
        <v>Guide chênaie continentale</v>
      </c>
      <c r="BJ1123" s="131">
        <f t="shared" si="340"/>
        <v>47</v>
      </c>
      <c r="BK1123" s="131" t="str">
        <f t="shared" si="342"/>
        <v>Chêne sessile_F2_Dynamique_Guide chênaie continentale_47_</v>
      </c>
      <c r="BL1123" s="312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0" t="str">
        <f>+VLOOKUP(G1123,Liste!$A$7:$H$69,8,FALSE)</f>
        <v>Feuillus</v>
      </c>
      <c r="BU1123" s="290">
        <f t="shared" si="343"/>
        <v>1</v>
      </c>
      <c r="BV1123" s="292">
        <f t="shared" si="344"/>
        <v>0</v>
      </c>
      <c r="BW1123" s="311">
        <v>0</v>
      </c>
      <c r="BX1123" s="290">
        <f t="shared" si="345"/>
        <v>0.25</v>
      </c>
      <c r="BY1123">
        <f t="shared" si="346"/>
        <v>0</v>
      </c>
      <c r="BZ1123" s="296">
        <f t="shared" si="347"/>
        <v>0</v>
      </c>
      <c r="CB1123" s="291">
        <v>0</v>
      </c>
      <c r="CC1123" s="291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hidden="1" x14ac:dyDescent="0.25">
      <c r="A1124" s="4">
        <v>2021</v>
      </c>
      <c r="B1124" s="308">
        <v>44279</v>
      </c>
      <c r="C1124" s="4" t="s">
        <v>66</v>
      </c>
      <c r="D1124" s="4" t="s">
        <v>1490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1491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+VLOOKUP(G1124,Liste!$A$7:$G$69,3,FALSE)</f>
        <v>Chêne sessile</v>
      </c>
      <c r="BI1124" s="96" t="str">
        <f>+VLOOKUP(H1124,Liste!$B$7:$G$69,5,FALSE)</f>
        <v>Guide chênaie continentale</v>
      </c>
      <c r="BJ1124" s="131">
        <f t="shared" si="340"/>
        <v>51</v>
      </c>
      <c r="BK1124" s="131" t="str">
        <f t="shared" si="342"/>
        <v>Chêne sessile_F2_Dynamique_Guide chênaie continentale_51_</v>
      </c>
      <c r="BL1124" s="312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0" t="str">
        <f>+VLOOKUP(G1124,Liste!$A$7:$H$69,8,FALSE)</f>
        <v>Feuillus</v>
      </c>
      <c r="BU1124" s="290">
        <f t="shared" si="343"/>
        <v>1</v>
      </c>
      <c r="BV1124" s="292">
        <f t="shared" si="344"/>
        <v>0</v>
      </c>
      <c r="BW1124" s="311">
        <v>0</v>
      </c>
      <c r="BX1124" s="290">
        <f t="shared" si="345"/>
        <v>0.25</v>
      </c>
      <c r="BY1124">
        <f t="shared" si="346"/>
        <v>0</v>
      </c>
      <c r="BZ1124" s="296">
        <f t="shared" si="347"/>
        <v>0</v>
      </c>
      <c r="CB1124" s="291">
        <v>0</v>
      </c>
      <c r="CC1124" s="291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hidden="1" x14ac:dyDescent="0.25">
      <c r="A1125" s="4">
        <v>2021</v>
      </c>
      <c r="B1125" s="308">
        <v>44279</v>
      </c>
      <c r="C1125" s="4" t="s">
        <v>66</v>
      </c>
      <c r="D1125" s="4" t="s">
        <v>1490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1491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+VLOOKUP(G1125,Liste!$A$7:$G$69,3,FALSE)</f>
        <v>Chêne sessile</v>
      </c>
      <c r="BI1125" s="96" t="str">
        <f>+VLOOKUP(H1125,Liste!$B$7:$G$69,5,FALSE)</f>
        <v>Guide chênaie continentale</v>
      </c>
      <c r="BJ1125" s="131">
        <f t="shared" si="340"/>
        <v>51</v>
      </c>
      <c r="BK1125" s="131" t="str">
        <f t="shared" si="342"/>
        <v>Chêne sessile_F2_Dynamique_Guide chênaie continentale_51_</v>
      </c>
      <c r="BL1125" s="312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0" t="str">
        <f>+VLOOKUP(G1125,Liste!$A$7:$H$69,8,FALSE)</f>
        <v>Feuillus</v>
      </c>
      <c r="BU1125" s="290">
        <f t="shared" si="343"/>
        <v>1</v>
      </c>
      <c r="BV1125" s="292">
        <f t="shared" si="344"/>
        <v>0</v>
      </c>
      <c r="BW1125" s="311">
        <v>0</v>
      </c>
      <c r="BX1125" s="290">
        <f t="shared" si="345"/>
        <v>0.25</v>
      </c>
      <c r="BY1125">
        <f t="shared" si="346"/>
        <v>0</v>
      </c>
      <c r="BZ1125" s="296">
        <f t="shared" si="347"/>
        <v>0</v>
      </c>
      <c r="CB1125" s="291">
        <v>0</v>
      </c>
      <c r="CC1125" s="291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hidden="1" x14ac:dyDescent="0.25">
      <c r="A1126" s="4">
        <v>2021</v>
      </c>
      <c r="B1126" s="308">
        <v>44279</v>
      </c>
      <c r="C1126" s="4" t="s">
        <v>66</v>
      </c>
      <c r="D1126" s="4" t="s">
        <v>1490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1491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+VLOOKUP(G1126,Liste!$A$7:$G$69,3,FALSE)</f>
        <v>Chêne sessile</v>
      </c>
      <c r="BI1126" s="96" t="str">
        <f>+VLOOKUP(H1126,Liste!$B$7:$G$69,5,FALSE)</f>
        <v>Guide chênaie continentale</v>
      </c>
      <c r="BJ1126" s="131">
        <f t="shared" si="340"/>
        <v>54</v>
      </c>
      <c r="BK1126" s="131" t="str">
        <f t="shared" si="342"/>
        <v>Chêne sessile_F2_Dynamique_Guide chênaie continentale_54_</v>
      </c>
      <c r="BL1126" s="312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0" t="str">
        <f>+VLOOKUP(G1126,Liste!$A$7:$H$69,8,FALSE)</f>
        <v>Feuillus</v>
      </c>
      <c r="BU1126" s="290">
        <f t="shared" si="343"/>
        <v>1</v>
      </c>
      <c r="BV1126" s="292">
        <f t="shared" si="344"/>
        <v>0</v>
      </c>
      <c r="BW1126" s="311">
        <v>0</v>
      </c>
      <c r="BX1126" s="290">
        <f t="shared" si="345"/>
        <v>0.25</v>
      </c>
      <c r="BY1126">
        <f t="shared" si="346"/>
        <v>0</v>
      </c>
      <c r="BZ1126" s="296">
        <f t="shared" si="347"/>
        <v>0</v>
      </c>
      <c r="CB1126" s="291">
        <v>0</v>
      </c>
      <c r="CC1126" s="291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hidden="1" x14ac:dyDescent="0.25">
      <c r="A1127" s="4">
        <v>2021</v>
      </c>
      <c r="B1127" s="308">
        <v>44279</v>
      </c>
      <c r="C1127" s="4" t="s">
        <v>66</v>
      </c>
      <c r="D1127" s="4" t="s">
        <v>1490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1491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+VLOOKUP(G1127,Liste!$A$7:$G$69,3,FALSE)</f>
        <v>Chêne sessile</v>
      </c>
      <c r="BI1127" s="96" t="str">
        <f>+VLOOKUP(H1127,Liste!$B$7:$G$69,5,FALSE)</f>
        <v>Guide chênaie continentale</v>
      </c>
      <c r="BJ1127" s="131">
        <f t="shared" si="340"/>
        <v>57</v>
      </c>
      <c r="BK1127" s="131" t="str">
        <f t="shared" si="342"/>
        <v>Chêne sessile_F2_Dynamique_Guide chênaie continentale_57_</v>
      </c>
      <c r="BL1127" s="312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0" t="str">
        <f>+VLOOKUP(G1127,Liste!$A$7:$H$69,8,FALSE)</f>
        <v>Feuillus</v>
      </c>
      <c r="BU1127" s="290">
        <f t="shared" si="343"/>
        <v>1</v>
      </c>
      <c r="BV1127" s="292">
        <f t="shared" si="344"/>
        <v>0</v>
      </c>
      <c r="BW1127" s="311">
        <v>0</v>
      </c>
      <c r="BX1127" s="290">
        <f t="shared" si="345"/>
        <v>0.25</v>
      </c>
      <c r="BY1127">
        <f t="shared" si="346"/>
        <v>0</v>
      </c>
      <c r="BZ1127" s="296">
        <f t="shared" si="347"/>
        <v>0</v>
      </c>
      <c r="CB1127" s="291">
        <v>0</v>
      </c>
      <c r="CC1127" s="291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hidden="1" x14ac:dyDescent="0.25">
      <c r="A1128" s="4">
        <v>2021</v>
      </c>
      <c r="B1128" s="308">
        <v>44279</v>
      </c>
      <c r="C1128" s="4" t="s">
        <v>66</v>
      </c>
      <c r="D1128" s="4" t="s">
        <v>1490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1491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+VLOOKUP(G1128,Liste!$A$7:$G$69,3,FALSE)</f>
        <v>Chêne sessile</v>
      </c>
      <c r="BI1128" s="96" t="str">
        <f>+VLOOKUP(H1128,Liste!$B$7:$G$69,5,FALSE)</f>
        <v>Guide chênaie continentale</v>
      </c>
      <c r="BJ1128" s="131">
        <f t="shared" si="340"/>
        <v>59</v>
      </c>
      <c r="BK1128" s="131" t="str">
        <f t="shared" si="342"/>
        <v>Chêne sessile_F2_Dynamique_Guide chênaie continentale_59_</v>
      </c>
      <c r="BL1128" s="312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0" t="str">
        <f>+VLOOKUP(G1128,Liste!$A$7:$H$69,8,FALSE)</f>
        <v>Feuillus</v>
      </c>
      <c r="BU1128" s="290">
        <f t="shared" si="343"/>
        <v>1</v>
      </c>
      <c r="BV1128" s="292">
        <f t="shared" si="344"/>
        <v>0</v>
      </c>
      <c r="BW1128" s="311">
        <v>0</v>
      </c>
      <c r="BX1128" s="290">
        <f t="shared" si="345"/>
        <v>0.25</v>
      </c>
      <c r="BY1128">
        <f t="shared" si="346"/>
        <v>0</v>
      </c>
      <c r="BZ1128" s="296">
        <f t="shared" si="347"/>
        <v>0</v>
      </c>
      <c r="CB1128" s="291">
        <v>0</v>
      </c>
      <c r="CC1128" s="291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hidden="1" x14ac:dyDescent="0.25">
      <c r="A1129" s="4">
        <v>2021</v>
      </c>
      <c r="B1129" s="308">
        <v>44279</v>
      </c>
      <c r="C1129" s="4" t="s">
        <v>66</v>
      </c>
      <c r="D1129" s="4" t="s">
        <v>1490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1491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+VLOOKUP(G1129,Liste!$A$7:$G$69,3,FALSE)</f>
        <v>Chêne sessile</v>
      </c>
      <c r="BI1129" s="96" t="str">
        <f>+VLOOKUP(H1129,Liste!$B$7:$G$69,5,FALSE)</f>
        <v>Guide chênaie continentale</v>
      </c>
      <c r="BJ1129" s="131">
        <f t="shared" si="340"/>
        <v>59</v>
      </c>
      <c r="BK1129" s="131" t="str">
        <f t="shared" si="342"/>
        <v>Chêne sessile_F2_Dynamique_Guide chênaie continentale_59_</v>
      </c>
      <c r="BL1129" s="312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0" t="str">
        <f>+VLOOKUP(G1129,Liste!$A$7:$H$69,8,FALSE)</f>
        <v>Feuillus</v>
      </c>
      <c r="BU1129" s="290">
        <f t="shared" si="343"/>
        <v>1</v>
      </c>
      <c r="BV1129" s="292">
        <f t="shared" si="344"/>
        <v>0</v>
      </c>
      <c r="BW1129" s="311">
        <v>0</v>
      </c>
      <c r="BX1129" s="290">
        <f t="shared" si="345"/>
        <v>0.25</v>
      </c>
      <c r="BY1129">
        <f t="shared" si="346"/>
        <v>0</v>
      </c>
      <c r="BZ1129" s="296">
        <f t="shared" si="347"/>
        <v>0</v>
      </c>
      <c r="CB1129" s="291">
        <v>0</v>
      </c>
      <c r="CC1129" s="291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hidden="1" x14ac:dyDescent="0.25">
      <c r="A1130" s="4">
        <v>2021</v>
      </c>
      <c r="B1130" s="308">
        <v>44279</v>
      </c>
      <c r="C1130" s="4" t="s">
        <v>66</v>
      </c>
      <c r="D1130" s="4" t="s">
        <v>1490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1491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+VLOOKUP(G1130,Liste!$A$7:$G$69,3,FALSE)</f>
        <v>Chêne sessile</v>
      </c>
      <c r="BI1130" s="96" t="str">
        <f>+VLOOKUP(H1130,Liste!$B$7:$G$69,5,FALSE)</f>
        <v>Guide chênaie continentale</v>
      </c>
      <c r="BJ1130" s="131">
        <f t="shared" si="340"/>
        <v>62</v>
      </c>
      <c r="BK1130" s="131" t="str">
        <f t="shared" si="342"/>
        <v>Chêne sessile_F2_Dynamique_Guide chênaie continentale_62_</v>
      </c>
      <c r="BL1130" s="312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0" t="str">
        <f>+VLOOKUP(G1130,Liste!$A$7:$H$69,8,FALSE)</f>
        <v>Feuillus</v>
      </c>
      <c r="BU1130" s="290">
        <f t="shared" si="343"/>
        <v>1</v>
      </c>
      <c r="BV1130" s="292">
        <f t="shared" si="344"/>
        <v>0</v>
      </c>
      <c r="BW1130" s="311">
        <v>0</v>
      </c>
      <c r="BX1130" s="290">
        <f t="shared" si="345"/>
        <v>0.25</v>
      </c>
      <c r="BY1130">
        <f t="shared" si="346"/>
        <v>0</v>
      </c>
      <c r="BZ1130" s="296">
        <f t="shared" si="347"/>
        <v>0</v>
      </c>
      <c r="CB1130" s="291">
        <v>0</v>
      </c>
      <c r="CC1130" s="291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hidden="1" x14ac:dyDescent="0.25">
      <c r="A1131" s="4">
        <v>2021</v>
      </c>
      <c r="B1131" s="308">
        <v>44279</v>
      </c>
      <c r="C1131" s="4" t="s">
        <v>66</v>
      </c>
      <c r="D1131" s="4" t="s">
        <v>1490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1491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+VLOOKUP(G1131,Liste!$A$7:$G$69,3,FALSE)</f>
        <v>Chêne sessile</v>
      </c>
      <c r="BI1131" s="96" t="str">
        <f>+VLOOKUP(H1131,Liste!$B$7:$G$69,5,FALSE)</f>
        <v>Guide chênaie continentale</v>
      </c>
      <c r="BJ1131" s="131">
        <f t="shared" si="340"/>
        <v>65</v>
      </c>
      <c r="BK1131" s="131" t="str">
        <f t="shared" si="342"/>
        <v>Chêne sessile_F2_Dynamique_Guide chênaie continentale_65_</v>
      </c>
      <c r="BL1131" s="312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0" t="str">
        <f>+VLOOKUP(G1131,Liste!$A$7:$H$69,8,FALSE)</f>
        <v>Feuillus</v>
      </c>
      <c r="BU1131" s="290">
        <f t="shared" si="343"/>
        <v>1</v>
      </c>
      <c r="BV1131" s="292">
        <f t="shared" si="344"/>
        <v>0</v>
      </c>
      <c r="BW1131" s="311">
        <v>0</v>
      </c>
      <c r="BX1131" s="290">
        <f t="shared" si="345"/>
        <v>0.25</v>
      </c>
      <c r="BY1131">
        <f t="shared" si="346"/>
        <v>0</v>
      </c>
      <c r="BZ1131" s="296">
        <f t="shared" si="347"/>
        <v>0</v>
      </c>
      <c r="CB1131" s="291">
        <v>0</v>
      </c>
      <c r="CC1131" s="291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hidden="1" x14ac:dyDescent="0.25">
      <c r="A1132" s="4">
        <v>2021</v>
      </c>
      <c r="B1132" s="308">
        <v>44279</v>
      </c>
      <c r="C1132" s="4" t="s">
        <v>66</v>
      </c>
      <c r="D1132" s="4" t="s">
        <v>1490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1491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+VLOOKUP(G1132,Liste!$A$7:$G$69,3,FALSE)</f>
        <v>Chêne sessile</v>
      </c>
      <c r="BI1132" s="96" t="str">
        <f>+VLOOKUP(H1132,Liste!$B$7:$G$69,5,FALSE)</f>
        <v>Guide chênaie continentale</v>
      </c>
      <c r="BJ1132" s="131">
        <f t="shared" si="340"/>
        <v>67</v>
      </c>
      <c r="BK1132" s="131" t="str">
        <f t="shared" si="342"/>
        <v>Chêne sessile_F2_Dynamique_Guide chênaie continentale_67_</v>
      </c>
      <c r="BL1132" s="312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0" t="str">
        <f>+VLOOKUP(G1132,Liste!$A$7:$H$69,8,FALSE)</f>
        <v>Feuillus</v>
      </c>
      <c r="BU1132" s="290">
        <f t="shared" si="343"/>
        <v>1</v>
      </c>
      <c r="BV1132" s="292">
        <f t="shared" si="344"/>
        <v>0</v>
      </c>
      <c r="BW1132" s="311">
        <v>0</v>
      </c>
      <c r="BX1132" s="290">
        <f t="shared" si="345"/>
        <v>0.25</v>
      </c>
      <c r="BY1132">
        <f t="shared" si="346"/>
        <v>0</v>
      </c>
      <c r="BZ1132" s="296">
        <f t="shared" si="347"/>
        <v>0</v>
      </c>
      <c r="CB1132" s="291">
        <v>0</v>
      </c>
      <c r="CC1132" s="291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hidden="1" x14ac:dyDescent="0.25">
      <c r="A1133" s="4">
        <v>2021</v>
      </c>
      <c r="B1133" s="308">
        <v>44279</v>
      </c>
      <c r="C1133" s="4" t="s">
        <v>66</v>
      </c>
      <c r="D1133" s="4" t="s">
        <v>1490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1491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+VLOOKUP(G1133,Liste!$A$7:$G$69,3,FALSE)</f>
        <v>Chêne sessile</v>
      </c>
      <c r="BI1133" s="96" t="str">
        <f>+VLOOKUP(H1133,Liste!$B$7:$G$69,5,FALSE)</f>
        <v>Guide chênaie continentale</v>
      </c>
      <c r="BJ1133" s="131">
        <f t="shared" si="340"/>
        <v>67</v>
      </c>
      <c r="BK1133" s="131" t="str">
        <f t="shared" si="342"/>
        <v>Chêne sessile_F2_Dynamique_Guide chênaie continentale_67_</v>
      </c>
      <c r="BL1133" s="312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0" t="str">
        <f>+VLOOKUP(G1133,Liste!$A$7:$H$69,8,FALSE)</f>
        <v>Feuillus</v>
      </c>
      <c r="BU1133" s="290">
        <f t="shared" si="343"/>
        <v>1</v>
      </c>
      <c r="BV1133" s="292">
        <f t="shared" si="344"/>
        <v>0</v>
      </c>
      <c r="BW1133" s="311">
        <v>0</v>
      </c>
      <c r="BX1133" s="290">
        <f t="shared" si="345"/>
        <v>0.25</v>
      </c>
      <c r="BY1133">
        <f t="shared" si="346"/>
        <v>0</v>
      </c>
      <c r="BZ1133" s="296">
        <f t="shared" si="347"/>
        <v>0</v>
      </c>
      <c r="CB1133" s="291">
        <v>0</v>
      </c>
      <c r="CC1133" s="291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hidden="1" x14ac:dyDescent="0.25">
      <c r="A1134" s="4">
        <v>2021</v>
      </c>
      <c r="B1134" s="308">
        <v>44279</v>
      </c>
      <c r="C1134" s="4" t="s">
        <v>66</v>
      </c>
      <c r="D1134" s="4" t="s">
        <v>1490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1491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+VLOOKUP(G1134,Liste!$A$7:$G$69,3,FALSE)</f>
        <v>Chêne sessile</v>
      </c>
      <c r="BI1134" s="96" t="str">
        <f>+VLOOKUP(H1134,Liste!$B$7:$G$69,5,FALSE)</f>
        <v>Guide chênaie continentale</v>
      </c>
      <c r="BJ1134" s="131">
        <f t="shared" si="340"/>
        <v>70</v>
      </c>
      <c r="BK1134" s="131" t="str">
        <f t="shared" si="342"/>
        <v>Chêne sessile_F2_Dynamique_Guide chênaie continentale_70_</v>
      </c>
      <c r="BL1134" s="312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0" t="str">
        <f>+VLOOKUP(G1134,Liste!$A$7:$H$69,8,FALSE)</f>
        <v>Feuillus</v>
      </c>
      <c r="BU1134" s="290">
        <f t="shared" si="343"/>
        <v>1</v>
      </c>
      <c r="BV1134" s="292">
        <f t="shared" si="344"/>
        <v>0</v>
      </c>
      <c r="BW1134" s="311">
        <v>0</v>
      </c>
      <c r="BX1134" s="290">
        <f t="shared" si="345"/>
        <v>0.25</v>
      </c>
      <c r="BY1134">
        <f t="shared" si="346"/>
        <v>0</v>
      </c>
      <c r="BZ1134" s="296">
        <f t="shared" si="347"/>
        <v>0</v>
      </c>
      <c r="CB1134" s="291">
        <v>0</v>
      </c>
      <c r="CC1134" s="291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hidden="1" x14ac:dyDescent="0.25">
      <c r="A1135" s="4">
        <v>2021</v>
      </c>
      <c r="B1135" s="308">
        <v>44279</v>
      </c>
      <c r="C1135" s="4" t="s">
        <v>66</v>
      </c>
      <c r="D1135" s="4" t="s">
        <v>1490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1491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+VLOOKUP(G1135,Liste!$A$7:$G$69,3,FALSE)</f>
        <v>Chêne sessile</v>
      </c>
      <c r="BI1135" s="96" t="str">
        <f>+VLOOKUP(H1135,Liste!$B$7:$G$69,5,FALSE)</f>
        <v>Guide chênaie continentale</v>
      </c>
      <c r="BJ1135" s="131">
        <f t="shared" si="340"/>
        <v>73</v>
      </c>
      <c r="BK1135" s="131" t="str">
        <f t="shared" si="342"/>
        <v>Chêne sessile_F2_Dynamique_Guide chênaie continentale_73_</v>
      </c>
      <c r="BL1135" s="312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0" t="str">
        <f>+VLOOKUP(G1135,Liste!$A$7:$H$69,8,FALSE)</f>
        <v>Feuillus</v>
      </c>
      <c r="BU1135" s="290">
        <f t="shared" si="343"/>
        <v>1</v>
      </c>
      <c r="BV1135" s="292">
        <f t="shared" si="344"/>
        <v>0</v>
      </c>
      <c r="BW1135" s="311">
        <v>0</v>
      </c>
      <c r="BX1135" s="290">
        <f t="shared" si="345"/>
        <v>0.25</v>
      </c>
      <c r="BY1135">
        <f t="shared" si="346"/>
        <v>0</v>
      </c>
      <c r="BZ1135" s="296">
        <f t="shared" si="347"/>
        <v>0</v>
      </c>
      <c r="CB1135" s="291">
        <v>0</v>
      </c>
      <c r="CC1135" s="291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hidden="1" x14ac:dyDescent="0.25">
      <c r="A1136" s="4">
        <v>2021</v>
      </c>
      <c r="B1136" s="308">
        <v>44279</v>
      </c>
      <c r="C1136" s="4" t="s">
        <v>66</v>
      </c>
      <c r="D1136" s="4" t="s">
        <v>1490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1491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+VLOOKUP(G1136,Liste!$A$7:$G$69,3,FALSE)</f>
        <v>Chêne sessile</v>
      </c>
      <c r="BI1136" s="96" t="str">
        <f>+VLOOKUP(H1136,Liste!$B$7:$G$69,5,FALSE)</f>
        <v>Guide chênaie continentale</v>
      </c>
      <c r="BJ1136" s="131">
        <f t="shared" si="340"/>
        <v>75</v>
      </c>
      <c r="BK1136" s="131" t="str">
        <f t="shared" si="342"/>
        <v>Chêne sessile_F2_Dynamique_Guide chênaie continentale_75_</v>
      </c>
      <c r="BL1136" s="312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0" t="str">
        <f>+VLOOKUP(G1136,Liste!$A$7:$H$69,8,FALSE)</f>
        <v>Feuillus</v>
      </c>
      <c r="BU1136" s="290">
        <f t="shared" si="343"/>
        <v>1</v>
      </c>
      <c r="BV1136" s="292">
        <f t="shared" si="344"/>
        <v>0</v>
      </c>
      <c r="BW1136" s="311">
        <v>0</v>
      </c>
      <c r="BX1136" s="290">
        <f t="shared" si="345"/>
        <v>0.25</v>
      </c>
      <c r="BY1136">
        <f t="shared" si="346"/>
        <v>0</v>
      </c>
      <c r="BZ1136" s="296">
        <f t="shared" si="347"/>
        <v>0</v>
      </c>
      <c r="CB1136" s="291">
        <v>0</v>
      </c>
      <c r="CC1136" s="291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hidden="1" x14ac:dyDescent="0.25">
      <c r="A1137" s="4">
        <v>2021</v>
      </c>
      <c r="B1137" s="308">
        <v>44279</v>
      </c>
      <c r="C1137" s="4" t="s">
        <v>66</v>
      </c>
      <c r="D1137" s="4" t="s">
        <v>1490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1491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+VLOOKUP(G1137,Liste!$A$7:$G$69,3,FALSE)</f>
        <v>Chêne sessile</v>
      </c>
      <c r="BI1137" s="96" t="str">
        <f>+VLOOKUP(H1137,Liste!$B$7:$G$69,5,FALSE)</f>
        <v>Guide chênaie continentale</v>
      </c>
      <c r="BJ1137" s="131">
        <f t="shared" si="340"/>
        <v>75</v>
      </c>
      <c r="BK1137" s="131" t="str">
        <f t="shared" si="342"/>
        <v>Chêne sessile_F2_Dynamique_Guide chênaie continentale_75_</v>
      </c>
      <c r="BL1137" s="312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0" t="str">
        <f>+VLOOKUP(G1137,Liste!$A$7:$H$69,8,FALSE)</f>
        <v>Feuillus</v>
      </c>
      <c r="BU1137" s="290">
        <f t="shared" si="343"/>
        <v>1</v>
      </c>
      <c r="BV1137" s="292">
        <f t="shared" si="344"/>
        <v>0</v>
      </c>
      <c r="BW1137" s="311">
        <v>0</v>
      </c>
      <c r="BX1137" s="290">
        <f t="shared" si="345"/>
        <v>0.25</v>
      </c>
      <c r="BY1137">
        <f t="shared" si="346"/>
        <v>0</v>
      </c>
      <c r="BZ1137" s="296">
        <f t="shared" si="347"/>
        <v>0</v>
      </c>
      <c r="CB1137" s="291">
        <v>0</v>
      </c>
      <c r="CC1137" s="291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hidden="1" x14ac:dyDescent="0.25">
      <c r="A1138" s="4">
        <v>2021</v>
      </c>
      <c r="B1138" s="308">
        <v>44279</v>
      </c>
      <c r="C1138" s="4" t="s">
        <v>66</v>
      </c>
      <c r="D1138" s="4" t="s">
        <v>1490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1491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+VLOOKUP(G1138,Liste!$A$7:$G$69,3,FALSE)</f>
        <v>Chêne sessile</v>
      </c>
      <c r="BI1138" s="96" t="str">
        <f>+VLOOKUP(H1138,Liste!$B$7:$G$69,5,FALSE)</f>
        <v>Guide chênaie continentale</v>
      </c>
      <c r="BJ1138" s="131">
        <f t="shared" si="340"/>
        <v>78</v>
      </c>
      <c r="BK1138" s="131" t="str">
        <f t="shared" si="342"/>
        <v>Chêne sessile_F2_Dynamique_Guide chênaie continentale_78_</v>
      </c>
      <c r="BL1138" s="312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0" t="str">
        <f>+VLOOKUP(G1138,Liste!$A$7:$H$69,8,FALSE)</f>
        <v>Feuillus</v>
      </c>
      <c r="BU1138" s="290">
        <f t="shared" si="343"/>
        <v>1</v>
      </c>
      <c r="BV1138" s="292">
        <f t="shared" si="344"/>
        <v>0</v>
      </c>
      <c r="BW1138" s="311">
        <v>0</v>
      </c>
      <c r="BX1138" s="290">
        <f t="shared" si="345"/>
        <v>0.25</v>
      </c>
      <c r="BY1138">
        <f t="shared" si="346"/>
        <v>0</v>
      </c>
      <c r="BZ1138" s="296">
        <f t="shared" si="347"/>
        <v>0</v>
      </c>
      <c r="CB1138" s="291">
        <v>0</v>
      </c>
      <c r="CC1138" s="291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hidden="1" x14ac:dyDescent="0.25">
      <c r="A1139" s="4">
        <v>2021</v>
      </c>
      <c r="B1139" s="308">
        <v>44279</v>
      </c>
      <c r="C1139" s="4" t="s">
        <v>66</v>
      </c>
      <c r="D1139" s="4" t="s">
        <v>1490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1491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+VLOOKUP(G1139,Liste!$A$7:$G$69,3,FALSE)</f>
        <v>Chêne sessile</v>
      </c>
      <c r="BI1139" s="96" t="str">
        <f>+VLOOKUP(H1139,Liste!$B$7:$G$69,5,FALSE)</f>
        <v>Guide chênaie continentale</v>
      </c>
      <c r="BJ1139" s="131">
        <f t="shared" si="340"/>
        <v>81</v>
      </c>
      <c r="BK1139" s="131" t="str">
        <f t="shared" si="342"/>
        <v>Chêne sessile_F2_Dynamique_Guide chênaie continentale_81_</v>
      </c>
      <c r="BL1139" s="312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0" t="str">
        <f>+VLOOKUP(G1139,Liste!$A$7:$H$69,8,FALSE)</f>
        <v>Feuillus</v>
      </c>
      <c r="BU1139" s="290">
        <f t="shared" si="343"/>
        <v>1</v>
      </c>
      <c r="BV1139" s="292">
        <f t="shared" si="344"/>
        <v>0</v>
      </c>
      <c r="BW1139" s="311">
        <v>0</v>
      </c>
      <c r="BX1139" s="290">
        <f t="shared" si="345"/>
        <v>0.25</v>
      </c>
      <c r="BY1139">
        <f t="shared" si="346"/>
        <v>0</v>
      </c>
      <c r="BZ1139" s="296">
        <f t="shared" si="347"/>
        <v>0</v>
      </c>
      <c r="CB1139" s="291">
        <v>0</v>
      </c>
      <c r="CC1139" s="291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hidden="1" x14ac:dyDescent="0.25">
      <c r="A1140" s="4">
        <v>2021</v>
      </c>
      <c r="B1140" s="308">
        <v>44279</v>
      </c>
      <c r="C1140" s="4" t="s">
        <v>66</v>
      </c>
      <c r="D1140" s="4" t="s">
        <v>1490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1491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+VLOOKUP(G1140,Liste!$A$7:$G$69,3,FALSE)</f>
        <v>Chêne sessile</v>
      </c>
      <c r="BI1140" s="96" t="str">
        <f>+VLOOKUP(H1140,Liste!$B$7:$G$69,5,FALSE)</f>
        <v>Guide chênaie continentale</v>
      </c>
      <c r="BJ1140" s="131">
        <f t="shared" si="340"/>
        <v>84</v>
      </c>
      <c r="BK1140" s="131" t="str">
        <f t="shared" si="342"/>
        <v>Chêne sessile_F2_Dynamique_Guide chênaie continentale_84_</v>
      </c>
      <c r="BL1140" s="312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0" t="str">
        <f>+VLOOKUP(G1140,Liste!$A$7:$H$69,8,FALSE)</f>
        <v>Feuillus</v>
      </c>
      <c r="BU1140" s="290">
        <f t="shared" si="343"/>
        <v>1</v>
      </c>
      <c r="BV1140" s="292">
        <f t="shared" si="344"/>
        <v>0</v>
      </c>
      <c r="BW1140" s="311">
        <v>0</v>
      </c>
      <c r="BX1140" s="290">
        <f t="shared" si="345"/>
        <v>0.25</v>
      </c>
      <c r="BY1140">
        <f t="shared" si="346"/>
        <v>0</v>
      </c>
      <c r="BZ1140" s="296">
        <f t="shared" si="347"/>
        <v>0</v>
      </c>
      <c r="CB1140" s="291">
        <v>0.6</v>
      </c>
      <c r="CC1140" s="291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hidden="1" x14ac:dyDescent="0.25">
      <c r="A1141" s="4">
        <v>2021</v>
      </c>
      <c r="B1141" s="308">
        <v>44279</v>
      </c>
      <c r="C1141" s="4" t="s">
        <v>66</v>
      </c>
      <c r="D1141" s="4" t="s">
        <v>1490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1491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+VLOOKUP(G1141,Liste!$A$7:$G$69,3,FALSE)</f>
        <v>Chêne sessile</v>
      </c>
      <c r="BI1141" s="96" t="str">
        <f>+VLOOKUP(H1141,Liste!$B$7:$G$69,5,FALSE)</f>
        <v>Guide chênaie continentale</v>
      </c>
      <c r="BJ1141" s="131">
        <f t="shared" si="340"/>
        <v>84</v>
      </c>
      <c r="BK1141" s="131" t="str">
        <f t="shared" si="342"/>
        <v>Chêne sessile_F2_Dynamique_Guide chênaie continentale_84_</v>
      </c>
      <c r="BL1141" s="312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0" t="str">
        <f>+VLOOKUP(G1141,Liste!$A$7:$H$69,8,FALSE)</f>
        <v>Feuillus</v>
      </c>
      <c r="BU1141" s="290">
        <f t="shared" si="343"/>
        <v>1</v>
      </c>
      <c r="BV1141" s="292">
        <f t="shared" si="344"/>
        <v>0</v>
      </c>
      <c r="BW1141" s="311">
        <v>0</v>
      </c>
      <c r="BX1141" s="290">
        <f t="shared" si="345"/>
        <v>0.25</v>
      </c>
      <c r="BY1141">
        <f t="shared" si="346"/>
        <v>0</v>
      </c>
      <c r="BZ1141" s="296">
        <f t="shared" si="347"/>
        <v>0</v>
      </c>
      <c r="CB1141" s="291">
        <v>0.6</v>
      </c>
      <c r="CC1141" s="291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hidden="1" x14ac:dyDescent="0.25">
      <c r="A1142" s="4">
        <v>2021</v>
      </c>
      <c r="B1142" s="308">
        <v>44279</v>
      </c>
      <c r="C1142" s="4" t="s">
        <v>66</v>
      </c>
      <c r="D1142" s="4" t="s">
        <v>1490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1491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+VLOOKUP(G1142,Liste!$A$7:$G$69,3,FALSE)</f>
        <v>Chêne sessile</v>
      </c>
      <c r="BI1142" s="96" t="str">
        <f>+VLOOKUP(H1142,Liste!$B$7:$G$69,5,FALSE)</f>
        <v>Guide chênaie continentale</v>
      </c>
      <c r="BJ1142" s="131">
        <f t="shared" si="340"/>
        <v>87</v>
      </c>
      <c r="BK1142" s="131" t="str">
        <f t="shared" si="342"/>
        <v>Chêne sessile_F2_Dynamique_Guide chênaie continentale_87_</v>
      </c>
      <c r="BL1142" s="312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0" t="str">
        <f>+VLOOKUP(G1142,Liste!$A$7:$H$69,8,FALSE)</f>
        <v>Feuillus</v>
      </c>
      <c r="BU1142" s="290">
        <f t="shared" si="343"/>
        <v>1</v>
      </c>
      <c r="BV1142" s="292">
        <f t="shared" si="344"/>
        <v>0</v>
      </c>
      <c r="BW1142" s="311">
        <v>0</v>
      </c>
      <c r="BX1142" s="290">
        <f t="shared" si="345"/>
        <v>0.25</v>
      </c>
      <c r="BY1142">
        <f t="shared" si="346"/>
        <v>0</v>
      </c>
      <c r="BZ1142" s="296">
        <f t="shared" si="347"/>
        <v>0</v>
      </c>
      <c r="CB1142" s="291">
        <v>0.6</v>
      </c>
      <c r="CC1142" s="291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hidden="1" x14ac:dyDescent="0.25">
      <c r="A1143" s="4">
        <v>2021</v>
      </c>
      <c r="B1143" s="308">
        <v>44279</v>
      </c>
      <c r="C1143" s="4" t="s">
        <v>66</v>
      </c>
      <c r="D1143" s="4" t="s">
        <v>1490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1491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+VLOOKUP(G1143,Liste!$A$7:$G$69,3,FALSE)</f>
        <v>Chêne sessile</v>
      </c>
      <c r="BI1143" s="96" t="str">
        <f>+VLOOKUP(H1143,Liste!$B$7:$G$69,5,FALSE)</f>
        <v>Guide chênaie continentale</v>
      </c>
      <c r="BJ1143" s="131">
        <f t="shared" si="340"/>
        <v>90</v>
      </c>
      <c r="BK1143" s="131" t="str">
        <f t="shared" si="342"/>
        <v>Chêne sessile_F2_Dynamique_Guide chênaie continentale_90_</v>
      </c>
      <c r="BL1143" s="312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0" t="str">
        <f>+VLOOKUP(G1143,Liste!$A$7:$H$69,8,FALSE)</f>
        <v>Feuillus</v>
      </c>
      <c r="BU1143" s="290">
        <f t="shared" si="343"/>
        <v>1</v>
      </c>
      <c r="BV1143" s="292">
        <f t="shared" si="344"/>
        <v>0</v>
      </c>
      <c r="BW1143" s="311">
        <v>0</v>
      </c>
      <c r="BX1143" s="290">
        <f t="shared" si="345"/>
        <v>0.25</v>
      </c>
      <c r="BY1143">
        <f t="shared" si="346"/>
        <v>0</v>
      </c>
      <c r="BZ1143" s="296">
        <f t="shared" si="347"/>
        <v>0</v>
      </c>
      <c r="CB1143" s="291">
        <v>0.6</v>
      </c>
      <c r="CC1143" s="291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hidden="1" x14ac:dyDescent="0.25">
      <c r="A1144" s="4">
        <v>2021</v>
      </c>
      <c r="B1144" s="308">
        <v>44279</v>
      </c>
      <c r="C1144" s="4" t="s">
        <v>66</v>
      </c>
      <c r="D1144" s="4" t="s">
        <v>1490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1491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+VLOOKUP(G1144,Liste!$A$7:$G$69,3,FALSE)</f>
        <v>Chêne sessile</v>
      </c>
      <c r="BI1144" s="96" t="str">
        <f>+VLOOKUP(H1144,Liste!$B$7:$G$69,5,FALSE)</f>
        <v>Guide chênaie continentale</v>
      </c>
      <c r="BJ1144" s="131">
        <f t="shared" si="340"/>
        <v>93</v>
      </c>
      <c r="BK1144" s="131" t="str">
        <f t="shared" si="342"/>
        <v>Chêne sessile_F2_Dynamique_Guide chênaie continentale_93_</v>
      </c>
      <c r="BL1144" s="312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0" t="str">
        <f>+VLOOKUP(G1144,Liste!$A$7:$H$69,8,FALSE)</f>
        <v>Feuillus</v>
      </c>
      <c r="BU1144" s="290">
        <f t="shared" si="343"/>
        <v>1</v>
      </c>
      <c r="BV1144" s="292">
        <f t="shared" si="344"/>
        <v>0</v>
      </c>
      <c r="BW1144" s="311">
        <v>0</v>
      </c>
      <c r="BX1144" s="290">
        <f t="shared" si="345"/>
        <v>0.25</v>
      </c>
      <c r="BY1144">
        <f t="shared" si="346"/>
        <v>0</v>
      </c>
      <c r="BZ1144" s="296">
        <f t="shared" si="347"/>
        <v>0</v>
      </c>
      <c r="CB1144" s="291">
        <v>0.6</v>
      </c>
      <c r="CC1144" s="291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hidden="1" x14ac:dyDescent="0.25">
      <c r="A1145" s="4">
        <v>2021</v>
      </c>
      <c r="B1145" s="308">
        <v>44279</v>
      </c>
      <c r="C1145" s="4" t="s">
        <v>66</v>
      </c>
      <c r="D1145" s="4" t="s">
        <v>1490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1491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+VLOOKUP(G1145,Liste!$A$7:$G$69,3,FALSE)</f>
        <v>Chêne sessile</v>
      </c>
      <c r="BI1145" s="96" t="str">
        <f>+VLOOKUP(H1145,Liste!$B$7:$G$69,5,FALSE)</f>
        <v>Guide chênaie continentale</v>
      </c>
      <c r="BJ1145" s="131">
        <f t="shared" si="340"/>
        <v>93</v>
      </c>
      <c r="BK1145" s="131" t="str">
        <f t="shared" si="342"/>
        <v>Chêne sessile_F2_Dynamique_Guide chênaie continentale_93_</v>
      </c>
      <c r="BL1145" s="312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0" t="str">
        <f>+VLOOKUP(G1145,Liste!$A$7:$H$69,8,FALSE)</f>
        <v>Feuillus</v>
      </c>
      <c r="BU1145" s="290">
        <f t="shared" si="343"/>
        <v>1</v>
      </c>
      <c r="BV1145" s="292">
        <f t="shared" si="344"/>
        <v>0</v>
      </c>
      <c r="BW1145" s="311">
        <v>0</v>
      </c>
      <c r="BX1145" s="290">
        <f t="shared" si="345"/>
        <v>0.25</v>
      </c>
      <c r="BY1145">
        <f t="shared" si="346"/>
        <v>0</v>
      </c>
      <c r="BZ1145" s="296">
        <f t="shared" si="347"/>
        <v>0</v>
      </c>
      <c r="CB1145" s="291">
        <v>0.6</v>
      </c>
      <c r="CC1145" s="291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hidden="1" x14ac:dyDescent="0.25">
      <c r="A1146" s="4">
        <v>2021</v>
      </c>
      <c r="B1146" s="308">
        <v>44279</v>
      </c>
      <c r="C1146" s="4" t="s">
        <v>66</v>
      </c>
      <c r="D1146" s="4" t="s">
        <v>1490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1491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+VLOOKUP(G1146,Liste!$A$7:$G$69,3,FALSE)</f>
        <v>Chêne sessile</v>
      </c>
      <c r="BI1146" s="96" t="str">
        <f>+VLOOKUP(H1146,Liste!$B$7:$G$69,5,FALSE)</f>
        <v>Guide chênaie continentale</v>
      </c>
      <c r="BJ1146" s="131">
        <f t="shared" si="340"/>
        <v>96</v>
      </c>
      <c r="BK1146" s="131" t="str">
        <f t="shared" si="342"/>
        <v>Chêne sessile_F2_Dynamique_Guide chênaie continentale_96_</v>
      </c>
      <c r="BL1146" s="312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0" t="str">
        <f>+VLOOKUP(G1146,Liste!$A$7:$H$69,8,FALSE)</f>
        <v>Feuillus</v>
      </c>
      <c r="BU1146" s="290">
        <f t="shared" si="343"/>
        <v>1</v>
      </c>
      <c r="BV1146" s="292">
        <f t="shared" si="344"/>
        <v>0</v>
      </c>
      <c r="BW1146" s="311">
        <v>0</v>
      </c>
      <c r="BX1146" s="290">
        <f t="shared" si="345"/>
        <v>0.25</v>
      </c>
      <c r="BY1146">
        <f t="shared" si="346"/>
        <v>0</v>
      </c>
      <c r="BZ1146" s="296">
        <f t="shared" si="347"/>
        <v>0</v>
      </c>
      <c r="CB1146" s="291">
        <v>0.6</v>
      </c>
      <c r="CC1146" s="291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hidden="1" x14ac:dyDescent="0.25">
      <c r="A1147" s="4">
        <v>2021</v>
      </c>
      <c r="B1147" s="308">
        <v>44279</v>
      </c>
      <c r="C1147" s="4" t="s">
        <v>66</v>
      </c>
      <c r="D1147" s="4" t="s">
        <v>1490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1491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+VLOOKUP(G1147,Liste!$A$7:$G$69,3,FALSE)</f>
        <v>Chêne sessile</v>
      </c>
      <c r="BI1147" s="96" t="str">
        <f>+VLOOKUP(H1147,Liste!$B$7:$G$69,5,FALSE)</f>
        <v>Guide chênaie continentale</v>
      </c>
      <c r="BJ1147" s="131">
        <f t="shared" si="340"/>
        <v>99</v>
      </c>
      <c r="BK1147" s="131" t="str">
        <f t="shared" si="342"/>
        <v>Chêne sessile_F2_Dynamique_Guide chênaie continentale_99_</v>
      </c>
      <c r="BL1147" s="312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0" t="str">
        <f>+VLOOKUP(G1147,Liste!$A$7:$H$69,8,FALSE)</f>
        <v>Feuillus</v>
      </c>
      <c r="BU1147" s="290">
        <f t="shared" si="343"/>
        <v>1</v>
      </c>
      <c r="BV1147" s="292">
        <f t="shared" si="344"/>
        <v>0</v>
      </c>
      <c r="BW1147" s="311">
        <v>0</v>
      </c>
      <c r="BX1147" s="290">
        <f t="shared" si="345"/>
        <v>0.25</v>
      </c>
      <c r="BY1147">
        <f t="shared" si="346"/>
        <v>0</v>
      </c>
      <c r="BZ1147" s="296">
        <f t="shared" si="347"/>
        <v>0</v>
      </c>
      <c r="CB1147" s="291">
        <v>0.6</v>
      </c>
      <c r="CC1147" s="291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hidden="1" x14ac:dyDescent="0.25">
      <c r="A1148" s="4">
        <v>2021</v>
      </c>
      <c r="B1148" s="308">
        <v>44279</v>
      </c>
      <c r="C1148" s="4" t="s">
        <v>66</v>
      </c>
      <c r="D1148" s="4" t="s">
        <v>1490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1491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+VLOOKUP(G1148,Liste!$A$7:$G$69,3,FALSE)</f>
        <v>Chêne sessile</v>
      </c>
      <c r="BI1148" s="96" t="str">
        <f>+VLOOKUP(H1148,Liste!$B$7:$G$69,5,FALSE)</f>
        <v>Guide chênaie continentale</v>
      </c>
      <c r="BJ1148" s="131">
        <f t="shared" si="340"/>
        <v>103</v>
      </c>
      <c r="BK1148" s="131" t="str">
        <f t="shared" si="342"/>
        <v>Chêne sessile_F2_Dynamique_Guide chênaie continentale_103_</v>
      </c>
      <c r="BL1148" s="312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0" t="str">
        <f>+VLOOKUP(G1148,Liste!$A$7:$H$69,8,FALSE)</f>
        <v>Feuillus</v>
      </c>
      <c r="BU1148" s="290">
        <f t="shared" si="343"/>
        <v>1</v>
      </c>
      <c r="BV1148" s="292">
        <f t="shared" si="344"/>
        <v>0</v>
      </c>
      <c r="BW1148" s="311">
        <v>0</v>
      </c>
      <c r="BX1148" s="290">
        <f t="shared" si="345"/>
        <v>0.25</v>
      </c>
      <c r="BY1148">
        <f t="shared" si="346"/>
        <v>0</v>
      </c>
      <c r="BZ1148" s="296">
        <f t="shared" si="347"/>
        <v>0</v>
      </c>
      <c r="CB1148" s="291">
        <v>0.6</v>
      </c>
      <c r="CC1148" s="291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hidden="1" x14ac:dyDescent="0.25">
      <c r="A1149" s="4">
        <v>2021</v>
      </c>
      <c r="B1149" s="308">
        <v>44279</v>
      </c>
      <c r="C1149" s="4" t="s">
        <v>66</v>
      </c>
      <c r="D1149" s="4" t="s">
        <v>1490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1491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+VLOOKUP(G1149,Liste!$A$7:$G$69,3,FALSE)</f>
        <v>Chêne sessile</v>
      </c>
      <c r="BI1149" s="96" t="str">
        <f>+VLOOKUP(H1149,Liste!$B$7:$G$69,5,FALSE)</f>
        <v>Guide chênaie continentale</v>
      </c>
      <c r="BJ1149" s="131">
        <f t="shared" si="340"/>
        <v>103</v>
      </c>
      <c r="BK1149" s="131" t="str">
        <f t="shared" si="342"/>
        <v>Chêne sessile_F2_Dynamique_Guide chênaie continentale_103_</v>
      </c>
      <c r="BL1149" s="312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0" t="str">
        <f>+VLOOKUP(G1149,Liste!$A$7:$H$69,8,FALSE)</f>
        <v>Feuillus</v>
      </c>
      <c r="BU1149" s="290">
        <f t="shared" si="343"/>
        <v>1</v>
      </c>
      <c r="BV1149" s="292">
        <f t="shared" si="344"/>
        <v>0</v>
      </c>
      <c r="BW1149" s="311">
        <v>0</v>
      </c>
      <c r="BX1149" s="290">
        <f t="shared" si="345"/>
        <v>0.25</v>
      </c>
      <c r="BY1149">
        <f t="shared" si="346"/>
        <v>0</v>
      </c>
      <c r="BZ1149" s="296">
        <f t="shared" si="347"/>
        <v>0</v>
      </c>
      <c r="CB1149" s="291">
        <v>0.6</v>
      </c>
      <c r="CC1149" s="291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hidden="1" x14ac:dyDescent="0.25">
      <c r="A1150" s="4">
        <v>2021</v>
      </c>
      <c r="B1150" s="308">
        <v>44279</v>
      </c>
      <c r="C1150" s="4" t="s">
        <v>66</v>
      </c>
      <c r="D1150" s="4" t="s">
        <v>1490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1491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+VLOOKUP(G1150,Liste!$A$7:$G$69,3,FALSE)</f>
        <v>Chêne sessile</v>
      </c>
      <c r="BI1150" s="96" t="str">
        <f>+VLOOKUP(H1150,Liste!$B$7:$G$69,5,FALSE)</f>
        <v>Guide chênaie continentale</v>
      </c>
      <c r="BJ1150" s="131">
        <f t="shared" si="340"/>
        <v>106</v>
      </c>
      <c r="BK1150" s="131" t="str">
        <f t="shared" si="342"/>
        <v>Chêne sessile_F2_Dynamique_Guide chênaie continentale_106_</v>
      </c>
      <c r="BL1150" s="312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0" t="str">
        <f>+VLOOKUP(G1150,Liste!$A$7:$H$69,8,FALSE)</f>
        <v>Feuillus</v>
      </c>
      <c r="BU1150" s="290">
        <f t="shared" si="343"/>
        <v>1</v>
      </c>
      <c r="BV1150" s="292">
        <f t="shared" si="344"/>
        <v>0</v>
      </c>
      <c r="BW1150" s="311">
        <v>0</v>
      </c>
      <c r="BX1150" s="290">
        <f t="shared" si="345"/>
        <v>0.25</v>
      </c>
      <c r="BY1150">
        <f t="shared" si="346"/>
        <v>0</v>
      </c>
      <c r="BZ1150" s="296">
        <f t="shared" si="347"/>
        <v>0</v>
      </c>
      <c r="CB1150" s="291">
        <v>0.6</v>
      </c>
      <c r="CC1150" s="291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hidden="1" x14ac:dyDescent="0.25">
      <c r="A1151" s="4">
        <v>2021</v>
      </c>
      <c r="B1151" s="308">
        <v>44279</v>
      </c>
      <c r="C1151" s="4" t="s">
        <v>66</v>
      </c>
      <c r="D1151" s="4" t="s">
        <v>1490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1491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+VLOOKUP(G1151,Liste!$A$7:$G$69,3,FALSE)</f>
        <v>Chêne sessile</v>
      </c>
      <c r="BI1151" s="96" t="str">
        <f>+VLOOKUP(H1151,Liste!$B$7:$G$69,5,FALSE)</f>
        <v>Guide chênaie continentale</v>
      </c>
      <c r="BJ1151" s="131">
        <f t="shared" si="340"/>
        <v>109</v>
      </c>
      <c r="BK1151" s="131" t="str">
        <f t="shared" si="342"/>
        <v>Chêne sessile_F2_Dynamique_Guide chênaie continentale_109_</v>
      </c>
      <c r="BL1151" s="312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0" t="str">
        <f>+VLOOKUP(G1151,Liste!$A$7:$H$69,8,FALSE)</f>
        <v>Feuillus</v>
      </c>
      <c r="BU1151" s="290">
        <f t="shared" si="343"/>
        <v>1</v>
      </c>
      <c r="BV1151" s="292">
        <f t="shared" si="344"/>
        <v>0</v>
      </c>
      <c r="BW1151" s="311">
        <v>0</v>
      </c>
      <c r="BX1151" s="290">
        <f t="shared" si="345"/>
        <v>0.25</v>
      </c>
      <c r="BY1151">
        <f t="shared" si="346"/>
        <v>0</v>
      </c>
      <c r="BZ1151" s="296">
        <f t="shared" si="347"/>
        <v>0</v>
      </c>
      <c r="CB1151" s="291">
        <v>0.6</v>
      </c>
      <c r="CC1151" s="291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hidden="1" x14ac:dyDescent="0.25">
      <c r="A1152" s="4">
        <v>2021</v>
      </c>
      <c r="B1152" s="308">
        <v>44279</v>
      </c>
      <c r="C1152" s="4" t="s">
        <v>66</v>
      </c>
      <c r="D1152" s="4" t="s">
        <v>1490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1491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+VLOOKUP(G1152,Liste!$A$7:$G$69,3,FALSE)</f>
        <v>Chêne sessile</v>
      </c>
      <c r="BI1152" s="96" t="str">
        <f>+VLOOKUP(H1152,Liste!$B$7:$G$69,5,FALSE)</f>
        <v>Guide chênaie continentale</v>
      </c>
      <c r="BJ1152" s="131">
        <f t="shared" si="340"/>
        <v>113</v>
      </c>
      <c r="BK1152" s="131" t="str">
        <f t="shared" si="342"/>
        <v>Chêne sessile_F2_Dynamique_Guide chênaie continentale_113_</v>
      </c>
      <c r="BL1152" s="312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0" t="str">
        <f>+VLOOKUP(G1152,Liste!$A$7:$H$69,8,FALSE)</f>
        <v>Feuillus</v>
      </c>
      <c r="BU1152" s="290">
        <f t="shared" si="343"/>
        <v>1</v>
      </c>
      <c r="BV1152" s="292">
        <f t="shared" si="344"/>
        <v>0</v>
      </c>
      <c r="BW1152" s="311">
        <v>0</v>
      </c>
      <c r="BX1152" s="290">
        <f t="shared" si="345"/>
        <v>0.25</v>
      </c>
      <c r="BY1152">
        <f t="shared" si="346"/>
        <v>0</v>
      </c>
      <c r="BZ1152" s="296">
        <f t="shared" si="347"/>
        <v>0</v>
      </c>
      <c r="CB1152" s="291">
        <v>0.6</v>
      </c>
      <c r="CC1152" s="291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hidden="1" x14ac:dyDescent="0.25">
      <c r="A1153" s="4">
        <v>2021</v>
      </c>
      <c r="B1153" s="308">
        <v>44279</v>
      </c>
      <c r="C1153" s="4" t="s">
        <v>66</v>
      </c>
      <c r="D1153" s="4" t="s">
        <v>1490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1491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+VLOOKUP(G1153,Liste!$A$7:$G$69,3,FALSE)</f>
        <v>Chêne sessile</v>
      </c>
      <c r="BI1153" s="96" t="str">
        <f>+VLOOKUP(H1153,Liste!$B$7:$G$69,5,FALSE)</f>
        <v>Guide chênaie continentale</v>
      </c>
      <c r="BJ1153" s="131">
        <f t="shared" si="340"/>
        <v>113</v>
      </c>
      <c r="BK1153" s="131" t="str">
        <f t="shared" si="342"/>
        <v>Chêne sessile_F2_Dynamique_Guide chênaie continentale_113_</v>
      </c>
      <c r="BL1153" s="312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0" t="str">
        <f>+VLOOKUP(G1153,Liste!$A$7:$H$69,8,FALSE)</f>
        <v>Feuillus</v>
      </c>
      <c r="BU1153" s="290">
        <f t="shared" si="343"/>
        <v>1</v>
      </c>
      <c r="BV1153" s="292">
        <f t="shared" si="344"/>
        <v>0</v>
      </c>
      <c r="BW1153" s="311">
        <v>0</v>
      </c>
      <c r="BX1153" s="290">
        <f t="shared" si="345"/>
        <v>0.25</v>
      </c>
      <c r="BY1153">
        <f t="shared" si="346"/>
        <v>0</v>
      </c>
      <c r="BZ1153" s="296">
        <f t="shared" si="347"/>
        <v>0</v>
      </c>
      <c r="CB1153" s="291">
        <v>0.6</v>
      </c>
      <c r="CC1153" s="291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hidden="1" x14ac:dyDescent="0.25">
      <c r="A1154" s="4">
        <v>2021</v>
      </c>
      <c r="B1154" s="308">
        <v>44279</v>
      </c>
      <c r="C1154" s="4" t="s">
        <v>66</v>
      </c>
      <c r="D1154" s="4" t="s">
        <v>1490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1491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+VLOOKUP(G1154,Liste!$A$7:$G$69,3,FALSE)</f>
        <v>Chêne sessile</v>
      </c>
      <c r="BI1154" s="96" t="str">
        <f>+VLOOKUP(H1154,Liste!$B$7:$G$69,5,FALSE)</f>
        <v>Guide chênaie continentale</v>
      </c>
      <c r="BJ1154" s="131">
        <f t="shared" si="340"/>
        <v>116</v>
      </c>
      <c r="BK1154" s="131" t="str">
        <f t="shared" si="342"/>
        <v>Chêne sessile_F2_Dynamique_Guide chênaie continentale_116_</v>
      </c>
      <c r="BL1154" s="312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0" t="str">
        <f>+VLOOKUP(G1154,Liste!$A$7:$H$69,8,FALSE)</f>
        <v>Feuillus</v>
      </c>
      <c r="BU1154" s="290">
        <f t="shared" si="343"/>
        <v>1</v>
      </c>
      <c r="BV1154" s="292">
        <f t="shared" si="344"/>
        <v>0</v>
      </c>
      <c r="BW1154" s="311">
        <v>0</v>
      </c>
      <c r="BX1154" s="290">
        <f t="shared" si="345"/>
        <v>0.25</v>
      </c>
      <c r="BY1154">
        <f t="shared" si="346"/>
        <v>0</v>
      </c>
      <c r="BZ1154" s="296">
        <f t="shared" si="347"/>
        <v>0</v>
      </c>
      <c r="CB1154" s="291">
        <v>0.6</v>
      </c>
      <c r="CC1154" s="291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hidden="1" x14ac:dyDescent="0.25">
      <c r="A1155" s="4">
        <v>2021</v>
      </c>
      <c r="B1155" s="308">
        <v>44279</v>
      </c>
      <c r="C1155" s="4" t="s">
        <v>66</v>
      </c>
      <c r="D1155" s="4" t="s">
        <v>1490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1491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+VLOOKUP(G1155,Liste!$A$7:$G$69,3,FALSE)</f>
        <v>Chêne sessile</v>
      </c>
      <c r="BI1155" s="96" t="str">
        <f>+VLOOKUP(H1155,Liste!$B$7:$G$69,5,FALSE)</f>
        <v>Guide chênaie continentale</v>
      </c>
      <c r="BJ1155" s="131">
        <f t="shared" ref="BJ1155:BJ1218" si="360">+AC1155</f>
        <v>119</v>
      </c>
      <c r="BK1155" s="131" t="str">
        <f t="shared" si="342"/>
        <v>Chêne sessile_F2_Dynamique_Guide chênaie continentale_119_</v>
      </c>
      <c r="BL1155" s="312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0" t="str">
        <f>+VLOOKUP(G1155,Liste!$A$7:$H$69,8,FALSE)</f>
        <v>Feuillus</v>
      </c>
      <c r="BU1155" s="290">
        <f t="shared" si="343"/>
        <v>1</v>
      </c>
      <c r="BV1155" s="292">
        <f t="shared" si="344"/>
        <v>0</v>
      </c>
      <c r="BW1155" s="311">
        <v>0</v>
      </c>
      <c r="BX1155" s="290">
        <f t="shared" si="345"/>
        <v>0.25</v>
      </c>
      <c r="BY1155">
        <f t="shared" si="346"/>
        <v>0</v>
      </c>
      <c r="BZ1155" s="296">
        <f t="shared" si="347"/>
        <v>0</v>
      </c>
      <c r="CB1155" s="291">
        <v>0.6</v>
      </c>
      <c r="CC1155" s="291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hidden="1" x14ac:dyDescent="0.25">
      <c r="A1156" s="4">
        <v>2021</v>
      </c>
      <c r="B1156" s="308">
        <v>44279</v>
      </c>
      <c r="C1156" s="4" t="s">
        <v>66</v>
      </c>
      <c r="D1156" s="4" t="s">
        <v>1490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1491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+VLOOKUP(G1156,Liste!$A$7:$G$69,3,FALSE)</f>
        <v>Chêne sessile</v>
      </c>
      <c r="BI1156" s="96" t="str">
        <f>+VLOOKUP(H1156,Liste!$B$7:$G$69,5,FALSE)</f>
        <v>Guide chênaie continentale</v>
      </c>
      <c r="BJ1156" s="131">
        <f t="shared" si="360"/>
        <v>122</v>
      </c>
      <c r="BK1156" s="131" t="str">
        <f t="shared" ref="BK1156:BK1219" si="362">+_xlfn.CONCAT(BH1156,"_",J1156,"_",I1156,"_",BI1156,"_",BJ1156,"_")</f>
        <v>Chêne sessile_F2_Dynamique_Guide chênaie continentale_122_</v>
      </c>
      <c r="BL1156" s="312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0" t="str">
        <f>+VLOOKUP(G1156,Liste!$A$7:$H$69,8,FALSE)</f>
        <v>Feuillus</v>
      </c>
      <c r="BU1156" s="290">
        <f t="shared" ref="BU1156:BU1219" si="363">IF(BT1156="Résineux",0%,100%)</f>
        <v>1</v>
      </c>
      <c r="BV1156" s="292">
        <f t="shared" ref="BV1156:BV1219" si="364">+IF(BT1156="Résineux",100%,0%)</f>
        <v>0</v>
      </c>
      <c r="BW1156" s="311">
        <v>0</v>
      </c>
      <c r="BX1156" s="290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296">
        <f t="shared" ref="BZ1156:BZ1219" si="367">+IF(BJ1156&gt;=31,0,BY1156+BZ1155)</f>
        <v>0</v>
      </c>
      <c r="CB1156" s="291">
        <v>0.6</v>
      </c>
      <c r="CC1156" s="291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hidden="1" x14ac:dyDescent="0.25">
      <c r="A1157" s="4">
        <v>2021</v>
      </c>
      <c r="B1157" s="308">
        <v>44279</v>
      </c>
      <c r="C1157" s="4" t="s">
        <v>66</v>
      </c>
      <c r="D1157" s="4" t="s">
        <v>1490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1491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+VLOOKUP(G1157,Liste!$A$7:$G$69,3,FALSE)</f>
        <v>Chêne sessile</v>
      </c>
      <c r="BI1157" s="96" t="str">
        <f>+VLOOKUP(H1157,Liste!$B$7:$G$69,5,FALSE)</f>
        <v>Guide chênaie continentale</v>
      </c>
      <c r="BJ1157" s="131">
        <f t="shared" si="360"/>
        <v>125</v>
      </c>
      <c r="BK1157" s="131" t="str">
        <f t="shared" si="362"/>
        <v>Chêne sessile_F2_Dynamique_Guide chênaie continentale_125_</v>
      </c>
      <c r="BL1157" s="312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0" t="str">
        <f>+VLOOKUP(G1157,Liste!$A$7:$H$69,8,FALSE)</f>
        <v>Feuillus</v>
      </c>
      <c r="BU1157" s="290">
        <f t="shared" si="363"/>
        <v>1</v>
      </c>
      <c r="BV1157" s="292">
        <f t="shared" si="364"/>
        <v>0</v>
      </c>
      <c r="BW1157" s="311">
        <v>0</v>
      </c>
      <c r="BX1157" s="290">
        <f t="shared" si="365"/>
        <v>0.25</v>
      </c>
      <c r="BY1157">
        <f t="shared" si="366"/>
        <v>0</v>
      </c>
      <c r="BZ1157" s="296">
        <f t="shared" si="367"/>
        <v>0</v>
      </c>
      <c r="CB1157" s="291">
        <v>0.6</v>
      </c>
      <c r="CC1157" s="291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hidden="1" x14ac:dyDescent="0.25">
      <c r="A1158" s="4">
        <v>2021</v>
      </c>
      <c r="B1158" s="308">
        <v>44279</v>
      </c>
      <c r="C1158" s="4" t="s">
        <v>66</v>
      </c>
      <c r="D1158" s="4" t="s">
        <v>1490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1491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+VLOOKUP(G1158,Liste!$A$7:$G$69,3,FALSE)</f>
        <v>Chêne sessile</v>
      </c>
      <c r="BI1158" s="96" t="str">
        <f>+VLOOKUP(H1158,Liste!$B$7:$G$69,5,FALSE)</f>
        <v>Guide chênaie continentale</v>
      </c>
      <c r="BJ1158" s="131">
        <f t="shared" si="360"/>
        <v>125</v>
      </c>
      <c r="BK1158" s="131" t="str">
        <f t="shared" si="362"/>
        <v>Chêne sessile_F2_Dynamique_Guide chênaie continentale_125_</v>
      </c>
      <c r="BL1158" s="312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0" t="str">
        <f>+VLOOKUP(G1158,Liste!$A$7:$H$69,8,FALSE)</f>
        <v>Feuillus</v>
      </c>
      <c r="BU1158" s="290">
        <f t="shared" si="363"/>
        <v>1</v>
      </c>
      <c r="BV1158" s="292">
        <f t="shared" si="364"/>
        <v>0</v>
      </c>
      <c r="BW1158" s="311">
        <v>0</v>
      </c>
      <c r="BX1158" s="290">
        <f t="shared" si="365"/>
        <v>0.25</v>
      </c>
      <c r="BY1158">
        <f t="shared" si="366"/>
        <v>0</v>
      </c>
      <c r="BZ1158" s="296">
        <f t="shared" si="367"/>
        <v>0</v>
      </c>
      <c r="CB1158" s="291">
        <v>0.6</v>
      </c>
      <c r="CC1158" s="291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hidden="1" x14ac:dyDescent="0.25">
      <c r="A1159" s="4">
        <v>2021</v>
      </c>
      <c r="B1159" s="308">
        <v>44279</v>
      </c>
      <c r="C1159" s="4" t="s">
        <v>66</v>
      </c>
      <c r="D1159" s="4" t="s">
        <v>1490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1491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+VLOOKUP(G1159,Liste!$A$7:$G$69,3,FALSE)</f>
        <v>Chêne sessile</v>
      </c>
      <c r="BI1159" s="96" t="str">
        <f>+VLOOKUP(H1159,Liste!$B$7:$G$69,5,FALSE)</f>
        <v>Guide chênaie continentale</v>
      </c>
      <c r="BJ1159" s="131">
        <f t="shared" si="360"/>
        <v>128</v>
      </c>
      <c r="BK1159" s="131" t="str">
        <f t="shared" si="362"/>
        <v>Chêne sessile_F2_Dynamique_Guide chênaie continentale_128_</v>
      </c>
      <c r="BL1159" s="312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0" t="str">
        <f>+VLOOKUP(G1159,Liste!$A$7:$H$69,8,FALSE)</f>
        <v>Feuillus</v>
      </c>
      <c r="BU1159" s="290">
        <f t="shared" si="363"/>
        <v>1</v>
      </c>
      <c r="BV1159" s="292">
        <f t="shared" si="364"/>
        <v>0</v>
      </c>
      <c r="BW1159" s="311">
        <v>0</v>
      </c>
      <c r="BX1159" s="290">
        <f t="shared" si="365"/>
        <v>0.25</v>
      </c>
      <c r="BY1159">
        <f t="shared" si="366"/>
        <v>0</v>
      </c>
      <c r="BZ1159" s="296">
        <f t="shared" si="367"/>
        <v>0</v>
      </c>
      <c r="CB1159" s="291">
        <v>0.6</v>
      </c>
      <c r="CC1159" s="291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hidden="1" x14ac:dyDescent="0.25">
      <c r="A1160" s="4">
        <v>2021</v>
      </c>
      <c r="B1160" s="308">
        <v>44279</v>
      </c>
      <c r="C1160" s="4" t="s">
        <v>66</v>
      </c>
      <c r="D1160" s="4" t="s">
        <v>1490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1491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+VLOOKUP(G1160,Liste!$A$7:$G$69,3,FALSE)</f>
        <v>Chêne sessile</v>
      </c>
      <c r="BI1160" s="96" t="str">
        <f>+VLOOKUP(H1160,Liste!$B$7:$G$69,5,FALSE)</f>
        <v>Guide chênaie continentale</v>
      </c>
      <c r="BJ1160" s="131">
        <f t="shared" si="360"/>
        <v>131</v>
      </c>
      <c r="BK1160" s="131" t="str">
        <f t="shared" si="362"/>
        <v>Chêne sessile_F2_Dynamique_Guide chênaie continentale_131_</v>
      </c>
      <c r="BL1160" s="312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0" t="str">
        <f>+VLOOKUP(G1160,Liste!$A$7:$H$69,8,FALSE)</f>
        <v>Feuillus</v>
      </c>
      <c r="BU1160" s="290">
        <f t="shared" si="363"/>
        <v>1</v>
      </c>
      <c r="BV1160" s="292">
        <f t="shared" si="364"/>
        <v>0</v>
      </c>
      <c r="BW1160" s="311">
        <v>0</v>
      </c>
      <c r="BX1160" s="290">
        <f t="shared" si="365"/>
        <v>0.25</v>
      </c>
      <c r="BY1160">
        <f t="shared" si="366"/>
        <v>0</v>
      </c>
      <c r="BZ1160" s="296">
        <f t="shared" si="367"/>
        <v>0</v>
      </c>
      <c r="CB1160" s="291">
        <v>0.6</v>
      </c>
      <c r="CC1160" s="291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hidden="1" x14ac:dyDescent="0.25">
      <c r="A1161" s="4">
        <v>2021</v>
      </c>
      <c r="B1161" s="308">
        <v>44279</v>
      </c>
      <c r="C1161" s="4" t="s">
        <v>66</v>
      </c>
      <c r="D1161" s="4" t="s">
        <v>1490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1491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+VLOOKUP(G1161,Liste!$A$7:$G$69,3,FALSE)</f>
        <v>Chêne sessile</v>
      </c>
      <c r="BI1161" s="96" t="str">
        <f>+VLOOKUP(H1161,Liste!$B$7:$G$69,5,FALSE)</f>
        <v>Guide chênaie continentale</v>
      </c>
      <c r="BJ1161" s="131">
        <f t="shared" si="360"/>
        <v>134</v>
      </c>
      <c r="BK1161" s="131" t="str">
        <f t="shared" si="362"/>
        <v>Chêne sessile_F2_Dynamique_Guide chênaie continentale_134_</v>
      </c>
      <c r="BL1161" s="312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0" t="str">
        <f>+VLOOKUP(G1161,Liste!$A$7:$H$69,8,FALSE)</f>
        <v>Feuillus</v>
      </c>
      <c r="BU1161" s="290">
        <f t="shared" si="363"/>
        <v>1</v>
      </c>
      <c r="BV1161" s="292">
        <f t="shared" si="364"/>
        <v>0</v>
      </c>
      <c r="BW1161" s="311">
        <v>0</v>
      </c>
      <c r="BX1161" s="290">
        <f t="shared" si="365"/>
        <v>0.25</v>
      </c>
      <c r="BY1161">
        <f t="shared" si="366"/>
        <v>0</v>
      </c>
      <c r="BZ1161" s="296">
        <f t="shared" si="367"/>
        <v>0</v>
      </c>
      <c r="CB1161" s="291">
        <v>0.6</v>
      </c>
      <c r="CC1161" s="291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hidden="1" x14ac:dyDescent="0.25">
      <c r="A1162" s="4">
        <v>2021</v>
      </c>
      <c r="B1162" s="308">
        <v>44279</v>
      </c>
      <c r="C1162" s="4" t="s">
        <v>66</v>
      </c>
      <c r="D1162" s="4" t="s">
        <v>1490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1491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+VLOOKUP(G1162,Liste!$A$7:$G$69,3,FALSE)</f>
        <v>Chêne sessile</v>
      </c>
      <c r="BI1162" s="96" t="str">
        <f>+VLOOKUP(H1162,Liste!$B$7:$G$69,5,FALSE)</f>
        <v>Guide chênaie continentale</v>
      </c>
      <c r="BJ1162" s="131">
        <f t="shared" si="360"/>
        <v>137</v>
      </c>
      <c r="BK1162" s="131" t="str">
        <f t="shared" si="362"/>
        <v>Chêne sessile_F2_Dynamique_Guide chênaie continentale_137_</v>
      </c>
      <c r="BL1162" s="312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0" t="str">
        <f>+VLOOKUP(G1162,Liste!$A$7:$H$69,8,FALSE)</f>
        <v>Feuillus</v>
      </c>
      <c r="BU1162" s="290">
        <f t="shared" si="363"/>
        <v>1</v>
      </c>
      <c r="BV1162" s="292">
        <f t="shared" si="364"/>
        <v>0</v>
      </c>
      <c r="BW1162" s="311">
        <v>0</v>
      </c>
      <c r="BX1162" s="290">
        <f t="shared" si="365"/>
        <v>0.25</v>
      </c>
      <c r="BY1162">
        <f t="shared" si="366"/>
        <v>0</v>
      </c>
      <c r="BZ1162" s="296">
        <f t="shared" si="367"/>
        <v>0</v>
      </c>
      <c r="CB1162" s="291">
        <v>0.6</v>
      </c>
      <c r="CC1162" s="291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hidden="1" x14ac:dyDescent="0.25">
      <c r="A1163" s="4">
        <v>2021</v>
      </c>
      <c r="B1163" s="308">
        <v>44279</v>
      </c>
      <c r="C1163" s="4" t="s">
        <v>66</v>
      </c>
      <c r="D1163" s="4" t="s">
        <v>1490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1491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+VLOOKUP(G1163,Liste!$A$7:$G$69,3,FALSE)</f>
        <v>Chêne sessile</v>
      </c>
      <c r="BI1163" s="96" t="str">
        <f>+VLOOKUP(H1163,Liste!$B$7:$G$69,5,FALSE)</f>
        <v>Guide chênaie continentale</v>
      </c>
      <c r="BJ1163" s="131">
        <f t="shared" si="360"/>
        <v>137</v>
      </c>
      <c r="BK1163" s="131" t="str">
        <f t="shared" si="362"/>
        <v>Chêne sessile_F2_Dynamique_Guide chênaie continentale_137_</v>
      </c>
      <c r="BL1163" s="312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0" t="str">
        <f>+VLOOKUP(G1163,Liste!$A$7:$H$69,8,FALSE)</f>
        <v>Feuillus</v>
      </c>
      <c r="BU1163" s="290">
        <f t="shared" si="363"/>
        <v>1</v>
      </c>
      <c r="BV1163" s="292">
        <f t="shared" si="364"/>
        <v>0</v>
      </c>
      <c r="BW1163" s="311">
        <v>0</v>
      </c>
      <c r="BX1163" s="290">
        <f t="shared" si="365"/>
        <v>0.25</v>
      </c>
      <c r="BY1163">
        <f t="shared" si="366"/>
        <v>0</v>
      </c>
      <c r="BZ1163" s="296">
        <f t="shared" si="367"/>
        <v>0</v>
      </c>
      <c r="CB1163" s="291">
        <v>0.6</v>
      </c>
      <c r="CC1163" s="291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hidden="1" x14ac:dyDescent="0.25">
      <c r="A1164" s="4">
        <v>2021</v>
      </c>
      <c r="B1164" s="308">
        <v>44279</v>
      </c>
      <c r="C1164" s="4" t="s">
        <v>66</v>
      </c>
      <c r="D1164" s="4" t="s">
        <v>1490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1491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+VLOOKUP(G1164,Liste!$A$7:$G$69,3,FALSE)</f>
        <v>Chêne sessile</v>
      </c>
      <c r="BI1164" s="96" t="str">
        <f>+VLOOKUP(H1164,Liste!$B$7:$G$69,5,FALSE)</f>
        <v>Guide chênaie continentale</v>
      </c>
      <c r="BJ1164" s="131">
        <f t="shared" si="360"/>
        <v>140</v>
      </c>
      <c r="BK1164" s="131" t="str">
        <f t="shared" si="362"/>
        <v>Chêne sessile_F2_Dynamique_Guide chênaie continentale_140_</v>
      </c>
      <c r="BL1164" s="312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0" t="str">
        <f>+VLOOKUP(G1164,Liste!$A$7:$H$69,8,FALSE)</f>
        <v>Feuillus</v>
      </c>
      <c r="BU1164" s="290">
        <f t="shared" si="363"/>
        <v>1</v>
      </c>
      <c r="BV1164" s="292">
        <f t="shared" si="364"/>
        <v>0</v>
      </c>
      <c r="BW1164" s="311">
        <v>0</v>
      </c>
      <c r="BX1164" s="290">
        <f t="shared" si="365"/>
        <v>0.25</v>
      </c>
      <c r="BY1164">
        <f t="shared" si="366"/>
        <v>0</v>
      </c>
      <c r="BZ1164" s="296">
        <f t="shared" si="367"/>
        <v>0</v>
      </c>
      <c r="CB1164" s="291">
        <v>0.6</v>
      </c>
      <c r="CC1164" s="291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hidden="1" x14ac:dyDescent="0.25">
      <c r="A1165" s="4">
        <v>2021</v>
      </c>
      <c r="B1165" s="308">
        <v>44279</v>
      </c>
      <c r="C1165" s="4" t="s">
        <v>66</v>
      </c>
      <c r="D1165" s="4" t="s">
        <v>1490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1491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+VLOOKUP(G1165,Liste!$A$7:$G$69,3,FALSE)</f>
        <v>Chêne sessile</v>
      </c>
      <c r="BI1165" s="96" t="str">
        <f>+VLOOKUP(H1165,Liste!$B$7:$G$69,5,FALSE)</f>
        <v>Guide chênaie continentale</v>
      </c>
      <c r="BJ1165" s="131">
        <f t="shared" si="360"/>
        <v>143</v>
      </c>
      <c r="BK1165" s="131" t="str">
        <f t="shared" si="362"/>
        <v>Chêne sessile_F2_Dynamique_Guide chênaie continentale_143_</v>
      </c>
      <c r="BL1165" s="312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0" t="str">
        <f>+VLOOKUP(G1165,Liste!$A$7:$H$69,8,FALSE)</f>
        <v>Feuillus</v>
      </c>
      <c r="BU1165" s="290">
        <f t="shared" si="363"/>
        <v>1</v>
      </c>
      <c r="BV1165" s="292">
        <f t="shared" si="364"/>
        <v>0</v>
      </c>
      <c r="BW1165" s="311">
        <v>0</v>
      </c>
      <c r="BX1165" s="290">
        <f t="shared" si="365"/>
        <v>0.25</v>
      </c>
      <c r="BY1165">
        <f t="shared" si="366"/>
        <v>0</v>
      </c>
      <c r="BZ1165" s="296">
        <f t="shared" si="367"/>
        <v>0</v>
      </c>
      <c r="CB1165" s="291">
        <v>0.6</v>
      </c>
      <c r="CC1165" s="291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hidden="1" x14ac:dyDescent="0.25">
      <c r="A1166" s="4">
        <v>2021</v>
      </c>
      <c r="B1166" s="308">
        <v>44279</v>
      </c>
      <c r="C1166" s="4" t="s">
        <v>66</v>
      </c>
      <c r="D1166" s="4" t="s">
        <v>1490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1491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+VLOOKUP(G1166,Liste!$A$7:$G$69,3,FALSE)</f>
        <v>Chêne sessile</v>
      </c>
      <c r="BI1166" s="96" t="str">
        <f>+VLOOKUP(H1166,Liste!$B$7:$G$69,5,FALSE)</f>
        <v>Guide chênaie continentale</v>
      </c>
      <c r="BJ1166" s="131">
        <f t="shared" si="360"/>
        <v>146</v>
      </c>
      <c r="BK1166" s="131" t="str">
        <f t="shared" si="362"/>
        <v>Chêne sessile_F2_Dynamique_Guide chênaie continentale_146_</v>
      </c>
      <c r="BL1166" s="312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0" t="str">
        <f>+VLOOKUP(G1166,Liste!$A$7:$H$69,8,FALSE)</f>
        <v>Feuillus</v>
      </c>
      <c r="BU1166" s="290">
        <f t="shared" si="363"/>
        <v>1</v>
      </c>
      <c r="BV1166" s="292">
        <f t="shared" si="364"/>
        <v>0</v>
      </c>
      <c r="BW1166" s="311">
        <v>0</v>
      </c>
      <c r="BX1166" s="290">
        <f t="shared" si="365"/>
        <v>0.25</v>
      </c>
      <c r="BY1166">
        <f t="shared" si="366"/>
        <v>0</v>
      </c>
      <c r="BZ1166" s="296">
        <f t="shared" si="367"/>
        <v>0</v>
      </c>
      <c r="CB1166" s="291">
        <v>0.6</v>
      </c>
      <c r="CC1166" s="291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hidden="1" x14ac:dyDescent="0.25">
      <c r="A1167" s="4">
        <v>2021</v>
      </c>
      <c r="B1167" s="308">
        <v>44279</v>
      </c>
      <c r="C1167" s="4" t="s">
        <v>66</v>
      </c>
      <c r="D1167" s="4" t="s">
        <v>1490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1491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+VLOOKUP(G1167,Liste!$A$7:$G$69,3,FALSE)</f>
        <v>Chêne sessile</v>
      </c>
      <c r="BI1167" s="96" t="str">
        <f>+VLOOKUP(H1167,Liste!$B$7:$G$69,5,FALSE)</f>
        <v>Guide chênaie continentale</v>
      </c>
      <c r="BJ1167" s="131">
        <f t="shared" si="360"/>
        <v>149</v>
      </c>
      <c r="BK1167" s="131" t="str">
        <f t="shared" si="362"/>
        <v>Chêne sessile_F2_Dynamique_Guide chênaie continentale_149_</v>
      </c>
      <c r="BL1167" s="312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0" t="str">
        <f>+VLOOKUP(G1167,Liste!$A$7:$H$69,8,FALSE)</f>
        <v>Feuillus</v>
      </c>
      <c r="BU1167" s="290">
        <f t="shared" si="363"/>
        <v>1</v>
      </c>
      <c r="BV1167" s="292">
        <f t="shared" si="364"/>
        <v>0</v>
      </c>
      <c r="BW1167" s="311">
        <v>0</v>
      </c>
      <c r="BX1167" s="290">
        <f t="shared" si="365"/>
        <v>0.25</v>
      </c>
      <c r="BY1167">
        <f t="shared" si="366"/>
        <v>0</v>
      </c>
      <c r="BZ1167" s="296">
        <f t="shared" si="367"/>
        <v>0</v>
      </c>
      <c r="CB1167" s="291">
        <v>0.6</v>
      </c>
      <c r="CC1167" s="291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hidden="1" x14ac:dyDescent="0.25">
      <c r="A1168" s="4">
        <v>2021</v>
      </c>
      <c r="B1168" s="308">
        <v>44279</v>
      </c>
      <c r="C1168" s="4" t="s">
        <v>66</v>
      </c>
      <c r="D1168" s="4" t="s">
        <v>1490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1491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+VLOOKUP(G1168,Liste!$A$7:$G$69,3,FALSE)</f>
        <v>Chêne sessile</v>
      </c>
      <c r="BI1168" s="96" t="str">
        <f>+VLOOKUP(H1168,Liste!$B$7:$G$69,5,FALSE)</f>
        <v>Guide chênaie continentale</v>
      </c>
      <c r="BJ1168" s="131">
        <f t="shared" si="360"/>
        <v>149</v>
      </c>
      <c r="BK1168" s="131" t="str">
        <f t="shared" si="362"/>
        <v>Chêne sessile_F2_Dynamique_Guide chênaie continentale_149_</v>
      </c>
      <c r="BL1168" s="312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0" t="str">
        <f>+VLOOKUP(G1168,Liste!$A$7:$H$69,8,FALSE)</f>
        <v>Feuillus</v>
      </c>
      <c r="BU1168" s="290">
        <f t="shared" si="363"/>
        <v>1</v>
      </c>
      <c r="BV1168" s="292">
        <f t="shared" si="364"/>
        <v>0</v>
      </c>
      <c r="BW1168" s="311">
        <v>0</v>
      </c>
      <c r="BX1168" s="290">
        <f t="shared" si="365"/>
        <v>0.25</v>
      </c>
      <c r="BY1168">
        <f t="shared" si="366"/>
        <v>0</v>
      </c>
      <c r="BZ1168" s="296">
        <f t="shared" si="367"/>
        <v>0</v>
      </c>
      <c r="CB1168" s="291">
        <v>0.6</v>
      </c>
      <c r="CC1168" s="291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hidden="1" x14ac:dyDescent="0.25">
      <c r="A1169" s="4">
        <v>2021</v>
      </c>
      <c r="B1169" s="308">
        <v>44279</v>
      </c>
      <c r="C1169" s="4" t="s">
        <v>66</v>
      </c>
      <c r="D1169" s="4" t="s">
        <v>1490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1491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+VLOOKUP(G1169,Liste!$A$7:$G$69,3,FALSE)</f>
        <v>Chêne sessile</v>
      </c>
      <c r="BI1169" s="96" t="str">
        <f>+VLOOKUP(H1169,Liste!$B$7:$G$69,5,FALSE)</f>
        <v>Guide chênaie continentale</v>
      </c>
      <c r="BJ1169" s="131">
        <f t="shared" si="360"/>
        <v>153</v>
      </c>
      <c r="BK1169" s="131" t="str">
        <f t="shared" si="362"/>
        <v>Chêne sessile_F2_Dynamique_Guide chênaie continentale_153_</v>
      </c>
      <c r="BL1169" s="312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0" t="str">
        <f>+VLOOKUP(G1169,Liste!$A$7:$H$69,8,FALSE)</f>
        <v>Feuillus</v>
      </c>
      <c r="BU1169" s="290">
        <f t="shared" si="363"/>
        <v>1</v>
      </c>
      <c r="BV1169" s="292">
        <f t="shared" si="364"/>
        <v>0</v>
      </c>
      <c r="BW1169" s="311">
        <v>0</v>
      </c>
      <c r="BX1169" s="290">
        <f t="shared" si="365"/>
        <v>0.25</v>
      </c>
      <c r="BY1169">
        <f t="shared" si="366"/>
        <v>0</v>
      </c>
      <c r="BZ1169" s="296">
        <f t="shared" si="367"/>
        <v>0</v>
      </c>
      <c r="CB1169" s="291">
        <v>0.6</v>
      </c>
      <c r="CC1169" s="291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hidden="1" x14ac:dyDescent="0.25">
      <c r="A1170" s="4">
        <v>2021</v>
      </c>
      <c r="B1170" s="308">
        <v>44279</v>
      </c>
      <c r="C1170" s="4" t="s">
        <v>66</v>
      </c>
      <c r="D1170" s="4" t="s">
        <v>1490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1491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+VLOOKUP(G1170,Liste!$A$7:$G$69,3,FALSE)</f>
        <v>Chêne sessile</v>
      </c>
      <c r="BI1170" s="96" t="str">
        <f>+VLOOKUP(H1170,Liste!$B$7:$G$69,5,FALSE)</f>
        <v>Guide chênaie continentale</v>
      </c>
      <c r="BJ1170" s="131">
        <f t="shared" si="360"/>
        <v>153</v>
      </c>
      <c r="BK1170" s="131" t="str">
        <f t="shared" si="362"/>
        <v>Chêne sessile_F2_Dynamique_Guide chênaie continentale_153_</v>
      </c>
      <c r="BL1170" s="312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0" t="str">
        <f>+VLOOKUP(G1170,Liste!$A$7:$H$69,8,FALSE)</f>
        <v>Feuillus</v>
      </c>
      <c r="BU1170" s="290">
        <f t="shared" si="363"/>
        <v>1</v>
      </c>
      <c r="BV1170" s="292">
        <f t="shared" si="364"/>
        <v>0</v>
      </c>
      <c r="BW1170" s="311">
        <v>0</v>
      </c>
      <c r="BX1170" s="290">
        <f t="shared" si="365"/>
        <v>0.25</v>
      </c>
      <c r="BY1170">
        <f t="shared" si="366"/>
        <v>0</v>
      </c>
      <c r="BZ1170" s="296">
        <f t="shared" si="367"/>
        <v>0</v>
      </c>
      <c r="CB1170" s="291">
        <v>0.6</v>
      </c>
      <c r="CC1170" s="291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hidden="1" x14ac:dyDescent="0.25">
      <c r="A1171" s="4">
        <v>2021</v>
      </c>
      <c r="B1171" s="308">
        <v>44279</v>
      </c>
      <c r="C1171" s="4" t="s">
        <v>66</v>
      </c>
      <c r="D1171" s="4" t="s">
        <v>1490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1491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+VLOOKUP(G1171,Liste!$A$7:$G$69,3,FALSE)</f>
        <v>Chêne sessile</v>
      </c>
      <c r="BI1171" s="96" t="str">
        <f>+VLOOKUP(H1171,Liste!$B$7:$G$69,5,FALSE)</f>
        <v>Guide chênaie continentale</v>
      </c>
      <c r="BJ1171" s="131">
        <f t="shared" si="360"/>
        <v>157</v>
      </c>
      <c r="BK1171" s="131" t="str">
        <f t="shared" si="362"/>
        <v>Chêne sessile_F2_Dynamique_Guide chênaie continentale_157_</v>
      </c>
      <c r="BL1171" s="312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0" t="str">
        <f>+VLOOKUP(G1171,Liste!$A$7:$H$69,8,FALSE)</f>
        <v>Feuillus</v>
      </c>
      <c r="BU1171" s="290">
        <f t="shared" si="363"/>
        <v>1</v>
      </c>
      <c r="BV1171" s="292">
        <f t="shared" si="364"/>
        <v>0</v>
      </c>
      <c r="BW1171" s="311">
        <v>0</v>
      </c>
      <c r="BX1171" s="290">
        <f t="shared" si="365"/>
        <v>0.25</v>
      </c>
      <c r="BY1171">
        <f t="shared" si="366"/>
        <v>0</v>
      </c>
      <c r="BZ1171" s="296">
        <f t="shared" si="367"/>
        <v>0</v>
      </c>
      <c r="CB1171" s="291">
        <v>0.6</v>
      </c>
      <c r="CC1171" s="291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hidden="1" x14ac:dyDescent="0.25">
      <c r="A1172" s="4">
        <v>2021</v>
      </c>
      <c r="B1172" s="308">
        <v>44279</v>
      </c>
      <c r="C1172" s="4" t="s">
        <v>66</v>
      </c>
      <c r="D1172" s="4" t="s">
        <v>1490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1491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+VLOOKUP(G1172,Liste!$A$7:$G$69,3,FALSE)</f>
        <v>Chêne sessile</v>
      </c>
      <c r="BI1172" s="96" t="str">
        <f>+VLOOKUP(H1172,Liste!$B$7:$G$69,5,FALSE)</f>
        <v>Guide chênaie continentale</v>
      </c>
      <c r="BJ1172" s="131">
        <f t="shared" si="360"/>
        <v>157</v>
      </c>
      <c r="BK1172" s="131" t="str">
        <f t="shared" si="362"/>
        <v>Chêne sessile_F2_Dynamique_Guide chênaie continentale_157_</v>
      </c>
      <c r="BL1172" s="312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0" t="str">
        <f>+VLOOKUP(G1172,Liste!$A$7:$H$69,8,FALSE)</f>
        <v>Feuillus</v>
      </c>
      <c r="BU1172" s="290">
        <f t="shared" si="363"/>
        <v>1</v>
      </c>
      <c r="BV1172" s="292">
        <f t="shared" si="364"/>
        <v>0</v>
      </c>
      <c r="BW1172" s="311">
        <v>0</v>
      </c>
      <c r="BX1172" s="290">
        <f t="shared" si="365"/>
        <v>0.25</v>
      </c>
      <c r="BY1172">
        <f t="shared" si="366"/>
        <v>0</v>
      </c>
      <c r="BZ1172" s="296">
        <f t="shared" si="367"/>
        <v>0</v>
      </c>
      <c r="CB1172" s="291">
        <v>0.6</v>
      </c>
      <c r="CC1172" s="291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hidden="1" x14ac:dyDescent="0.25">
      <c r="A1173" s="4">
        <v>2021</v>
      </c>
      <c r="B1173" s="308">
        <v>44279</v>
      </c>
      <c r="C1173" s="4" t="s">
        <v>66</v>
      </c>
      <c r="D1173" s="4" t="s">
        <v>1490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1491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+VLOOKUP(G1173,Liste!$A$7:$G$69,3,FALSE)</f>
        <v>Chêne sessile</v>
      </c>
      <c r="BI1173" s="96" t="str">
        <f>+VLOOKUP(H1173,Liste!$B$7:$G$69,5,FALSE)</f>
        <v>Guide chênaie continentale</v>
      </c>
      <c r="BJ1173" s="131">
        <f t="shared" si="360"/>
        <v>161</v>
      </c>
      <c r="BK1173" s="131" t="str">
        <f t="shared" si="362"/>
        <v>Chêne sessile_F2_Dynamique_Guide chênaie continentale_161_</v>
      </c>
      <c r="BL1173" s="312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0" t="str">
        <f>+VLOOKUP(G1173,Liste!$A$7:$H$69,8,FALSE)</f>
        <v>Feuillus</v>
      </c>
      <c r="BU1173" s="290">
        <f t="shared" si="363"/>
        <v>1</v>
      </c>
      <c r="BV1173" s="292">
        <f t="shared" si="364"/>
        <v>0</v>
      </c>
      <c r="BW1173" s="311">
        <v>0</v>
      </c>
      <c r="BX1173" s="290">
        <f t="shared" si="365"/>
        <v>0.25</v>
      </c>
      <c r="BY1173">
        <f t="shared" si="366"/>
        <v>0</v>
      </c>
      <c r="BZ1173" s="296">
        <f t="shared" si="367"/>
        <v>0</v>
      </c>
      <c r="CB1173" s="291">
        <v>0.6</v>
      </c>
      <c r="CC1173" s="291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hidden="1" x14ac:dyDescent="0.25">
      <c r="A1174" s="4">
        <v>2021</v>
      </c>
      <c r="B1174" s="308">
        <v>44279</v>
      </c>
      <c r="C1174" s="4" t="s">
        <v>66</v>
      </c>
      <c r="D1174" s="4" t="s">
        <v>1490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1491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+VLOOKUP(G1174,Liste!$A$7:$G$69,3,FALSE)</f>
        <v>Chêne sessile</v>
      </c>
      <c r="BI1174" s="96" t="str">
        <f>+VLOOKUP(H1174,Liste!$B$7:$G$69,5,FALSE)</f>
        <v>Guide chênaie continentale</v>
      </c>
      <c r="BJ1174" s="131">
        <f t="shared" si="360"/>
        <v>161</v>
      </c>
      <c r="BK1174" s="131" t="str">
        <f t="shared" si="362"/>
        <v>Chêne sessile_F2_Dynamique_Guide chênaie continentale_161_</v>
      </c>
      <c r="BL1174" s="312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0" t="str">
        <f>+VLOOKUP(G1174,Liste!$A$7:$H$69,8,FALSE)</f>
        <v>Feuillus</v>
      </c>
      <c r="BU1174" s="290">
        <f t="shared" si="363"/>
        <v>1</v>
      </c>
      <c r="BV1174" s="292">
        <f t="shared" si="364"/>
        <v>0</v>
      </c>
      <c r="BW1174" s="311">
        <v>0</v>
      </c>
      <c r="BX1174" s="290">
        <f t="shared" si="365"/>
        <v>0.25</v>
      </c>
      <c r="BY1174">
        <f t="shared" si="366"/>
        <v>0</v>
      </c>
      <c r="BZ1174" s="296">
        <f t="shared" si="367"/>
        <v>0</v>
      </c>
      <c r="CB1174" s="291">
        <v>0.6</v>
      </c>
      <c r="CC1174" s="291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hidden="1" x14ac:dyDescent="0.25">
      <c r="A1175" s="4">
        <v>2021</v>
      </c>
      <c r="B1175" s="308">
        <v>44279</v>
      </c>
      <c r="C1175" s="4" t="s">
        <v>66</v>
      </c>
      <c r="D1175" s="4" t="s">
        <v>1490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1491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+VLOOKUP(G1175,Liste!$A$7:$G$69,3,FALSE)</f>
        <v>Chêne sessile</v>
      </c>
      <c r="BI1175" s="96" t="str">
        <f>+VLOOKUP(H1175,Liste!$B$7:$G$69,5,FALSE)</f>
        <v>Guide chênaie continentale</v>
      </c>
      <c r="BJ1175" s="131">
        <f t="shared" si="360"/>
        <v>30</v>
      </c>
      <c r="BK1175" s="131" t="str">
        <f t="shared" si="362"/>
        <v>Chêne sessile_F1_Dynamique_Guide chênaie continentale_30_</v>
      </c>
      <c r="BL1175" s="312"/>
      <c r="BM1175" s="13">
        <v>54.867051813555499</v>
      </c>
      <c r="BN1175" s="13">
        <v>262.58022669271702</v>
      </c>
      <c r="BP1175" s="13">
        <v>345.74943247867299</v>
      </c>
      <c r="BQ1175" s="13"/>
      <c r="BT1175" s="290" t="str">
        <f>+VLOOKUP(G1175,Liste!$A$7:$H$69,8,FALSE)</f>
        <v>Feuillus</v>
      </c>
      <c r="BU1175" s="290">
        <f t="shared" si="363"/>
        <v>1</v>
      </c>
      <c r="BV1175" s="292">
        <f t="shared" si="364"/>
        <v>0</v>
      </c>
      <c r="BW1175" s="311">
        <v>0</v>
      </c>
      <c r="BX1175" s="290">
        <f t="shared" si="365"/>
        <v>0.25</v>
      </c>
      <c r="BY1175">
        <f t="shared" si="366"/>
        <v>0</v>
      </c>
      <c r="BZ1175" s="296">
        <f t="shared" si="367"/>
        <v>0</v>
      </c>
      <c r="CB1175" s="291">
        <v>0.6</v>
      </c>
      <c r="CC1175" s="291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hidden="1" x14ac:dyDescent="0.25">
      <c r="A1176" s="4">
        <v>2021</v>
      </c>
      <c r="B1176" s="308">
        <v>44279</v>
      </c>
      <c r="C1176" s="4" t="s">
        <v>66</v>
      </c>
      <c r="D1176" s="4" t="s">
        <v>1490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1491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+VLOOKUP(G1176,Liste!$A$7:$G$69,3,FALSE)</f>
        <v>Chêne sessile</v>
      </c>
      <c r="BI1176" s="96" t="str">
        <f>+VLOOKUP(H1176,Liste!$B$7:$G$69,5,FALSE)</f>
        <v>Guide chênaie continentale</v>
      </c>
      <c r="BJ1176" s="131">
        <f t="shared" si="360"/>
        <v>35</v>
      </c>
      <c r="BK1176" s="131" t="str">
        <f t="shared" si="362"/>
        <v>Chêne sessile_F1_Dynamique_Guide chênaie continentale_35_</v>
      </c>
      <c r="BL1176" s="312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0" t="str">
        <f>+VLOOKUP(G1176,Liste!$A$7:$H$69,8,FALSE)</f>
        <v>Feuillus</v>
      </c>
      <c r="BU1176" s="290">
        <f t="shared" si="363"/>
        <v>1</v>
      </c>
      <c r="BV1176" s="292">
        <f t="shared" si="364"/>
        <v>0</v>
      </c>
      <c r="BW1176" s="311">
        <v>0</v>
      </c>
      <c r="BX1176" s="290">
        <f t="shared" si="365"/>
        <v>0.25</v>
      </c>
      <c r="BY1176">
        <f t="shared" si="366"/>
        <v>0</v>
      </c>
      <c r="BZ1176" s="296">
        <f t="shared" si="367"/>
        <v>0</v>
      </c>
      <c r="CB1176" s="291">
        <v>0.6</v>
      </c>
      <c r="CC1176" s="291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hidden="1" x14ac:dyDescent="0.25">
      <c r="A1177" s="4">
        <v>2021</v>
      </c>
      <c r="B1177" s="308">
        <v>44279</v>
      </c>
      <c r="C1177" s="4" t="s">
        <v>66</v>
      </c>
      <c r="D1177" s="4" t="s">
        <v>1490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1491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+VLOOKUP(G1177,Liste!$A$7:$G$69,3,FALSE)</f>
        <v>Chêne sessile</v>
      </c>
      <c r="BI1177" s="96" t="str">
        <f>+VLOOKUP(H1177,Liste!$B$7:$G$69,5,FALSE)</f>
        <v>Guide chênaie continentale</v>
      </c>
      <c r="BJ1177" s="131">
        <f t="shared" si="360"/>
        <v>35</v>
      </c>
      <c r="BK1177" s="131" t="str">
        <f t="shared" si="362"/>
        <v>Chêne sessile_F1_Dynamique_Guide chênaie continentale_35_</v>
      </c>
      <c r="BL1177" s="312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0" t="str">
        <f>+VLOOKUP(G1177,Liste!$A$7:$H$69,8,FALSE)</f>
        <v>Feuillus</v>
      </c>
      <c r="BU1177" s="290">
        <f t="shared" si="363"/>
        <v>1</v>
      </c>
      <c r="BV1177" s="292">
        <f t="shared" si="364"/>
        <v>0</v>
      </c>
      <c r="BW1177" s="311">
        <v>0</v>
      </c>
      <c r="BX1177" s="290">
        <f t="shared" si="365"/>
        <v>0.25</v>
      </c>
      <c r="BY1177">
        <f t="shared" si="366"/>
        <v>0</v>
      </c>
      <c r="BZ1177" s="296">
        <f t="shared" si="367"/>
        <v>0</v>
      </c>
      <c r="CB1177" s="291">
        <v>0.6</v>
      </c>
      <c r="CC1177" s="291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hidden="1" x14ac:dyDescent="0.25">
      <c r="A1178" s="4">
        <v>2021</v>
      </c>
      <c r="B1178" s="308">
        <v>44279</v>
      </c>
      <c r="C1178" s="4" t="s">
        <v>66</v>
      </c>
      <c r="D1178" s="4" t="s">
        <v>1490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1491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+VLOOKUP(G1178,Liste!$A$7:$G$69,3,FALSE)</f>
        <v>Chêne sessile</v>
      </c>
      <c r="BI1178" s="96" t="str">
        <f>+VLOOKUP(H1178,Liste!$B$7:$G$69,5,FALSE)</f>
        <v>Guide chênaie continentale</v>
      </c>
      <c r="BJ1178" s="131">
        <f t="shared" si="360"/>
        <v>38</v>
      </c>
      <c r="BK1178" s="131" t="str">
        <f t="shared" si="362"/>
        <v>Chêne sessile_F1_Dynamique_Guide chênaie continentale_38_</v>
      </c>
      <c r="BL1178" s="312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0" t="str">
        <f>+VLOOKUP(G1178,Liste!$A$7:$H$69,8,FALSE)</f>
        <v>Feuillus</v>
      </c>
      <c r="BU1178" s="290">
        <f t="shared" si="363"/>
        <v>1</v>
      </c>
      <c r="BV1178" s="292">
        <f t="shared" si="364"/>
        <v>0</v>
      </c>
      <c r="BW1178" s="311">
        <v>0</v>
      </c>
      <c r="BX1178" s="290">
        <f t="shared" si="365"/>
        <v>0.25</v>
      </c>
      <c r="BY1178">
        <f t="shared" si="366"/>
        <v>0</v>
      </c>
      <c r="BZ1178" s="296">
        <f t="shared" si="367"/>
        <v>0</v>
      </c>
      <c r="CB1178" s="291">
        <v>0.6</v>
      </c>
      <c r="CC1178" s="291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hidden="1" x14ac:dyDescent="0.25">
      <c r="A1179" s="4">
        <v>2021</v>
      </c>
      <c r="B1179" s="308">
        <v>44279</v>
      </c>
      <c r="C1179" s="4" t="s">
        <v>66</v>
      </c>
      <c r="D1179" s="4" t="s">
        <v>1490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1491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+VLOOKUP(G1179,Liste!$A$7:$G$69,3,FALSE)</f>
        <v>Chêne sessile</v>
      </c>
      <c r="BI1179" s="96" t="str">
        <f>+VLOOKUP(H1179,Liste!$B$7:$G$69,5,FALSE)</f>
        <v>Guide chênaie continentale</v>
      </c>
      <c r="BJ1179" s="131">
        <f t="shared" si="360"/>
        <v>41</v>
      </c>
      <c r="BK1179" s="131" t="str">
        <f t="shared" si="362"/>
        <v>Chêne sessile_F1_Dynamique_Guide chênaie continentale_41_</v>
      </c>
      <c r="BL1179" s="312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0" t="str">
        <f>+VLOOKUP(G1179,Liste!$A$7:$H$69,8,FALSE)</f>
        <v>Feuillus</v>
      </c>
      <c r="BU1179" s="290">
        <f t="shared" si="363"/>
        <v>1</v>
      </c>
      <c r="BV1179" s="292">
        <f t="shared" si="364"/>
        <v>0</v>
      </c>
      <c r="BW1179" s="311">
        <v>0</v>
      </c>
      <c r="BX1179" s="290">
        <f t="shared" si="365"/>
        <v>0.25</v>
      </c>
      <c r="BY1179">
        <f t="shared" si="366"/>
        <v>0</v>
      </c>
      <c r="BZ1179" s="296">
        <f t="shared" si="367"/>
        <v>0</v>
      </c>
      <c r="CB1179" s="291">
        <v>0.6</v>
      </c>
      <c r="CC1179" s="291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hidden="1" x14ac:dyDescent="0.25">
      <c r="A1180" s="4">
        <v>2021</v>
      </c>
      <c r="B1180" s="308">
        <v>44279</v>
      </c>
      <c r="C1180" s="4" t="s">
        <v>66</v>
      </c>
      <c r="D1180" s="4" t="s">
        <v>1490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1491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+VLOOKUP(G1180,Liste!$A$7:$G$69,3,FALSE)</f>
        <v>Chêne sessile</v>
      </c>
      <c r="BI1180" s="96" t="str">
        <f>+VLOOKUP(H1180,Liste!$B$7:$G$69,5,FALSE)</f>
        <v>Guide chênaie continentale</v>
      </c>
      <c r="BJ1180" s="131">
        <f t="shared" si="360"/>
        <v>41</v>
      </c>
      <c r="BK1180" s="131" t="str">
        <f t="shared" si="362"/>
        <v>Chêne sessile_F1_Dynamique_Guide chênaie continentale_41_</v>
      </c>
      <c r="BL1180" s="312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0" t="str">
        <f>+VLOOKUP(G1180,Liste!$A$7:$H$69,8,FALSE)</f>
        <v>Feuillus</v>
      </c>
      <c r="BU1180" s="290">
        <f t="shared" si="363"/>
        <v>1</v>
      </c>
      <c r="BV1180" s="292">
        <f t="shared" si="364"/>
        <v>0</v>
      </c>
      <c r="BW1180" s="311">
        <v>0</v>
      </c>
      <c r="BX1180" s="290">
        <f t="shared" si="365"/>
        <v>0.25</v>
      </c>
      <c r="BY1180">
        <f t="shared" si="366"/>
        <v>0</v>
      </c>
      <c r="BZ1180" s="296">
        <f t="shared" si="367"/>
        <v>0</v>
      </c>
      <c r="CB1180" s="291">
        <v>0.6</v>
      </c>
      <c r="CC1180" s="291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hidden="1" x14ac:dyDescent="0.25">
      <c r="A1181" s="4">
        <v>2021</v>
      </c>
      <c r="B1181" s="308">
        <v>44279</v>
      </c>
      <c r="C1181" s="4" t="s">
        <v>66</v>
      </c>
      <c r="D1181" s="4" t="s">
        <v>1490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1491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+VLOOKUP(G1181,Liste!$A$7:$G$69,3,FALSE)</f>
        <v>Chêne sessile</v>
      </c>
      <c r="BI1181" s="96" t="str">
        <f>+VLOOKUP(H1181,Liste!$B$7:$G$69,5,FALSE)</f>
        <v>Guide chênaie continentale</v>
      </c>
      <c r="BJ1181" s="131">
        <f t="shared" si="360"/>
        <v>44</v>
      </c>
      <c r="BK1181" s="131" t="str">
        <f t="shared" si="362"/>
        <v>Chêne sessile_F1_Dynamique_Guide chênaie continentale_44_</v>
      </c>
      <c r="BL1181" s="312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0" t="str">
        <f>+VLOOKUP(G1181,Liste!$A$7:$H$69,8,FALSE)</f>
        <v>Feuillus</v>
      </c>
      <c r="BU1181" s="290">
        <f t="shared" si="363"/>
        <v>1</v>
      </c>
      <c r="BV1181" s="292">
        <f t="shared" si="364"/>
        <v>0</v>
      </c>
      <c r="BW1181" s="311">
        <v>0</v>
      </c>
      <c r="BX1181" s="290">
        <f t="shared" si="365"/>
        <v>0.25</v>
      </c>
      <c r="BY1181">
        <f t="shared" si="366"/>
        <v>0</v>
      </c>
      <c r="BZ1181" s="296">
        <f t="shared" si="367"/>
        <v>0</v>
      </c>
      <c r="CB1181" s="291">
        <v>0.6</v>
      </c>
      <c r="CC1181" s="291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hidden="1" x14ac:dyDescent="0.25">
      <c r="A1182" s="4">
        <v>2021</v>
      </c>
      <c r="B1182" s="308">
        <v>44279</v>
      </c>
      <c r="C1182" s="4" t="s">
        <v>66</v>
      </c>
      <c r="D1182" s="4" t="s">
        <v>1490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1491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+VLOOKUP(G1182,Liste!$A$7:$G$69,3,FALSE)</f>
        <v>Chêne sessile</v>
      </c>
      <c r="BI1182" s="96" t="str">
        <f>+VLOOKUP(H1182,Liste!$B$7:$G$69,5,FALSE)</f>
        <v>Guide chênaie continentale</v>
      </c>
      <c r="BJ1182" s="131">
        <f t="shared" si="360"/>
        <v>48</v>
      </c>
      <c r="BK1182" s="131" t="str">
        <f t="shared" si="362"/>
        <v>Chêne sessile_F1_Dynamique_Guide chênaie continentale_48_</v>
      </c>
      <c r="BL1182" s="312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0" t="str">
        <f>+VLOOKUP(G1182,Liste!$A$7:$H$69,8,FALSE)</f>
        <v>Feuillus</v>
      </c>
      <c r="BU1182" s="290">
        <f t="shared" si="363"/>
        <v>1</v>
      </c>
      <c r="BV1182" s="292">
        <f t="shared" si="364"/>
        <v>0</v>
      </c>
      <c r="BW1182" s="311">
        <v>0</v>
      </c>
      <c r="BX1182" s="290">
        <f t="shared" si="365"/>
        <v>0.25</v>
      </c>
      <c r="BY1182">
        <f t="shared" si="366"/>
        <v>0</v>
      </c>
      <c r="BZ1182" s="296">
        <f t="shared" si="367"/>
        <v>0</v>
      </c>
      <c r="CB1182" s="291">
        <v>0.6</v>
      </c>
      <c r="CC1182" s="291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hidden="1" x14ac:dyDescent="0.25">
      <c r="A1183" s="4">
        <v>2021</v>
      </c>
      <c r="B1183" s="308">
        <v>44279</v>
      </c>
      <c r="C1183" s="4" t="s">
        <v>66</v>
      </c>
      <c r="D1183" s="4" t="s">
        <v>1490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1491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+VLOOKUP(G1183,Liste!$A$7:$G$69,3,FALSE)</f>
        <v>Chêne sessile</v>
      </c>
      <c r="BI1183" s="96" t="str">
        <f>+VLOOKUP(H1183,Liste!$B$7:$G$69,5,FALSE)</f>
        <v>Guide chênaie continentale</v>
      </c>
      <c r="BJ1183" s="131">
        <f t="shared" si="360"/>
        <v>48</v>
      </c>
      <c r="BK1183" s="131" t="str">
        <f t="shared" si="362"/>
        <v>Chêne sessile_F1_Dynamique_Guide chênaie continentale_48_</v>
      </c>
      <c r="BL1183" s="312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0" t="str">
        <f>+VLOOKUP(G1183,Liste!$A$7:$H$69,8,FALSE)</f>
        <v>Feuillus</v>
      </c>
      <c r="BU1183" s="290">
        <f t="shared" si="363"/>
        <v>1</v>
      </c>
      <c r="BV1183" s="292">
        <f t="shared" si="364"/>
        <v>0</v>
      </c>
      <c r="BW1183" s="311">
        <v>0</v>
      </c>
      <c r="BX1183" s="290">
        <f t="shared" si="365"/>
        <v>0.25</v>
      </c>
      <c r="BY1183">
        <f t="shared" si="366"/>
        <v>0</v>
      </c>
      <c r="BZ1183" s="296">
        <f t="shared" si="367"/>
        <v>0</v>
      </c>
      <c r="CB1183" s="291">
        <v>0.6</v>
      </c>
      <c r="CC1183" s="291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hidden="1" x14ac:dyDescent="0.25">
      <c r="A1184" s="4">
        <v>2021</v>
      </c>
      <c r="B1184" s="308">
        <v>44279</v>
      </c>
      <c r="C1184" s="4" t="s">
        <v>66</v>
      </c>
      <c r="D1184" s="4" t="s">
        <v>1490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1491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+VLOOKUP(G1184,Liste!$A$7:$G$69,3,FALSE)</f>
        <v>Chêne sessile</v>
      </c>
      <c r="BI1184" s="96" t="str">
        <f>+VLOOKUP(H1184,Liste!$B$7:$G$69,5,FALSE)</f>
        <v>Guide chênaie continentale</v>
      </c>
      <c r="BJ1184" s="131">
        <f t="shared" si="360"/>
        <v>51</v>
      </c>
      <c r="BK1184" s="131" t="str">
        <f t="shared" si="362"/>
        <v>Chêne sessile_F1_Dynamique_Guide chênaie continentale_51_</v>
      </c>
      <c r="BL1184" s="312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0" t="str">
        <f>+VLOOKUP(G1184,Liste!$A$7:$H$69,8,FALSE)</f>
        <v>Feuillus</v>
      </c>
      <c r="BU1184" s="290">
        <f t="shared" si="363"/>
        <v>1</v>
      </c>
      <c r="BV1184" s="292">
        <f t="shared" si="364"/>
        <v>0</v>
      </c>
      <c r="BW1184" s="311">
        <v>0</v>
      </c>
      <c r="BX1184" s="290">
        <f t="shared" si="365"/>
        <v>0.25</v>
      </c>
      <c r="BY1184">
        <f t="shared" si="366"/>
        <v>0</v>
      </c>
      <c r="BZ1184" s="296">
        <f t="shared" si="367"/>
        <v>0</v>
      </c>
      <c r="CB1184" s="291">
        <v>0.6</v>
      </c>
      <c r="CC1184" s="291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hidden="1" x14ac:dyDescent="0.25">
      <c r="A1185" s="4">
        <v>2021</v>
      </c>
      <c r="B1185" s="308">
        <v>44279</v>
      </c>
      <c r="C1185" s="4" t="s">
        <v>66</v>
      </c>
      <c r="D1185" s="4" t="s">
        <v>1490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1491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+VLOOKUP(G1185,Liste!$A$7:$G$69,3,FALSE)</f>
        <v>Chêne sessile</v>
      </c>
      <c r="BI1185" s="96" t="str">
        <f>+VLOOKUP(H1185,Liste!$B$7:$G$69,5,FALSE)</f>
        <v>Guide chênaie continentale</v>
      </c>
      <c r="BJ1185" s="131">
        <f t="shared" si="360"/>
        <v>55</v>
      </c>
      <c r="BK1185" s="131" t="str">
        <f t="shared" si="362"/>
        <v>Chêne sessile_F1_Dynamique_Guide chênaie continentale_55_</v>
      </c>
      <c r="BL1185" s="312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0" t="str">
        <f>+VLOOKUP(G1185,Liste!$A$7:$H$69,8,FALSE)</f>
        <v>Feuillus</v>
      </c>
      <c r="BU1185" s="290">
        <f t="shared" si="363"/>
        <v>1</v>
      </c>
      <c r="BV1185" s="292">
        <f t="shared" si="364"/>
        <v>0</v>
      </c>
      <c r="BW1185" s="311">
        <v>0</v>
      </c>
      <c r="BX1185" s="290">
        <f t="shared" si="365"/>
        <v>0.25</v>
      </c>
      <c r="BY1185">
        <f t="shared" si="366"/>
        <v>0</v>
      </c>
      <c r="BZ1185" s="296">
        <f t="shared" si="367"/>
        <v>0</v>
      </c>
      <c r="CB1185" s="291">
        <v>0.6</v>
      </c>
      <c r="CC1185" s="291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hidden="1" x14ac:dyDescent="0.25">
      <c r="A1186" s="4">
        <v>2021</v>
      </c>
      <c r="B1186" s="308">
        <v>44279</v>
      </c>
      <c r="C1186" s="4" t="s">
        <v>66</v>
      </c>
      <c r="D1186" s="4" t="s">
        <v>1490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1491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+VLOOKUP(G1186,Liste!$A$7:$G$69,3,FALSE)</f>
        <v>Chêne sessile</v>
      </c>
      <c r="BI1186" s="96" t="str">
        <f>+VLOOKUP(H1186,Liste!$B$7:$G$69,5,FALSE)</f>
        <v>Guide chênaie continentale</v>
      </c>
      <c r="BJ1186" s="131">
        <f t="shared" si="360"/>
        <v>55</v>
      </c>
      <c r="BK1186" s="131" t="str">
        <f t="shared" si="362"/>
        <v>Chêne sessile_F1_Dynamique_Guide chênaie continentale_55_</v>
      </c>
      <c r="BL1186" s="312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0" t="str">
        <f>+VLOOKUP(G1186,Liste!$A$7:$H$69,8,FALSE)</f>
        <v>Feuillus</v>
      </c>
      <c r="BU1186" s="290">
        <f t="shared" si="363"/>
        <v>1</v>
      </c>
      <c r="BV1186" s="292">
        <f t="shared" si="364"/>
        <v>0</v>
      </c>
      <c r="BW1186" s="311">
        <v>0</v>
      </c>
      <c r="BX1186" s="290">
        <f t="shared" si="365"/>
        <v>0.25</v>
      </c>
      <c r="BY1186">
        <f t="shared" si="366"/>
        <v>0</v>
      </c>
      <c r="BZ1186" s="296">
        <f t="shared" si="367"/>
        <v>0</v>
      </c>
      <c r="CB1186" s="291">
        <v>0.6</v>
      </c>
      <c r="CC1186" s="291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hidden="1" x14ac:dyDescent="0.25">
      <c r="A1187" s="4">
        <v>2021</v>
      </c>
      <c r="B1187" s="308">
        <v>44279</v>
      </c>
      <c r="C1187" s="4" t="s">
        <v>66</v>
      </c>
      <c r="D1187" s="4" t="s">
        <v>1490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1491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+VLOOKUP(G1187,Liste!$A$7:$G$69,3,FALSE)</f>
        <v>Chêne sessile</v>
      </c>
      <c r="BI1187" s="96" t="str">
        <f>+VLOOKUP(H1187,Liste!$B$7:$G$69,5,FALSE)</f>
        <v>Guide chênaie continentale</v>
      </c>
      <c r="BJ1187" s="131">
        <f t="shared" si="360"/>
        <v>58</v>
      </c>
      <c r="BK1187" s="131" t="str">
        <f t="shared" si="362"/>
        <v>Chêne sessile_F1_Dynamique_Guide chênaie continentale_58_</v>
      </c>
      <c r="BL1187" s="312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0" t="str">
        <f>+VLOOKUP(G1187,Liste!$A$7:$H$69,8,FALSE)</f>
        <v>Feuillus</v>
      </c>
      <c r="BU1187" s="290">
        <f t="shared" si="363"/>
        <v>1</v>
      </c>
      <c r="BV1187" s="292">
        <f t="shared" si="364"/>
        <v>0</v>
      </c>
      <c r="BW1187" s="311">
        <v>0</v>
      </c>
      <c r="BX1187" s="290">
        <f t="shared" si="365"/>
        <v>0.25</v>
      </c>
      <c r="BY1187">
        <f t="shared" si="366"/>
        <v>0</v>
      </c>
      <c r="BZ1187" s="296">
        <f t="shared" si="367"/>
        <v>0</v>
      </c>
      <c r="CB1187" s="291">
        <v>0.6</v>
      </c>
      <c r="CC1187" s="291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hidden="1" x14ac:dyDescent="0.25">
      <c r="A1188" s="4">
        <v>2021</v>
      </c>
      <c r="B1188" s="308">
        <v>44279</v>
      </c>
      <c r="C1188" s="4" t="s">
        <v>66</v>
      </c>
      <c r="D1188" s="4" t="s">
        <v>1490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1491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+VLOOKUP(G1188,Liste!$A$7:$G$69,3,FALSE)</f>
        <v>Chêne sessile</v>
      </c>
      <c r="BI1188" s="96" t="str">
        <f>+VLOOKUP(H1188,Liste!$B$7:$G$69,5,FALSE)</f>
        <v>Guide chênaie continentale</v>
      </c>
      <c r="BJ1188" s="131">
        <f t="shared" si="360"/>
        <v>61</v>
      </c>
      <c r="BK1188" s="131" t="str">
        <f t="shared" si="362"/>
        <v>Chêne sessile_F1_Dynamique_Guide chênaie continentale_61_</v>
      </c>
      <c r="BL1188" s="312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0" t="str">
        <f>+VLOOKUP(G1188,Liste!$A$7:$H$69,8,FALSE)</f>
        <v>Feuillus</v>
      </c>
      <c r="BU1188" s="290">
        <f t="shared" si="363"/>
        <v>1</v>
      </c>
      <c r="BV1188" s="292">
        <f t="shared" si="364"/>
        <v>0</v>
      </c>
      <c r="BW1188" s="311">
        <v>0</v>
      </c>
      <c r="BX1188" s="290">
        <f t="shared" si="365"/>
        <v>0.25</v>
      </c>
      <c r="BY1188">
        <f t="shared" si="366"/>
        <v>0</v>
      </c>
      <c r="BZ1188" s="296">
        <f t="shared" si="367"/>
        <v>0</v>
      </c>
      <c r="CB1188" s="291">
        <v>0.6</v>
      </c>
      <c r="CC1188" s="291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hidden="1" x14ac:dyDescent="0.25">
      <c r="A1189" s="4">
        <v>2021</v>
      </c>
      <c r="B1189" s="308">
        <v>44279</v>
      </c>
      <c r="C1189" s="4" t="s">
        <v>66</v>
      </c>
      <c r="D1189" s="4" t="s">
        <v>1490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1491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+VLOOKUP(G1189,Liste!$A$7:$G$69,3,FALSE)</f>
        <v>Chêne sessile</v>
      </c>
      <c r="BI1189" s="96" t="str">
        <f>+VLOOKUP(H1189,Liste!$B$7:$G$69,5,FALSE)</f>
        <v>Guide chênaie continentale</v>
      </c>
      <c r="BJ1189" s="131">
        <f t="shared" si="360"/>
        <v>63</v>
      </c>
      <c r="BK1189" s="131" t="str">
        <f t="shared" si="362"/>
        <v>Chêne sessile_F1_Dynamique_Guide chênaie continentale_63_</v>
      </c>
      <c r="BL1189" s="312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0" t="str">
        <f>+VLOOKUP(G1189,Liste!$A$7:$H$69,8,FALSE)</f>
        <v>Feuillus</v>
      </c>
      <c r="BU1189" s="290">
        <f t="shared" si="363"/>
        <v>1</v>
      </c>
      <c r="BV1189" s="292">
        <f t="shared" si="364"/>
        <v>0</v>
      </c>
      <c r="BW1189" s="311">
        <v>0</v>
      </c>
      <c r="BX1189" s="290">
        <f t="shared" si="365"/>
        <v>0.25</v>
      </c>
      <c r="BY1189">
        <f t="shared" si="366"/>
        <v>0</v>
      </c>
      <c r="BZ1189" s="296">
        <f t="shared" si="367"/>
        <v>0</v>
      </c>
      <c r="CB1189" s="291">
        <v>0.6</v>
      </c>
      <c r="CC1189" s="291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hidden="1" x14ac:dyDescent="0.25">
      <c r="A1190" s="4">
        <v>2021</v>
      </c>
      <c r="B1190" s="308">
        <v>44279</v>
      </c>
      <c r="C1190" s="4" t="s">
        <v>66</v>
      </c>
      <c r="D1190" s="4" t="s">
        <v>1490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1491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+VLOOKUP(G1190,Liste!$A$7:$G$69,3,FALSE)</f>
        <v>Chêne sessile</v>
      </c>
      <c r="BI1190" s="96" t="str">
        <f>+VLOOKUP(H1190,Liste!$B$7:$G$69,5,FALSE)</f>
        <v>Guide chênaie continentale</v>
      </c>
      <c r="BJ1190" s="131">
        <f t="shared" si="360"/>
        <v>63</v>
      </c>
      <c r="BK1190" s="131" t="str">
        <f t="shared" si="362"/>
        <v>Chêne sessile_F1_Dynamique_Guide chênaie continentale_63_</v>
      </c>
      <c r="BL1190" s="312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0" t="str">
        <f>+VLOOKUP(G1190,Liste!$A$7:$H$69,8,FALSE)</f>
        <v>Feuillus</v>
      </c>
      <c r="BU1190" s="290">
        <f t="shared" si="363"/>
        <v>1</v>
      </c>
      <c r="BV1190" s="292">
        <f t="shared" si="364"/>
        <v>0</v>
      </c>
      <c r="BW1190" s="311">
        <v>0</v>
      </c>
      <c r="BX1190" s="290">
        <f t="shared" si="365"/>
        <v>0.25</v>
      </c>
      <c r="BY1190">
        <f t="shared" si="366"/>
        <v>0</v>
      </c>
      <c r="BZ1190" s="296">
        <f t="shared" si="367"/>
        <v>0</v>
      </c>
      <c r="CB1190" s="291">
        <v>0.6</v>
      </c>
      <c r="CC1190" s="291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hidden="1" x14ac:dyDescent="0.25">
      <c r="A1191" s="4">
        <v>2021</v>
      </c>
      <c r="B1191" s="308">
        <v>44279</v>
      </c>
      <c r="C1191" s="4" t="s">
        <v>66</v>
      </c>
      <c r="D1191" s="4" t="s">
        <v>1490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1491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+VLOOKUP(G1191,Liste!$A$7:$G$69,3,FALSE)</f>
        <v>Chêne sessile</v>
      </c>
      <c r="BI1191" s="96" t="str">
        <f>+VLOOKUP(H1191,Liste!$B$7:$G$69,5,FALSE)</f>
        <v>Guide chênaie continentale</v>
      </c>
      <c r="BJ1191" s="131">
        <f t="shared" si="360"/>
        <v>66</v>
      </c>
      <c r="BK1191" s="131" t="str">
        <f t="shared" si="362"/>
        <v>Chêne sessile_F1_Dynamique_Guide chênaie continentale_66_</v>
      </c>
      <c r="BL1191" s="312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0" t="str">
        <f>+VLOOKUP(G1191,Liste!$A$7:$H$69,8,FALSE)</f>
        <v>Feuillus</v>
      </c>
      <c r="BU1191" s="290">
        <f t="shared" si="363"/>
        <v>1</v>
      </c>
      <c r="BV1191" s="292">
        <f t="shared" si="364"/>
        <v>0</v>
      </c>
      <c r="BW1191" s="311">
        <v>0</v>
      </c>
      <c r="BX1191" s="290">
        <f t="shared" si="365"/>
        <v>0.25</v>
      </c>
      <c r="BY1191">
        <f t="shared" si="366"/>
        <v>0</v>
      </c>
      <c r="BZ1191" s="296">
        <f t="shared" si="367"/>
        <v>0</v>
      </c>
      <c r="CB1191" s="291">
        <v>0.6</v>
      </c>
      <c r="CC1191" s="291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hidden="1" x14ac:dyDescent="0.25">
      <c r="A1192" s="4">
        <v>2021</v>
      </c>
      <c r="B1192" s="308">
        <v>44279</v>
      </c>
      <c r="C1192" s="4" t="s">
        <v>66</v>
      </c>
      <c r="D1192" s="4" t="s">
        <v>1490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1491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+VLOOKUP(G1192,Liste!$A$7:$G$69,3,FALSE)</f>
        <v>Chêne sessile</v>
      </c>
      <c r="BI1192" s="96" t="str">
        <f>+VLOOKUP(H1192,Liste!$B$7:$G$69,5,FALSE)</f>
        <v>Guide chênaie continentale</v>
      </c>
      <c r="BJ1192" s="131">
        <f t="shared" si="360"/>
        <v>69</v>
      </c>
      <c r="BK1192" s="131" t="str">
        <f t="shared" si="362"/>
        <v>Chêne sessile_F1_Dynamique_Guide chênaie continentale_69_</v>
      </c>
      <c r="BL1192" s="312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0" t="str">
        <f>+VLOOKUP(G1192,Liste!$A$7:$H$69,8,FALSE)</f>
        <v>Feuillus</v>
      </c>
      <c r="BU1192" s="290">
        <f t="shared" si="363"/>
        <v>1</v>
      </c>
      <c r="BV1192" s="292">
        <f t="shared" si="364"/>
        <v>0</v>
      </c>
      <c r="BW1192" s="311">
        <v>0</v>
      </c>
      <c r="BX1192" s="290">
        <f t="shared" si="365"/>
        <v>0.25</v>
      </c>
      <c r="BY1192">
        <f t="shared" si="366"/>
        <v>0</v>
      </c>
      <c r="BZ1192" s="296">
        <f t="shared" si="367"/>
        <v>0</v>
      </c>
      <c r="CB1192" s="291">
        <v>0.6</v>
      </c>
      <c r="CC1192" s="291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hidden="1" x14ac:dyDescent="0.25">
      <c r="A1193" s="4">
        <v>2021</v>
      </c>
      <c r="B1193" s="308">
        <v>44279</v>
      </c>
      <c r="C1193" s="4" t="s">
        <v>66</v>
      </c>
      <c r="D1193" s="4" t="s">
        <v>1490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1491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+VLOOKUP(G1193,Liste!$A$7:$G$69,3,FALSE)</f>
        <v>Chêne sessile</v>
      </c>
      <c r="BI1193" s="96" t="str">
        <f>+VLOOKUP(H1193,Liste!$B$7:$G$69,5,FALSE)</f>
        <v>Guide chênaie continentale</v>
      </c>
      <c r="BJ1193" s="131">
        <f t="shared" si="360"/>
        <v>71</v>
      </c>
      <c r="BK1193" s="131" t="str">
        <f t="shared" si="362"/>
        <v>Chêne sessile_F1_Dynamique_Guide chênaie continentale_71_</v>
      </c>
      <c r="BL1193" s="312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0" t="str">
        <f>+VLOOKUP(G1193,Liste!$A$7:$H$69,8,FALSE)</f>
        <v>Feuillus</v>
      </c>
      <c r="BU1193" s="290">
        <f t="shared" si="363"/>
        <v>1</v>
      </c>
      <c r="BV1193" s="292">
        <f t="shared" si="364"/>
        <v>0</v>
      </c>
      <c r="BW1193" s="311">
        <v>0</v>
      </c>
      <c r="BX1193" s="290">
        <f t="shared" si="365"/>
        <v>0.25</v>
      </c>
      <c r="BY1193">
        <f t="shared" si="366"/>
        <v>0</v>
      </c>
      <c r="BZ1193" s="296">
        <f t="shared" si="367"/>
        <v>0</v>
      </c>
      <c r="CB1193" s="291">
        <v>0.6</v>
      </c>
      <c r="CC1193" s="291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hidden="1" x14ac:dyDescent="0.25">
      <c r="A1194" s="4">
        <v>2021</v>
      </c>
      <c r="B1194" s="308">
        <v>44279</v>
      </c>
      <c r="C1194" s="4" t="s">
        <v>66</v>
      </c>
      <c r="D1194" s="4" t="s">
        <v>1490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1491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+VLOOKUP(G1194,Liste!$A$7:$G$69,3,FALSE)</f>
        <v>Chêne sessile</v>
      </c>
      <c r="BI1194" s="96" t="str">
        <f>+VLOOKUP(H1194,Liste!$B$7:$G$69,5,FALSE)</f>
        <v>Guide chênaie continentale</v>
      </c>
      <c r="BJ1194" s="131">
        <f t="shared" si="360"/>
        <v>71</v>
      </c>
      <c r="BK1194" s="131" t="str">
        <f t="shared" si="362"/>
        <v>Chêne sessile_F1_Dynamique_Guide chênaie continentale_71_</v>
      </c>
      <c r="BL1194" s="312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0" t="str">
        <f>+VLOOKUP(G1194,Liste!$A$7:$H$69,8,FALSE)</f>
        <v>Feuillus</v>
      </c>
      <c r="BU1194" s="290">
        <f t="shared" si="363"/>
        <v>1</v>
      </c>
      <c r="BV1194" s="292">
        <f t="shared" si="364"/>
        <v>0</v>
      </c>
      <c r="BW1194" s="311">
        <v>0</v>
      </c>
      <c r="BX1194" s="290">
        <f t="shared" si="365"/>
        <v>0.25</v>
      </c>
      <c r="BY1194">
        <f t="shared" si="366"/>
        <v>0</v>
      </c>
      <c r="BZ1194" s="296">
        <f t="shared" si="367"/>
        <v>0</v>
      </c>
      <c r="CB1194" s="291">
        <v>0.6</v>
      </c>
      <c r="CC1194" s="291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hidden="1" x14ac:dyDescent="0.25">
      <c r="A1195" s="4">
        <v>2021</v>
      </c>
      <c r="B1195" s="308">
        <v>44279</v>
      </c>
      <c r="C1195" s="4" t="s">
        <v>66</v>
      </c>
      <c r="D1195" s="4" t="s">
        <v>1490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1491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+VLOOKUP(G1195,Liste!$A$7:$G$69,3,FALSE)</f>
        <v>Chêne sessile</v>
      </c>
      <c r="BI1195" s="96" t="str">
        <f>+VLOOKUP(H1195,Liste!$B$7:$G$69,5,FALSE)</f>
        <v>Guide chênaie continentale</v>
      </c>
      <c r="BJ1195" s="131">
        <f t="shared" si="360"/>
        <v>74</v>
      </c>
      <c r="BK1195" s="131" t="str">
        <f t="shared" si="362"/>
        <v>Chêne sessile_F1_Dynamique_Guide chênaie continentale_74_</v>
      </c>
      <c r="BL1195" s="312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0" t="str">
        <f>+VLOOKUP(G1195,Liste!$A$7:$H$69,8,FALSE)</f>
        <v>Feuillus</v>
      </c>
      <c r="BU1195" s="290">
        <f t="shared" si="363"/>
        <v>1</v>
      </c>
      <c r="BV1195" s="292">
        <f t="shared" si="364"/>
        <v>0</v>
      </c>
      <c r="BW1195" s="311">
        <v>0</v>
      </c>
      <c r="BX1195" s="290">
        <f t="shared" si="365"/>
        <v>0.25</v>
      </c>
      <c r="BY1195">
        <f t="shared" si="366"/>
        <v>0</v>
      </c>
      <c r="BZ1195" s="296">
        <f t="shared" si="367"/>
        <v>0</v>
      </c>
      <c r="CB1195" s="291">
        <v>0.6</v>
      </c>
      <c r="CC1195" s="291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hidden="1" x14ac:dyDescent="0.25">
      <c r="A1196" s="4">
        <v>2021</v>
      </c>
      <c r="B1196" s="308">
        <v>44279</v>
      </c>
      <c r="C1196" s="4" t="s">
        <v>66</v>
      </c>
      <c r="D1196" s="4" t="s">
        <v>1490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1491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+VLOOKUP(G1196,Liste!$A$7:$G$69,3,FALSE)</f>
        <v>Chêne sessile</v>
      </c>
      <c r="BI1196" s="96" t="str">
        <f>+VLOOKUP(H1196,Liste!$B$7:$G$69,5,FALSE)</f>
        <v>Guide chênaie continentale</v>
      </c>
      <c r="BJ1196" s="131">
        <f t="shared" si="360"/>
        <v>77</v>
      </c>
      <c r="BK1196" s="131" t="str">
        <f t="shared" si="362"/>
        <v>Chêne sessile_F1_Dynamique_Guide chênaie continentale_77_</v>
      </c>
      <c r="BL1196" s="312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0" t="str">
        <f>+VLOOKUP(G1196,Liste!$A$7:$H$69,8,FALSE)</f>
        <v>Feuillus</v>
      </c>
      <c r="BU1196" s="290">
        <f t="shared" si="363"/>
        <v>1</v>
      </c>
      <c r="BV1196" s="292">
        <f t="shared" si="364"/>
        <v>0</v>
      </c>
      <c r="BW1196" s="311">
        <v>0</v>
      </c>
      <c r="BX1196" s="290">
        <f t="shared" si="365"/>
        <v>0.25</v>
      </c>
      <c r="BY1196">
        <f t="shared" si="366"/>
        <v>0</v>
      </c>
      <c r="BZ1196" s="296">
        <f t="shared" si="367"/>
        <v>0</v>
      </c>
      <c r="CB1196" s="291">
        <v>0.6</v>
      </c>
      <c r="CC1196" s="291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hidden="1" x14ac:dyDescent="0.25">
      <c r="A1197" s="4">
        <v>2021</v>
      </c>
      <c r="B1197" s="308">
        <v>44279</v>
      </c>
      <c r="C1197" s="4" t="s">
        <v>66</v>
      </c>
      <c r="D1197" s="4" t="s">
        <v>1490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1491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+VLOOKUP(G1197,Liste!$A$7:$G$69,3,FALSE)</f>
        <v>Chêne sessile</v>
      </c>
      <c r="BI1197" s="96" t="str">
        <f>+VLOOKUP(H1197,Liste!$B$7:$G$69,5,FALSE)</f>
        <v>Guide chênaie continentale</v>
      </c>
      <c r="BJ1197" s="131">
        <f t="shared" si="360"/>
        <v>80</v>
      </c>
      <c r="BK1197" s="131" t="str">
        <f t="shared" si="362"/>
        <v>Chêne sessile_F1_Dynamique_Guide chênaie continentale_80_</v>
      </c>
      <c r="BL1197" s="312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0" t="str">
        <f>+VLOOKUP(G1197,Liste!$A$7:$H$69,8,FALSE)</f>
        <v>Feuillus</v>
      </c>
      <c r="BU1197" s="290">
        <f t="shared" si="363"/>
        <v>1</v>
      </c>
      <c r="BV1197" s="292">
        <f t="shared" si="364"/>
        <v>0</v>
      </c>
      <c r="BW1197" s="311">
        <v>0</v>
      </c>
      <c r="BX1197" s="290">
        <f t="shared" si="365"/>
        <v>0.25</v>
      </c>
      <c r="BY1197">
        <f t="shared" si="366"/>
        <v>0</v>
      </c>
      <c r="BZ1197" s="296">
        <f t="shared" si="367"/>
        <v>0</v>
      </c>
      <c r="CB1197" s="291">
        <v>0.6</v>
      </c>
      <c r="CC1197" s="291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hidden="1" x14ac:dyDescent="0.25">
      <c r="A1198" s="4">
        <v>2021</v>
      </c>
      <c r="B1198" s="308">
        <v>44279</v>
      </c>
      <c r="C1198" s="4" t="s">
        <v>66</v>
      </c>
      <c r="D1198" s="4" t="s">
        <v>1490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1491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+VLOOKUP(G1198,Liste!$A$7:$G$69,3,FALSE)</f>
        <v>Chêne sessile</v>
      </c>
      <c r="BI1198" s="96" t="str">
        <f>+VLOOKUP(H1198,Liste!$B$7:$G$69,5,FALSE)</f>
        <v>Guide chênaie continentale</v>
      </c>
      <c r="BJ1198" s="131">
        <f t="shared" si="360"/>
        <v>80</v>
      </c>
      <c r="BK1198" s="131" t="str">
        <f t="shared" si="362"/>
        <v>Chêne sessile_F1_Dynamique_Guide chênaie continentale_80_</v>
      </c>
      <c r="BL1198" s="312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0" t="str">
        <f>+VLOOKUP(G1198,Liste!$A$7:$H$69,8,FALSE)</f>
        <v>Feuillus</v>
      </c>
      <c r="BU1198" s="290">
        <f t="shared" si="363"/>
        <v>1</v>
      </c>
      <c r="BV1198" s="292">
        <f t="shared" si="364"/>
        <v>0</v>
      </c>
      <c r="BW1198" s="311">
        <v>0</v>
      </c>
      <c r="BX1198" s="290">
        <f t="shared" si="365"/>
        <v>0.25</v>
      </c>
      <c r="BY1198">
        <f t="shared" si="366"/>
        <v>0</v>
      </c>
      <c r="BZ1198" s="296">
        <f t="shared" si="367"/>
        <v>0</v>
      </c>
      <c r="CB1198" s="291">
        <v>0.6</v>
      </c>
      <c r="CC1198" s="291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hidden="1" x14ac:dyDescent="0.25">
      <c r="A1199" s="4">
        <v>2021</v>
      </c>
      <c r="B1199" s="308">
        <v>44279</v>
      </c>
      <c r="C1199" s="4" t="s">
        <v>66</v>
      </c>
      <c r="D1199" s="4" t="s">
        <v>1490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1491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+VLOOKUP(G1199,Liste!$A$7:$G$69,3,FALSE)</f>
        <v>Chêne sessile</v>
      </c>
      <c r="BI1199" s="96" t="str">
        <f>+VLOOKUP(H1199,Liste!$B$7:$G$69,5,FALSE)</f>
        <v>Guide chênaie continentale</v>
      </c>
      <c r="BJ1199" s="131">
        <f t="shared" si="360"/>
        <v>83</v>
      </c>
      <c r="BK1199" s="131" t="str">
        <f t="shared" si="362"/>
        <v>Chêne sessile_F1_Dynamique_Guide chênaie continentale_83_</v>
      </c>
      <c r="BL1199" s="312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0" t="str">
        <f>+VLOOKUP(G1199,Liste!$A$7:$H$69,8,FALSE)</f>
        <v>Feuillus</v>
      </c>
      <c r="BU1199" s="290">
        <f t="shared" si="363"/>
        <v>1</v>
      </c>
      <c r="BV1199" s="292">
        <f t="shared" si="364"/>
        <v>0</v>
      </c>
      <c r="BW1199" s="311">
        <v>0</v>
      </c>
      <c r="BX1199" s="290">
        <f t="shared" si="365"/>
        <v>0.25</v>
      </c>
      <c r="BY1199">
        <f t="shared" si="366"/>
        <v>0</v>
      </c>
      <c r="BZ1199" s="296">
        <f t="shared" si="367"/>
        <v>0</v>
      </c>
      <c r="CB1199" s="291">
        <v>0.6</v>
      </c>
      <c r="CC1199" s="291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hidden="1" x14ac:dyDescent="0.25">
      <c r="A1200" s="4">
        <v>2021</v>
      </c>
      <c r="B1200" s="308">
        <v>44279</v>
      </c>
      <c r="C1200" s="4" t="s">
        <v>66</v>
      </c>
      <c r="D1200" s="4" t="s">
        <v>1490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1491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+VLOOKUP(G1200,Liste!$A$7:$G$69,3,FALSE)</f>
        <v>Chêne sessile</v>
      </c>
      <c r="BI1200" s="96" t="str">
        <f>+VLOOKUP(H1200,Liste!$B$7:$G$69,5,FALSE)</f>
        <v>Guide chênaie continentale</v>
      </c>
      <c r="BJ1200" s="131">
        <f t="shared" si="360"/>
        <v>86</v>
      </c>
      <c r="BK1200" s="131" t="str">
        <f t="shared" si="362"/>
        <v>Chêne sessile_F1_Dynamique_Guide chênaie continentale_86_</v>
      </c>
      <c r="BL1200" s="312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0" t="str">
        <f>+VLOOKUP(G1200,Liste!$A$7:$H$69,8,FALSE)</f>
        <v>Feuillus</v>
      </c>
      <c r="BU1200" s="290">
        <f t="shared" si="363"/>
        <v>1</v>
      </c>
      <c r="BV1200" s="292">
        <f t="shared" si="364"/>
        <v>0</v>
      </c>
      <c r="BW1200" s="311">
        <v>0</v>
      </c>
      <c r="BX1200" s="290">
        <f t="shared" si="365"/>
        <v>0.25</v>
      </c>
      <c r="BY1200">
        <f t="shared" si="366"/>
        <v>0</v>
      </c>
      <c r="BZ1200" s="296">
        <f t="shared" si="367"/>
        <v>0</v>
      </c>
      <c r="CB1200" s="291">
        <v>0.6</v>
      </c>
      <c r="CC1200" s="291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hidden="1" x14ac:dyDescent="0.25">
      <c r="A1201" s="4">
        <v>2021</v>
      </c>
      <c r="B1201" s="308">
        <v>44279</v>
      </c>
      <c r="C1201" s="4" t="s">
        <v>66</v>
      </c>
      <c r="D1201" s="4" t="s">
        <v>1490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1491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+VLOOKUP(G1201,Liste!$A$7:$G$69,3,FALSE)</f>
        <v>Chêne sessile</v>
      </c>
      <c r="BI1201" s="96" t="str">
        <f>+VLOOKUP(H1201,Liste!$B$7:$G$69,5,FALSE)</f>
        <v>Guide chênaie continentale</v>
      </c>
      <c r="BJ1201" s="131">
        <f t="shared" si="360"/>
        <v>89</v>
      </c>
      <c r="BK1201" s="131" t="str">
        <f t="shared" si="362"/>
        <v>Chêne sessile_F1_Dynamique_Guide chênaie continentale_89_</v>
      </c>
      <c r="BL1201" s="312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0" t="str">
        <f>+VLOOKUP(G1201,Liste!$A$7:$H$69,8,FALSE)</f>
        <v>Feuillus</v>
      </c>
      <c r="BU1201" s="290">
        <f t="shared" si="363"/>
        <v>1</v>
      </c>
      <c r="BV1201" s="292">
        <f t="shared" si="364"/>
        <v>0</v>
      </c>
      <c r="BW1201" s="311">
        <v>0</v>
      </c>
      <c r="BX1201" s="290">
        <f t="shared" si="365"/>
        <v>0.25</v>
      </c>
      <c r="BY1201">
        <f t="shared" si="366"/>
        <v>0</v>
      </c>
      <c r="BZ1201" s="296">
        <f t="shared" si="367"/>
        <v>0</v>
      </c>
      <c r="CB1201" s="291">
        <v>0.6</v>
      </c>
      <c r="CC1201" s="291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hidden="1" x14ac:dyDescent="0.25">
      <c r="A1202" s="4">
        <v>2021</v>
      </c>
      <c r="B1202" s="308">
        <v>44279</v>
      </c>
      <c r="C1202" s="4" t="s">
        <v>66</v>
      </c>
      <c r="D1202" s="4" t="s">
        <v>1490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1491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+VLOOKUP(G1202,Liste!$A$7:$G$69,3,FALSE)</f>
        <v>Chêne sessile</v>
      </c>
      <c r="BI1202" s="96" t="str">
        <f>+VLOOKUP(H1202,Liste!$B$7:$G$69,5,FALSE)</f>
        <v>Guide chênaie continentale</v>
      </c>
      <c r="BJ1202" s="131">
        <f t="shared" si="360"/>
        <v>89</v>
      </c>
      <c r="BK1202" s="131" t="str">
        <f t="shared" si="362"/>
        <v>Chêne sessile_F1_Dynamique_Guide chênaie continentale_89_</v>
      </c>
      <c r="BL1202" s="312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0" t="str">
        <f>+VLOOKUP(G1202,Liste!$A$7:$H$69,8,FALSE)</f>
        <v>Feuillus</v>
      </c>
      <c r="BU1202" s="290">
        <f t="shared" si="363"/>
        <v>1</v>
      </c>
      <c r="BV1202" s="292">
        <f t="shared" si="364"/>
        <v>0</v>
      </c>
      <c r="BW1202" s="311">
        <v>0</v>
      </c>
      <c r="BX1202" s="290">
        <f t="shared" si="365"/>
        <v>0.25</v>
      </c>
      <c r="BY1202">
        <f t="shared" si="366"/>
        <v>0</v>
      </c>
      <c r="BZ1202" s="296">
        <f t="shared" si="367"/>
        <v>0</v>
      </c>
      <c r="CB1202" s="291">
        <v>0.6</v>
      </c>
      <c r="CC1202" s="291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hidden="1" x14ac:dyDescent="0.25">
      <c r="A1203" s="4">
        <v>2021</v>
      </c>
      <c r="B1203" s="308">
        <v>44279</v>
      </c>
      <c r="C1203" s="4" t="s">
        <v>66</v>
      </c>
      <c r="D1203" s="4" t="s">
        <v>1490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1491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+VLOOKUP(G1203,Liste!$A$7:$G$69,3,FALSE)</f>
        <v>Chêne sessile</v>
      </c>
      <c r="BI1203" s="96" t="str">
        <f>+VLOOKUP(H1203,Liste!$B$7:$G$69,5,FALSE)</f>
        <v>Guide chênaie continentale</v>
      </c>
      <c r="BJ1203" s="131">
        <f t="shared" si="360"/>
        <v>92</v>
      </c>
      <c r="BK1203" s="131" t="str">
        <f t="shared" si="362"/>
        <v>Chêne sessile_F1_Dynamique_Guide chênaie continentale_92_</v>
      </c>
      <c r="BL1203" s="312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0" t="str">
        <f>+VLOOKUP(G1203,Liste!$A$7:$H$69,8,FALSE)</f>
        <v>Feuillus</v>
      </c>
      <c r="BU1203" s="290">
        <f t="shared" si="363"/>
        <v>1</v>
      </c>
      <c r="BV1203" s="292">
        <f t="shared" si="364"/>
        <v>0</v>
      </c>
      <c r="BW1203" s="311">
        <v>0</v>
      </c>
      <c r="BX1203" s="290">
        <f t="shared" si="365"/>
        <v>0.25</v>
      </c>
      <c r="BY1203">
        <f t="shared" si="366"/>
        <v>0</v>
      </c>
      <c r="BZ1203" s="296">
        <f t="shared" si="367"/>
        <v>0</v>
      </c>
      <c r="CB1203" s="291">
        <v>0.6</v>
      </c>
      <c r="CC1203" s="291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hidden="1" x14ac:dyDescent="0.25">
      <c r="A1204" s="4">
        <v>2021</v>
      </c>
      <c r="B1204" s="308">
        <v>44279</v>
      </c>
      <c r="C1204" s="4" t="s">
        <v>66</v>
      </c>
      <c r="D1204" s="4" t="s">
        <v>1490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1491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+VLOOKUP(G1204,Liste!$A$7:$G$69,3,FALSE)</f>
        <v>Chêne sessile</v>
      </c>
      <c r="BI1204" s="96" t="str">
        <f>+VLOOKUP(H1204,Liste!$B$7:$G$69,5,FALSE)</f>
        <v>Guide chênaie continentale</v>
      </c>
      <c r="BJ1204" s="131">
        <f t="shared" si="360"/>
        <v>95</v>
      </c>
      <c r="BK1204" s="131" t="str">
        <f t="shared" si="362"/>
        <v>Chêne sessile_F1_Dynamique_Guide chênaie continentale_95_</v>
      </c>
      <c r="BL1204" s="312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0" t="str">
        <f>+VLOOKUP(G1204,Liste!$A$7:$H$69,8,FALSE)</f>
        <v>Feuillus</v>
      </c>
      <c r="BU1204" s="290">
        <f t="shared" si="363"/>
        <v>1</v>
      </c>
      <c r="BV1204" s="292">
        <f t="shared" si="364"/>
        <v>0</v>
      </c>
      <c r="BW1204" s="311">
        <v>0</v>
      </c>
      <c r="BX1204" s="290">
        <f t="shared" si="365"/>
        <v>0.25</v>
      </c>
      <c r="BY1204">
        <f t="shared" si="366"/>
        <v>0</v>
      </c>
      <c r="BZ1204" s="296">
        <f t="shared" si="367"/>
        <v>0</v>
      </c>
      <c r="CB1204" s="291">
        <v>0.6</v>
      </c>
      <c r="CC1204" s="291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hidden="1" x14ac:dyDescent="0.25">
      <c r="A1205" s="4">
        <v>2021</v>
      </c>
      <c r="B1205" s="308">
        <v>44279</v>
      </c>
      <c r="C1205" s="4" t="s">
        <v>66</v>
      </c>
      <c r="D1205" s="4" t="s">
        <v>1490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1491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+VLOOKUP(G1205,Liste!$A$7:$G$69,3,FALSE)</f>
        <v>Chêne sessile</v>
      </c>
      <c r="BI1205" s="96" t="str">
        <f>+VLOOKUP(H1205,Liste!$B$7:$G$69,5,FALSE)</f>
        <v>Guide chênaie continentale</v>
      </c>
      <c r="BJ1205" s="131">
        <f t="shared" si="360"/>
        <v>99</v>
      </c>
      <c r="BK1205" s="131" t="str">
        <f t="shared" si="362"/>
        <v>Chêne sessile_F1_Dynamique_Guide chênaie continentale_99_</v>
      </c>
      <c r="BL1205" s="312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0" t="str">
        <f>+VLOOKUP(G1205,Liste!$A$7:$H$69,8,FALSE)</f>
        <v>Feuillus</v>
      </c>
      <c r="BU1205" s="290">
        <f t="shared" si="363"/>
        <v>1</v>
      </c>
      <c r="BV1205" s="292">
        <f t="shared" si="364"/>
        <v>0</v>
      </c>
      <c r="BW1205" s="311">
        <v>0</v>
      </c>
      <c r="BX1205" s="290">
        <f t="shared" si="365"/>
        <v>0.25</v>
      </c>
      <c r="BY1205">
        <f t="shared" si="366"/>
        <v>0</v>
      </c>
      <c r="BZ1205" s="296">
        <f t="shared" si="367"/>
        <v>0</v>
      </c>
      <c r="CB1205" s="291">
        <v>0.6</v>
      </c>
      <c r="CC1205" s="291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hidden="1" x14ac:dyDescent="0.25">
      <c r="A1206" s="4">
        <v>2021</v>
      </c>
      <c r="B1206" s="308">
        <v>44279</v>
      </c>
      <c r="C1206" s="4" t="s">
        <v>66</v>
      </c>
      <c r="D1206" s="4" t="s">
        <v>1490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1491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+VLOOKUP(G1206,Liste!$A$7:$G$69,3,FALSE)</f>
        <v>Chêne sessile</v>
      </c>
      <c r="BI1206" s="96" t="str">
        <f>+VLOOKUP(H1206,Liste!$B$7:$G$69,5,FALSE)</f>
        <v>Guide chênaie continentale</v>
      </c>
      <c r="BJ1206" s="131">
        <f t="shared" si="360"/>
        <v>99</v>
      </c>
      <c r="BK1206" s="131" t="str">
        <f t="shared" si="362"/>
        <v>Chêne sessile_F1_Dynamique_Guide chênaie continentale_99_</v>
      </c>
      <c r="BL1206" s="312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0" t="str">
        <f>+VLOOKUP(G1206,Liste!$A$7:$H$69,8,FALSE)</f>
        <v>Feuillus</v>
      </c>
      <c r="BU1206" s="290">
        <f t="shared" si="363"/>
        <v>1</v>
      </c>
      <c r="BV1206" s="292">
        <f t="shared" si="364"/>
        <v>0</v>
      </c>
      <c r="BW1206" s="311">
        <v>0</v>
      </c>
      <c r="BX1206" s="290">
        <f t="shared" si="365"/>
        <v>0.25</v>
      </c>
      <c r="BY1206">
        <f t="shared" si="366"/>
        <v>0</v>
      </c>
      <c r="BZ1206" s="296">
        <f t="shared" si="367"/>
        <v>0</v>
      </c>
      <c r="CB1206" s="291">
        <v>0.6</v>
      </c>
      <c r="CC1206" s="291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hidden="1" x14ac:dyDescent="0.25">
      <c r="A1207" s="4">
        <v>2021</v>
      </c>
      <c r="B1207" s="308">
        <v>44279</v>
      </c>
      <c r="C1207" s="4" t="s">
        <v>66</v>
      </c>
      <c r="D1207" s="4" t="s">
        <v>1490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1491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+VLOOKUP(G1207,Liste!$A$7:$G$69,3,FALSE)</f>
        <v>Chêne sessile</v>
      </c>
      <c r="BI1207" s="96" t="str">
        <f>+VLOOKUP(H1207,Liste!$B$7:$G$69,5,FALSE)</f>
        <v>Guide chênaie continentale</v>
      </c>
      <c r="BJ1207" s="131">
        <f t="shared" si="360"/>
        <v>102</v>
      </c>
      <c r="BK1207" s="131" t="str">
        <f t="shared" si="362"/>
        <v>Chêne sessile_F1_Dynamique_Guide chênaie continentale_102_</v>
      </c>
      <c r="BL1207" s="312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0" t="str">
        <f>+VLOOKUP(G1207,Liste!$A$7:$H$69,8,FALSE)</f>
        <v>Feuillus</v>
      </c>
      <c r="BU1207" s="290">
        <f t="shared" si="363"/>
        <v>1</v>
      </c>
      <c r="BV1207" s="292">
        <f t="shared" si="364"/>
        <v>0</v>
      </c>
      <c r="BW1207" s="311">
        <v>0</v>
      </c>
      <c r="BX1207" s="290">
        <f t="shared" si="365"/>
        <v>0.25</v>
      </c>
      <c r="BY1207">
        <f t="shared" si="366"/>
        <v>0</v>
      </c>
      <c r="BZ1207" s="296">
        <f t="shared" si="367"/>
        <v>0</v>
      </c>
      <c r="CB1207" s="291">
        <v>0.6</v>
      </c>
      <c r="CC1207" s="291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hidden="1" x14ac:dyDescent="0.25">
      <c r="A1208" s="4">
        <v>2021</v>
      </c>
      <c r="B1208" s="308">
        <v>44279</v>
      </c>
      <c r="C1208" s="4" t="s">
        <v>66</v>
      </c>
      <c r="D1208" s="4" t="s">
        <v>1490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1491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+VLOOKUP(G1208,Liste!$A$7:$G$69,3,FALSE)</f>
        <v>Chêne sessile</v>
      </c>
      <c r="BI1208" s="96" t="str">
        <f>+VLOOKUP(H1208,Liste!$B$7:$G$69,5,FALSE)</f>
        <v>Guide chênaie continentale</v>
      </c>
      <c r="BJ1208" s="131">
        <f t="shared" si="360"/>
        <v>105</v>
      </c>
      <c r="BK1208" s="131" t="str">
        <f t="shared" si="362"/>
        <v>Chêne sessile_F1_Dynamique_Guide chênaie continentale_105_</v>
      </c>
      <c r="BL1208" s="312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0" t="str">
        <f>+VLOOKUP(G1208,Liste!$A$7:$H$69,8,FALSE)</f>
        <v>Feuillus</v>
      </c>
      <c r="BU1208" s="290">
        <f t="shared" si="363"/>
        <v>1</v>
      </c>
      <c r="BV1208" s="292">
        <f t="shared" si="364"/>
        <v>0</v>
      </c>
      <c r="BW1208" s="311">
        <v>0</v>
      </c>
      <c r="BX1208" s="290">
        <f t="shared" si="365"/>
        <v>0.25</v>
      </c>
      <c r="BY1208">
        <f t="shared" si="366"/>
        <v>0</v>
      </c>
      <c r="BZ1208" s="296">
        <f t="shared" si="367"/>
        <v>0</v>
      </c>
      <c r="CB1208" s="291">
        <v>0.6</v>
      </c>
      <c r="CC1208" s="291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hidden="1" x14ac:dyDescent="0.25">
      <c r="A1209" s="4">
        <v>2021</v>
      </c>
      <c r="B1209" s="308">
        <v>44279</v>
      </c>
      <c r="C1209" s="4" t="s">
        <v>66</v>
      </c>
      <c r="D1209" s="4" t="s">
        <v>1490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1491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+VLOOKUP(G1209,Liste!$A$7:$G$69,3,FALSE)</f>
        <v>Chêne sessile</v>
      </c>
      <c r="BI1209" s="96" t="str">
        <f>+VLOOKUP(H1209,Liste!$B$7:$G$69,5,FALSE)</f>
        <v>Guide chênaie continentale</v>
      </c>
      <c r="BJ1209" s="131">
        <f t="shared" si="360"/>
        <v>109</v>
      </c>
      <c r="BK1209" s="131" t="str">
        <f t="shared" si="362"/>
        <v>Chêne sessile_F1_Dynamique_Guide chênaie continentale_109_</v>
      </c>
      <c r="BL1209" s="312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0" t="str">
        <f>+VLOOKUP(G1209,Liste!$A$7:$H$69,8,FALSE)</f>
        <v>Feuillus</v>
      </c>
      <c r="BU1209" s="290">
        <f t="shared" si="363"/>
        <v>1</v>
      </c>
      <c r="BV1209" s="292">
        <f t="shared" si="364"/>
        <v>0</v>
      </c>
      <c r="BW1209" s="311">
        <v>0</v>
      </c>
      <c r="BX1209" s="290">
        <f t="shared" si="365"/>
        <v>0.25</v>
      </c>
      <c r="BY1209">
        <f t="shared" si="366"/>
        <v>0</v>
      </c>
      <c r="BZ1209" s="296">
        <f t="shared" si="367"/>
        <v>0</v>
      </c>
      <c r="CB1209" s="291">
        <v>0.6</v>
      </c>
      <c r="CC1209" s="291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hidden="1" x14ac:dyDescent="0.25">
      <c r="A1210" s="4">
        <v>2021</v>
      </c>
      <c r="B1210" s="308">
        <v>44279</v>
      </c>
      <c r="C1210" s="4" t="s">
        <v>66</v>
      </c>
      <c r="D1210" s="4" t="s">
        <v>1490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1491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+VLOOKUP(G1210,Liste!$A$7:$G$69,3,FALSE)</f>
        <v>Chêne sessile</v>
      </c>
      <c r="BI1210" s="96" t="str">
        <f>+VLOOKUP(H1210,Liste!$B$7:$G$69,5,FALSE)</f>
        <v>Guide chênaie continentale</v>
      </c>
      <c r="BJ1210" s="131">
        <f t="shared" si="360"/>
        <v>109</v>
      </c>
      <c r="BK1210" s="131" t="str">
        <f t="shared" si="362"/>
        <v>Chêne sessile_F1_Dynamique_Guide chênaie continentale_109_</v>
      </c>
      <c r="BL1210" s="312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0" t="str">
        <f>+VLOOKUP(G1210,Liste!$A$7:$H$69,8,FALSE)</f>
        <v>Feuillus</v>
      </c>
      <c r="BU1210" s="290">
        <f t="shared" si="363"/>
        <v>1</v>
      </c>
      <c r="BV1210" s="292">
        <f t="shared" si="364"/>
        <v>0</v>
      </c>
      <c r="BW1210" s="311">
        <v>0</v>
      </c>
      <c r="BX1210" s="290">
        <f t="shared" si="365"/>
        <v>0.25</v>
      </c>
      <c r="BY1210">
        <f t="shared" si="366"/>
        <v>0</v>
      </c>
      <c r="BZ1210" s="296">
        <f t="shared" si="367"/>
        <v>0</v>
      </c>
      <c r="CB1210" s="291">
        <v>0.6</v>
      </c>
      <c r="CC1210" s="291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hidden="1" x14ac:dyDescent="0.25">
      <c r="A1211" s="4">
        <v>2021</v>
      </c>
      <c r="B1211" s="308">
        <v>44279</v>
      </c>
      <c r="C1211" s="4" t="s">
        <v>66</v>
      </c>
      <c r="D1211" s="4" t="s">
        <v>1490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1491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+VLOOKUP(G1211,Liste!$A$7:$G$69,3,FALSE)</f>
        <v>Chêne sessile</v>
      </c>
      <c r="BI1211" s="96" t="str">
        <f>+VLOOKUP(H1211,Liste!$B$7:$G$69,5,FALSE)</f>
        <v>Guide chênaie continentale</v>
      </c>
      <c r="BJ1211" s="131">
        <f t="shared" si="360"/>
        <v>112</v>
      </c>
      <c r="BK1211" s="131" t="str">
        <f t="shared" si="362"/>
        <v>Chêne sessile_F1_Dynamique_Guide chênaie continentale_112_</v>
      </c>
      <c r="BL1211" s="312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0" t="str">
        <f>+VLOOKUP(G1211,Liste!$A$7:$H$69,8,FALSE)</f>
        <v>Feuillus</v>
      </c>
      <c r="BU1211" s="290">
        <f t="shared" si="363"/>
        <v>1</v>
      </c>
      <c r="BV1211" s="292">
        <f t="shared" si="364"/>
        <v>0</v>
      </c>
      <c r="BW1211" s="311">
        <v>0</v>
      </c>
      <c r="BX1211" s="290">
        <f t="shared" si="365"/>
        <v>0.25</v>
      </c>
      <c r="BY1211">
        <f t="shared" si="366"/>
        <v>0</v>
      </c>
      <c r="BZ1211" s="296">
        <f t="shared" si="367"/>
        <v>0</v>
      </c>
      <c r="CB1211" s="291">
        <v>0.6</v>
      </c>
      <c r="CC1211" s="291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hidden="1" x14ac:dyDescent="0.25">
      <c r="A1212" s="4">
        <v>2021</v>
      </c>
      <c r="B1212" s="308">
        <v>44279</v>
      </c>
      <c r="C1212" s="4" t="s">
        <v>66</v>
      </c>
      <c r="D1212" s="4" t="s">
        <v>1490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1491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+VLOOKUP(G1212,Liste!$A$7:$G$69,3,FALSE)</f>
        <v>Chêne sessile</v>
      </c>
      <c r="BI1212" s="96" t="str">
        <f>+VLOOKUP(H1212,Liste!$B$7:$G$69,5,FALSE)</f>
        <v>Guide chênaie continentale</v>
      </c>
      <c r="BJ1212" s="131">
        <f t="shared" si="360"/>
        <v>115</v>
      </c>
      <c r="BK1212" s="131" t="str">
        <f t="shared" si="362"/>
        <v>Chêne sessile_F1_Dynamique_Guide chênaie continentale_115_</v>
      </c>
      <c r="BL1212" s="312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0" t="str">
        <f>+VLOOKUP(G1212,Liste!$A$7:$H$69,8,FALSE)</f>
        <v>Feuillus</v>
      </c>
      <c r="BU1212" s="290">
        <f t="shared" si="363"/>
        <v>1</v>
      </c>
      <c r="BV1212" s="292">
        <f t="shared" si="364"/>
        <v>0</v>
      </c>
      <c r="BW1212" s="311">
        <v>0</v>
      </c>
      <c r="BX1212" s="290">
        <f t="shared" si="365"/>
        <v>0.25</v>
      </c>
      <c r="BY1212">
        <f t="shared" si="366"/>
        <v>0</v>
      </c>
      <c r="BZ1212" s="296">
        <f t="shared" si="367"/>
        <v>0</v>
      </c>
      <c r="CB1212" s="291">
        <v>0.6</v>
      </c>
      <c r="CC1212" s="291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hidden="1" x14ac:dyDescent="0.25">
      <c r="A1213" s="4">
        <v>2021</v>
      </c>
      <c r="B1213" s="308">
        <v>44279</v>
      </c>
      <c r="C1213" s="4" t="s">
        <v>66</v>
      </c>
      <c r="D1213" s="4" t="s">
        <v>1490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1491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+VLOOKUP(G1213,Liste!$A$7:$G$69,3,FALSE)</f>
        <v>Chêne sessile</v>
      </c>
      <c r="BI1213" s="96" t="str">
        <f>+VLOOKUP(H1213,Liste!$B$7:$G$69,5,FALSE)</f>
        <v>Guide chênaie continentale</v>
      </c>
      <c r="BJ1213" s="131">
        <f t="shared" si="360"/>
        <v>119</v>
      </c>
      <c r="BK1213" s="131" t="str">
        <f t="shared" si="362"/>
        <v>Chêne sessile_F1_Dynamique_Guide chênaie continentale_119_</v>
      </c>
      <c r="BL1213" s="312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0" t="str">
        <f>+VLOOKUP(G1213,Liste!$A$7:$H$69,8,FALSE)</f>
        <v>Feuillus</v>
      </c>
      <c r="BU1213" s="290">
        <f t="shared" si="363"/>
        <v>1</v>
      </c>
      <c r="BV1213" s="292">
        <f t="shared" si="364"/>
        <v>0</v>
      </c>
      <c r="BW1213" s="311">
        <v>0</v>
      </c>
      <c r="BX1213" s="290">
        <f t="shared" si="365"/>
        <v>0.25</v>
      </c>
      <c r="BY1213">
        <f t="shared" si="366"/>
        <v>0</v>
      </c>
      <c r="BZ1213" s="296">
        <f t="shared" si="367"/>
        <v>0</v>
      </c>
      <c r="CB1213" s="291">
        <v>0.6</v>
      </c>
      <c r="CC1213" s="291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hidden="1" x14ac:dyDescent="0.25">
      <c r="A1214" s="4">
        <v>2021</v>
      </c>
      <c r="B1214" s="308">
        <v>44279</v>
      </c>
      <c r="C1214" s="4" t="s">
        <v>66</v>
      </c>
      <c r="D1214" s="4" t="s">
        <v>1490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1491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+VLOOKUP(G1214,Liste!$A$7:$G$69,3,FALSE)</f>
        <v>Chêne sessile</v>
      </c>
      <c r="BI1214" s="96" t="str">
        <f>+VLOOKUP(H1214,Liste!$B$7:$G$69,5,FALSE)</f>
        <v>Guide chênaie continentale</v>
      </c>
      <c r="BJ1214" s="131">
        <f t="shared" si="360"/>
        <v>119</v>
      </c>
      <c r="BK1214" s="131" t="str">
        <f t="shared" si="362"/>
        <v>Chêne sessile_F1_Dynamique_Guide chênaie continentale_119_</v>
      </c>
      <c r="BL1214" s="312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0" t="str">
        <f>+VLOOKUP(G1214,Liste!$A$7:$H$69,8,FALSE)</f>
        <v>Feuillus</v>
      </c>
      <c r="BU1214" s="290">
        <f t="shared" si="363"/>
        <v>1</v>
      </c>
      <c r="BV1214" s="292">
        <f t="shared" si="364"/>
        <v>0</v>
      </c>
      <c r="BW1214" s="311">
        <v>0</v>
      </c>
      <c r="BX1214" s="290">
        <f t="shared" si="365"/>
        <v>0.25</v>
      </c>
      <c r="BY1214">
        <f t="shared" si="366"/>
        <v>0</v>
      </c>
      <c r="BZ1214" s="296">
        <f t="shared" si="367"/>
        <v>0</v>
      </c>
      <c r="CB1214" s="291">
        <v>0.6</v>
      </c>
      <c r="CC1214" s="291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hidden="1" x14ac:dyDescent="0.25">
      <c r="A1215" s="4">
        <v>2021</v>
      </c>
      <c r="B1215" s="308">
        <v>44279</v>
      </c>
      <c r="C1215" s="4" t="s">
        <v>66</v>
      </c>
      <c r="D1215" s="4" t="s">
        <v>1490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1491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+VLOOKUP(G1215,Liste!$A$7:$G$69,3,FALSE)</f>
        <v>Chêne sessile</v>
      </c>
      <c r="BI1215" s="96" t="str">
        <f>+VLOOKUP(H1215,Liste!$B$7:$G$69,5,FALSE)</f>
        <v>Guide chênaie continentale</v>
      </c>
      <c r="BJ1215" s="131">
        <f t="shared" si="360"/>
        <v>123</v>
      </c>
      <c r="BK1215" s="131" t="str">
        <f t="shared" si="362"/>
        <v>Chêne sessile_F1_Dynamique_Guide chênaie continentale_123_</v>
      </c>
      <c r="BL1215" s="312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0" t="str">
        <f>+VLOOKUP(G1215,Liste!$A$7:$H$69,8,FALSE)</f>
        <v>Feuillus</v>
      </c>
      <c r="BU1215" s="290">
        <f t="shared" si="363"/>
        <v>1</v>
      </c>
      <c r="BV1215" s="292">
        <f t="shared" si="364"/>
        <v>0</v>
      </c>
      <c r="BW1215" s="311">
        <v>0</v>
      </c>
      <c r="BX1215" s="290">
        <f t="shared" si="365"/>
        <v>0.25</v>
      </c>
      <c r="BY1215">
        <f t="shared" si="366"/>
        <v>0</v>
      </c>
      <c r="BZ1215" s="296">
        <f t="shared" si="367"/>
        <v>0</v>
      </c>
      <c r="CB1215" s="291">
        <v>0.6</v>
      </c>
      <c r="CC1215" s="291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hidden="1" x14ac:dyDescent="0.25">
      <c r="A1216" s="4">
        <v>2021</v>
      </c>
      <c r="B1216" s="308">
        <v>44279</v>
      </c>
      <c r="C1216" s="4" t="s">
        <v>66</v>
      </c>
      <c r="D1216" s="4" t="s">
        <v>1490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1491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+VLOOKUP(G1216,Liste!$A$7:$G$69,3,FALSE)</f>
        <v>Chêne sessile</v>
      </c>
      <c r="BI1216" s="96" t="str">
        <f>+VLOOKUP(H1216,Liste!$B$7:$G$69,5,FALSE)</f>
        <v>Guide chênaie continentale</v>
      </c>
      <c r="BJ1216" s="131">
        <f t="shared" si="360"/>
        <v>123</v>
      </c>
      <c r="BK1216" s="131" t="str">
        <f t="shared" si="362"/>
        <v>Chêne sessile_F1_Dynamique_Guide chênaie continentale_123_</v>
      </c>
      <c r="BL1216" s="312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0" t="str">
        <f>+VLOOKUP(G1216,Liste!$A$7:$H$69,8,FALSE)</f>
        <v>Feuillus</v>
      </c>
      <c r="BU1216" s="290">
        <f t="shared" si="363"/>
        <v>1</v>
      </c>
      <c r="BV1216" s="292">
        <f t="shared" si="364"/>
        <v>0</v>
      </c>
      <c r="BW1216" s="311">
        <v>0</v>
      </c>
      <c r="BX1216" s="290">
        <f t="shared" si="365"/>
        <v>0.25</v>
      </c>
      <c r="BY1216">
        <f t="shared" si="366"/>
        <v>0</v>
      </c>
      <c r="BZ1216" s="296">
        <f t="shared" si="367"/>
        <v>0</v>
      </c>
      <c r="CB1216" s="291">
        <v>0.6</v>
      </c>
      <c r="CC1216" s="291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hidden="1" x14ac:dyDescent="0.25">
      <c r="A1217" s="4">
        <v>2021</v>
      </c>
      <c r="B1217" s="308">
        <v>44279</v>
      </c>
      <c r="C1217" s="4" t="s">
        <v>66</v>
      </c>
      <c r="D1217" s="4" t="s">
        <v>1490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1491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+VLOOKUP(G1217,Liste!$A$7:$G$69,3,FALSE)</f>
        <v>Chêne sessile</v>
      </c>
      <c r="BI1217" s="96" t="str">
        <f>+VLOOKUP(H1217,Liste!$B$7:$G$69,5,FALSE)</f>
        <v>Guide chênaie continentale</v>
      </c>
      <c r="BJ1217" s="131">
        <f t="shared" si="360"/>
        <v>127</v>
      </c>
      <c r="BK1217" s="131" t="str">
        <f t="shared" si="362"/>
        <v>Chêne sessile_F1_Dynamique_Guide chênaie continentale_127_</v>
      </c>
      <c r="BL1217" s="312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0" t="str">
        <f>+VLOOKUP(G1217,Liste!$A$7:$H$69,8,FALSE)</f>
        <v>Feuillus</v>
      </c>
      <c r="BU1217" s="290">
        <f t="shared" si="363"/>
        <v>1</v>
      </c>
      <c r="BV1217" s="292">
        <f t="shared" si="364"/>
        <v>0</v>
      </c>
      <c r="BW1217" s="311">
        <v>0</v>
      </c>
      <c r="BX1217" s="290">
        <f t="shared" si="365"/>
        <v>0.25</v>
      </c>
      <c r="BY1217">
        <f t="shared" si="366"/>
        <v>0</v>
      </c>
      <c r="BZ1217" s="296">
        <f t="shared" si="367"/>
        <v>0</v>
      </c>
      <c r="CB1217" s="291">
        <v>0.6</v>
      </c>
      <c r="CC1217" s="291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hidden="1" x14ac:dyDescent="0.25">
      <c r="A1218" s="4">
        <v>2021</v>
      </c>
      <c r="B1218" s="308">
        <v>44279</v>
      </c>
      <c r="C1218" s="4" t="s">
        <v>66</v>
      </c>
      <c r="D1218" s="4" t="s">
        <v>1490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1491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+VLOOKUP(G1218,Liste!$A$7:$G$69,3,FALSE)</f>
        <v>Chêne sessile</v>
      </c>
      <c r="BI1218" s="96" t="str">
        <f>+VLOOKUP(H1218,Liste!$B$7:$G$69,5,FALSE)</f>
        <v>Guide chênaie continentale</v>
      </c>
      <c r="BJ1218" s="131">
        <f t="shared" si="360"/>
        <v>127</v>
      </c>
      <c r="BK1218" s="131" t="str">
        <f t="shared" si="362"/>
        <v>Chêne sessile_F1_Dynamique_Guide chênaie continentale_127_</v>
      </c>
      <c r="BL1218" s="312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0" t="str">
        <f>+VLOOKUP(G1218,Liste!$A$7:$H$69,8,FALSE)</f>
        <v>Feuillus</v>
      </c>
      <c r="BU1218" s="290">
        <f t="shared" si="363"/>
        <v>1</v>
      </c>
      <c r="BV1218" s="292">
        <f t="shared" si="364"/>
        <v>0</v>
      </c>
      <c r="BW1218" s="311">
        <v>0</v>
      </c>
      <c r="BX1218" s="290">
        <f t="shared" si="365"/>
        <v>0.25</v>
      </c>
      <c r="BY1218">
        <f t="shared" si="366"/>
        <v>0</v>
      </c>
      <c r="BZ1218" s="296">
        <f t="shared" si="367"/>
        <v>0</v>
      </c>
      <c r="CB1218" s="291">
        <v>0.6</v>
      </c>
      <c r="CC1218" s="291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hidden="1" x14ac:dyDescent="0.25">
      <c r="A1219" s="4">
        <v>2021</v>
      </c>
      <c r="B1219" s="308">
        <v>44279</v>
      </c>
      <c r="C1219" s="4" t="s">
        <v>66</v>
      </c>
      <c r="D1219" s="4" t="s">
        <v>1490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1491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+VLOOKUP(G1219,Liste!$A$7:$G$69,3,FALSE)</f>
        <v>Chêne sessile</v>
      </c>
      <c r="BI1219" s="96" t="str">
        <f>+VLOOKUP(H1219,Liste!$B$7:$G$69,5,FALSE)</f>
        <v>Guide chênaie continentale</v>
      </c>
      <c r="BJ1219" s="131">
        <f t="shared" ref="BJ1219:BJ1282" si="379">+AC1219</f>
        <v>131</v>
      </c>
      <c r="BK1219" s="131" t="str">
        <f t="shared" si="362"/>
        <v>Chêne sessile_F1_Dynamique_Guide chênaie continentale_131_</v>
      </c>
      <c r="BL1219" s="312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0" t="str">
        <f>+VLOOKUP(G1219,Liste!$A$7:$H$69,8,FALSE)</f>
        <v>Feuillus</v>
      </c>
      <c r="BU1219" s="290">
        <f t="shared" si="363"/>
        <v>1</v>
      </c>
      <c r="BV1219" s="292">
        <f t="shared" si="364"/>
        <v>0</v>
      </c>
      <c r="BW1219" s="311">
        <v>0</v>
      </c>
      <c r="BX1219" s="290">
        <f t="shared" si="365"/>
        <v>0.25</v>
      </c>
      <c r="BY1219">
        <f t="shared" si="366"/>
        <v>0</v>
      </c>
      <c r="BZ1219" s="296">
        <f t="shared" si="367"/>
        <v>0</v>
      </c>
      <c r="CB1219" s="291">
        <v>0.6</v>
      </c>
      <c r="CC1219" s="291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hidden="1" x14ac:dyDescent="0.25">
      <c r="A1220" s="4">
        <v>2021</v>
      </c>
      <c r="B1220" s="308">
        <v>44279</v>
      </c>
      <c r="C1220" s="4" t="s">
        <v>66</v>
      </c>
      <c r="D1220" s="4" t="s">
        <v>1490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1491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+VLOOKUP(G1220,Liste!$A$7:$G$69,3,FALSE)</f>
        <v>Chêne sessile</v>
      </c>
      <c r="BI1220" s="96" t="str">
        <f>+VLOOKUP(H1220,Liste!$B$7:$G$69,5,FALSE)</f>
        <v>Guide chênaie continentale</v>
      </c>
      <c r="BJ1220" s="131">
        <f t="shared" si="379"/>
        <v>131</v>
      </c>
      <c r="BK1220" s="131" t="str">
        <f t="shared" ref="BK1220:BK1283" si="381">+_xlfn.CONCAT(BH1220,"_",J1220,"_",I1220,"_",BI1220,"_",BJ1220,"_")</f>
        <v>Chêne sessile_F1_Dynamique_Guide chênaie continentale_131_</v>
      </c>
      <c r="BL1220" s="312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0" t="str">
        <f>+VLOOKUP(G1220,Liste!$A$7:$H$69,8,FALSE)</f>
        <v>Feuillus</v>
      </c>
      <c r="BU1220" s="290">
        <f t="shared" ref="BU1220:BU1283" si="382">IF(BT1220="Résineux",0%,100%)</f>
        <v>1</v>
      </c>
      <c r="BV1220" s="292">
        <f t="shared" ref="BV1220:BV1283" si="383">+IF(BT1220="Résineux",100%,0%)</f>
        <v>0</v>
      </c>
      <c r="BW1220" s="311">
        <v>0</v>
      </c>
      <c r="BX1220" s="290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296">
        <f t="shared" ref="BZ1220:BZ1283" si="386">+IF(BJ1220&gt;=31,0,BY1220+BZ1219)</f>
        <v>0</v>
      </c>
      <c r="CB1220" s="291">
        <v>0.6</v>
      </c>
      <c r="CC1220" s="291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hidden="1" x14ac:dyDescent="0.25">
      <c r="A1221" s="4">
        <v>2021</v>
      </c>
      <c r="B1221" s="308">
        <v>44298</v>
      </c>
      <c r="C1221" s="4" t="s">
        <v>66</v>
      </c>
      <c r="D1221" s="4" t="s">
        <v>1490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1491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+VLOOKUP(G1221,Liste!$A$7:$G$69,3,FALSE)</f>
        <v>Chene_pedoncule</v>
      </c>
      <c r="BI1221" s="96" t="str">
        <f>+VLOOKUP(H1221,Liste!$B$7:$G$69,5,FALSE)</f>
        <v>Guide chênaie continentale</v>
      </c>
      <c r="BJ1221" s="131">
        <f t="shared" si="379"/>
        <v>30</v>
      </c>
      <c r="BK1221" s="131" t="str">
        <f t="shared" si="381"/>
        <v>Chene_pedoncule_F1_Dynamique_Guide chênaie continentale_30_</v>
      </c>
      <c r="BL1221" s="312"/>
      <c r="BM1221" s="13">
        <v>50.979962860234501</v>
      </c>
      <c r="BN1221" s="13">
        <v>242.11839966918399</v>
      </c>
      <c r="BP1221" s="13">
        <v>307.101589782742</v>
      </c>
      <c r="BQ1221" s="13"/>
      <c r="BT1221" s="290" t="str">
        <f>+VLOOKUP(G1221,Liste!$A$7:$H$69,8,FALSE)</f>
        <v>Feuillus</v>
      </c>
      <c r="BU1221" s="290">
        <f t="shared" si="382"/>
        <v>1</v>
      </c>
      <c r="BV1221" s="292">
        <f t="shared" si="383"/>
        <v>0</v>
      </c>
      <c r="BW1221" s="311">
        <v>0</v>
      </c>
      <c r="BX1221" s="290">
        <f t="shared" si="384"/>
        <v>0.25</v>
      </c>
      <c r="BY1221">
        <f t="shared" si="385"/>
        <v>0</v>
      </c>
      <c r="BZ1221" s="296">
        <f t="shared" si="386"/>
        <v>0</v>
      </c>
      <c r="CB1221" s="291">
        <v>0.6</v>
      </c>
      <c r="CC1221" s="291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hidden="1" x14ac:dyDescent="0.25">
      <c r="A1222" s="4">
        <v>2021</v>
      </c>
      <c r="B1222" s="308">
        <v>44298</v>
      </c>
      <c r="C1222" s="4" t="s">
        <v>66</v>
      </c>
      <c r="D1222" s="4" t="s">
        <v>1490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1491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+VLOOKUP(G1222,Liste!$A$7:$G$69,3,FALSE)</f>
        <v>Chene_pedoncule</v>
      </c>
      <c r="BI1222" s="96" t="str">
        <f>+VLOOKUP(H1222,Liste!$B$7:$G$69,5,FALSE)</f>
        <v>Guide chênaie continentale</v>
      </c>
      <c r="BJ1222" s="131">
        <f t="shared" si="379"/>
        <v>31</v>
      </c>
      <c r="BK1222" s="131" t="str">
        <f t="shared" si="381"/>
        <v>Chene_pedoncule_F1_Dynamique_Guide chênaie continentale_31_</v>
      </c>
      <c r="BL1222" s="312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0" t="str">
        <f>+VLOOKUP(G1222,Liste!$A$7:$H$69,8,FALSE)</f>
        <v>Feuillus</v>
      </c>
      <c r="BU1222" s="290">
        <f t="shared" si="382"/>
        <v>1</v>
      </c>
      <c r="BV1222" s="292">
        <f t="shared" si="383"/>
        <v>0</v>
      </c>
      <c r="BW1222" s="311">
        <v>0</v>
      </c>
      <c r="BX1222" s="290">
        <f t="shared" si="384"/>
        <v>0.25</v>
      </c>
      <c r="BY1222">
        <f t="shared" si="385"/>
        <v>0</v>
      </c>
      <c r="BZ1222" s="296">
        <f t="shared" si="386"/>
        <v>0</v>
      </c>
      <c r="CB1222" s="291">
        <v>0.6</v>
      </c>
      <c r="CC1222" s="291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hidden="1" x14ac:dyDescent="0.25">
      <c r="A1223" s="4">
        <v>2021</v>
      </c>
      <c r="B1223" s="308">
        <v>44298</v>
      </c>
      <c r="C1223" s="4" t="s">
        <v>66</v>
      </c>
      <c r="D1223" s="4" t="s">
        <v>1490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1491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+VLOOKUP(G1223,Liste!$A$7:$G$69,3,FALSE)</f>
        <v>Chene_pedoncule</v>
      </c>
      <c r="BI1223" s="96" t="str">
        <f>+VLOOKUP(H1223,Liste!$B$7:$G$69,5,FALSE)</f>
        <v>Guide chênaie continentale</v>
      </c>
      <c r="BJ1223" s="131">
        <f t="shared" si="379"/>
        <v>31</v>
      </c>
      <c r="BK1223" s="131" t="str">
        <f t="shared" si="381"/>
        <v>Chene_pedoncule_F1_Dynamique_Guide chênaie continentale_31_</v>
      </c>
      <c r="BL1223" s="312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0" t="str">
        <f>+VLOOKUP(G1223,Liste!$A$7:$H$69,8,FALSE)</f>
        <v>Feuillus</v>
      </c>
      <c r="BU1223" s="290">
        <f t="shared" si="382"/>
        <v>1</v>
      </c>
      <c r="BV1223" s="292">
        <f t="shared" si="383"/>
        <v>0</v>
      </c>
      <c r="BW1223" s="311">
        <v>0</v>
      </c>
      <c r="BX1223" s="290">
        <f t="shared" si="384"/>
        <v>0.25</v>
      </c>
      <c r="BY1223">
        <f t="shared" si="385"/>
        <v>0</v>
      </c>
      <c r="BZ1223" s="296">
        <f t="shared" si="386"/>
        <v>0</v>
      </c>
      <c r="CB1223" s="291">
        <v>0.6</v>
      </c>
      <c r="CC1223" s="291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hidden="1" x14ac:dyDescent="0.25">
      <c r="A1224" s="4">
        <v>2021</v>
      </c>
      <c r="B1224" s="308">
        <v>44298</v>
      </c>
      <c r="C1224" s="4" t="s">
        <v>66</v>
      </c>
      <c r="D1224" s="4" t="s">
        <v>1490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1491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+VLOOKUP(G1224,Liste!$A$7:$G$69,3,FALSE)</f>
        <v>Chene_pedoncule</v>
      </c>
      <c r="BI1224" s="96" t="str">
        <f>+VLOOKUP(H1224,Liste!$B$7:$G$69,5,FALSE)</f>
        <v>Guide chênaie continentale</v>
      </c>
      <c r="BJ1224" s="131">
        <f t="shared" si="379"/>
        <v>34</v>
      </c>
      <c r="BK1224" s="131" t="str">
        <f t="shared" si="381"/>
        <v>Chene_pedoncule_F1_Dynamique_Guide chênaie continentale_34_</v>
      </c>
      <c r="BL1224" s="312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0" t="str">
        <f>+VLOOKUP(G1224,Liste!$A$7:$H$69,8,FALSE)</f>
        <v>Feuillus</v>
      </c>
      <c r="BU1224" s="290">
        <f t="shared" si="382"/>
        <v>1</v>
      </c>
      <c r="BV1224" s="292">
        <f t="shared" si="383"/>
        <v>0</v>
      </c>
      <c r="BW1224" s="311">
        <v>0</v>
      </c>
      <c r="BX1224" s="290">
        <f t="shared" si="384"/>
        <v>0.25</v>
      </c>
      <c r="BY1224">
        <f t="shared" si="385"/>
        <v>0</v>
      </c>
      <c r="BZ1224" s="296">
        <f t="shared" si="386"/>
        <v>0</v>
      </c>
      <c r="CB1224" s="291">
        <v>0.6</v>
      </c>
      <c r="CC1224" s="291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hidden="1" x14ac:dyDescent="0.25">
      <c r="A1225" s="4">
        <v>2021</v>
      </c>
      <c r="B1225" s="308">
        <v>44298</v>
      </c>
      <c r="C1225" s="4" t="s">
        <v>66</v>
      </c>
      <c r="D1225" s="4" t="s">
        <v>1490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1491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+VLOOKUP(G1225,Liste!$A$7:$G$69,3,FALSE)</f>
        <v>Chene_pedoncule</v>
      </c>
      <c r="BI1225" s="96" t="str">
        <f>+VLOOKUP(H1225,Liste!$B$7:$G$69,5,FALSE)</f>
        <v>Guide chênaie continentale</v>
      </c>
      <c r="BJ1225" s="131">
        <f t="shared" si="379"/>
        <v>37</v>
      </c>
      <c r="BK1225" s="131" t="str">
        <f t="shared" si="381"/>
        <v>Chene_pedoncule_F1_Dynamique_Guide chênaie continentale_37_</v>
      </c>
      <c r="BL1225" s="312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0" t="str">
        <f>+VLOOKUP(G1225,Liste!$A$7:$H$69,8,FALSE)</f>
        <v>Feuillus</v>
      </c>
      <c r="BU1225" s="290">
        <f t="shared" si="382"/>
        <v>1</v>
      </c>
      <c r="BV1225" s="292">
        <f t="shared" si="383"/>
        <v>0</v>
      </c>
      <c r="BW1225" s="311">
        <v>0</v>
      </c>
      <c r="BX1225" s="290">
        <f t="shared" si="384"/>
        <v>0.25</v>
      </c>
      <c r="BY1225">
        <f t="shared" si="385"/>
        <v>0</v>
      </c>
      <c r="BZ1225" s="296">
        <f t="shared" si="386"/>
        <v>0</v>
      </c>
      <c r="CB1225" s="291">
        <v>0.6</v>
      </c>
      <c r="CC1225" s="291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hidden="1" x14ac:dyDescent="0.25">
      <c r="A1226" s="4">
        <v>2021</v>
      </c>
      <c r="B1226" s="308">
        <v>44298</v>
      </c>
      <c r="C1226" s="4" t="s">
        <v>66</v>
      </c>
      <c r="D1226" s="4" t="s">
        <v>1490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1491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+VLOOKUP(G1226,Liste!$A$7:$G$69,3,FALSE)</f>
        <v>Chene_pedoncule</v>
      </c>
      <c r="BI1226" s="96" t="str">
        <f>+VLOOKUP(H1226,Liste!$B$7:$G$69,5,FALSE)</f>
        <v>Guide chênaie continentale</v>
      </c>
      <c r="BJ1226" s="131">
        <f t="shared" si="379"/>
        <v>37</v>
      </c>
      <c r="BK1226" s="131" t="str">
        <f t="shared" si="381"/>
        <v>Chene_pedoncule_F1_Dynamique_Guide chênaie continentale_37_</v>
      </c>
      <c r="BL1226" s="312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0" t="str">
        <f>+VLOOKUP(G1226,Liste!$A$7:$H$69,8,FALSE)</f>
        <v>Feuillus</v>
      </c>
      <c r="BU1226" s="290">
        <f t="shared" si="382"/>
        <v>1</v>
      </c>
      <c r="BV1226" s="292">
        <f t="shared" si="383"/>
        <v>0</v>
      </c>
      <c r="BW1226" s="311">
        <v>0</v>
      </c>
      <c r="BX1226" s="290">
        <f t="shared" si="384"/>
        <v>0.25</v>
      </c>
      <c r="BY1226">
        <f t="shared" si="385"/>
        <v>0</v>
      </c>
      <c r="BZ1226" s="296">
        <f t="shared" si="386"/>
        <v>0</v>
      </c>
      <c r="CB1226" s="291">
        <v>0.6</v>
      </c>
      <c r="CC1226" s="291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hidden="1" x14ac:dyDescent="0.25">
      <c r="A1227" s="4">
        <v>2021</v>
      </c>
      <c r="B1227" s="308">
        <v>44298</v>
      </c>
      <c r="C1227" s="4" t="s">
        <v>66</v>
      </c>
      <c r="D1227" s="4" t="s">
        <v>1490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1491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+VLOOKUP(G1227,Liste!$A$7:$G$69,3,FALSE)</f>
        <v>Chene_pedoncule</v>
      </c>
      <c r="BI1227" s="96" t="str">
        <f>+VLOOKUP(H1227,Liste!$B$7:$G$69,5,FALSE)</f>
        <v>Guide chênaie continentale</v>
      </c>
      <c r="BJ1227" s="131">
        <f t="shared" si="379"/>
        <v>40</v>
      </c>
      <c r="BK1227" s="131" t="str">
        <f t="shared" si="381"/>
        <v>Chene_pedoncule_F1_Dynamique_Guide chênaie continentale_40_</v>
      </c>
      <c r="BL1227" s="312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0" t="str">
        <f>+VLOOKUP(G1227,Liste!$A$7:$H$69,8,FALSE)</f>
        <v>Feuillus</v>
      </c>
      <c r="BU1227" s="290">
        <f t="shared" si="382"/>
        <v>1</v>
      </c>
      <c r="BV1227" s="292">
        <f t="shared" si="383"/>
        <v>0</v>
      </c>
      <c r="BW1227" s="311">
        <v>0</v>
      </c>
      <c r="BX1227" s="290">
        <f t="shared" si="384"/>
        <v>0.25</v>
      </c>
      <c r="BY1227">
        <f t="shared" si="385"/>
        <v>0</v>
      </c>
      <c r="BZ1227" s="296">
        <f t="shared" si="386"/>
        <v>0</v>
      </c>
      <c r="CB1227" s="291">
        <v>0.6</v>
      </c>
      <c r="CC1227" s="291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hidden="1" x14ac:dyDescent="0.25">
      <c r="A1228" s="4">
        <v>2021</v>
      </c>
      <c r="B1228" s="308">
        <v>44298</v>
      </c>
      <c r="C1228" s="4" t="s">
        <v>66</v>
      </c>
      <c r="D1228" s="4" t="s">
        <v>1490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1491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+VLOOKUP(G1228,Liste!$A$7:$G$69,3,FALSE)</f>
        <v>Chene_pedoncule</v>
      </c>
      <c r="BI1228" s="96" t="str">
        <f>+VLOOKUP(H1228,Liste!$B$7:$G$69,5,FALSE)</f>
        <v>Guide chênaie continentale</v>
      </c>
      <c r="BJ1228" s="131">
        <f t="shared" si="379"/>
        <v>44</v>
      </c>
      <c r="BK1228" s="131" t="str">
        <f t="shared" si="381"/>
        <v>Chene_pedoncule_F1_Dynamique_Guide chênaie continentale_44_</v>
      </c>
      <c r="BL1228" s="312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0" t="str">
        <f>+VLOOKUP(G1228,Liste!$A$7:$H$69,8,FALSE)</f>
        <v>Feuillus</v>
      </c>
      <c r="BU1228" s="290">
        <f t="shared" si="382"/>
        <v>1</v>
      </c>
      <c r="BV1228" s="292">
        <f t="shared" si="383"/>
        <v>0</v>
      </c>
      <c r="BW1228" s="311">
        <v>0</v>
      </c>
      <c r="BX1228" s="290">
        <f t="shared" si="384"/>
        <v>0.25</v>
      </c>
      <c r="BY1228">
        <f t="shared" si="385"/>
        <v>0</v>
      </c>
      <c r="BZ1228" s="296">
        <f t="shared" si="386"/>
        <v>0</v>
      </c>
      <c r="CB1228" s="291">
        <v>0.6</v>
      </c>
      <c r="CC1228" s="291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hidden="1" x14ac:dyDescent="0.25">
      <c r="A1229" s="4">
        <v>2021</v>
      </c>
      <c r="B1229" s="308">
        <v>44298</v>
      </c>
      <c r="C1229" s="4" t="s">
        <v>66</v>
      </c>
      <c r="D1229" s="4" t="s">
        <v>1490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1491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+VLOOKUP(G1229,Liste!$A$7:$G$69,3,FALSE)</f>
        <v>Chene_pedoncule</v>
      </c>
      <c r="BI1229" s="96" t="str">
        <f>+VLOOKUP(H1229,Liste!$B$7:$G$69,5,FALSE)</f>
        <v>Guide chênaie continentale</v>
      </c>
      <c r="BJ1229" s="131">
        <f t="shared" si="379"/>
        <v>44</v>
      </c>
      <c r="BK1229" s="131" t="str">
        <f t="shared" si="381"/>
        <v>Chene_pedoncule_F1_Dynamique_Guide chênaie continentale_44_</v>
      </c>
      <c r="BL1229" s="312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0" t="str">
        <f>+VLOOKUP(G1229,Liste!$A$7:$H$69,8,FALSE)</f>
        <v>Feuillus</v>
      </c>
      <c r="BU1229" s="290">
        <f t="shared" si="382"/>
        <v>1</v>
      </c>
      <c r="BV1229" s="292">
        <f t="shared" si="383"/>
        <v>0</v>
      </c>
      <c r="BW1229" s="311">
        <v>0</v>
      </c>
      <c r="BX1229" s="290">
        <f t="shared" si="384"/>
        <v>0.25</v>
      </c>
      <c r="BY1229">
        <f t="shared" si="385"/>
        <v>0</v>
      </c>
      <c r="BZ1229" s="296">
        <f t="shared" si="386"/>
        <v>0</v>
      </c>
      <c r="CB1229" s="291">
        <v>0.6</v>
      </c>
      <c r="CC1229" s="291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hidden="1" x14ac:dyDescent="0.25">
      <c r="A1230" s="4">
        <v>2021</v>
      </c>
      <c r="B1230" s="308">
        <v>44298</v>
      </c>
      <c r="C1230" s="4" t="s">
        <v>66</v>
      </c>
      <c r="D1230" s="4" t="s">
        <v>1490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1491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+VLOOKUP(G1230,Liste!$A$7:$G$69,3,FALSE)</f>
        <v>Chene_pedoncule</v>
      </c>
      <c r="BI1230" s="96" t="str">
        <f>+VLOOKUP(H1230,Liste!$B$7:$G$69,5,FALSE)</f>
        <v>Guide chênaie continentale</v>
      </c>
      <c r="BJ1230" s="131">
        <f t="shared" si="379"/>
        <v>47</v>
      </c>
      <c r="BK1230" s="131" t="str">
        <f t="shared" si="381"/>
        <v>Chene_pedoncule_F1_Dynamique_Guide chênaie continentale_47_</v>
      </c>
      <c r="BL1230" s="312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0" t="str">
        <f>+VLOOKUP(G1230,Liste!$A$7:$H$69,8,FALSE)</f>
        <v>Feuillus</v>
      </c>
      <c r="BU1230" s="290">
        <f t="shared" si="382"/>
        <v>1</v>
      </c>
      <c r="BV1230" s="292">
        <f t="shared" si="383"/>
        <v>0</v>
      </c>
      <c r="BW1230" s="311">
        <v>0</v>
      </c>
      <c r="BX1230" s="290">
        <f t="shared" si="384"/>
        <v>0.25</v>
      </c>
      <c r="BY1230">
        <f t="shared" si="385"/>
        <v>0</v>
      </c>
      <c r="BZ1230" s="296">
        <f t="shared" si="386"/>
        <v>0</v>
      </c>
      <c r="CB1230" s="291">
        <v>0.6</v>
      </c>
      <c r="CC1230" s="291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hidden="1" x14ac:dyDescent="0.25">
      <c r="A1231" s="4">
        <v>2021</v>
      </c>
      <c r="B1231" s="308">
        <v>44298</v>
      </c>
      <c r="C1231" s="4" t="s">
        <v>66</v>
      </c>
      <c r="D1231" s="4" t="s">
        <v>1490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1491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+VLOOKUP(G1231,Liste!$A$7:$G$69,3,FALSE)</f>
        <v>Chene_pedoncule</v>
      </c>
      <c r="BI1231" s="96" t="str">
        <f>+VLOOKUP(H1231,Liste!$B$7:$G$69,5,FALSE)</f>
        <v>Guide chênaie continentale</v>
      </c>
      <c r="BJ1231" s="131">
        <f t="shared" si="379"/>
        <v>51</v>
      </c>
      <c r="BK1231" s="131" t="str">
        <f t="shared" si="381"/>
        <v>Chene_pedoncule_F1_Dynamique_Guide chênaie continentale_51_</v>
      </c>
      <c r="BL1231" s="312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0" t="str">
        <f>+VLOOKUP(G1231,Liste!$A$7:$H$69,8,FALSE)</f>
        <v>Feuillus</v>
      </c>
      <c r="BU1231" s="290">
        <f t="shared" si="382"/>
        <v>1</v>
      </c>
      <c r="BV1231" s="292">
        <f t="shared" si="383"/>
        <v>0</v>
      </c>
      <c r="BW1231" s="311">
        <v>0</v>
      </c>
      <c r="BX1231" s="290">
        <f t="shared" si="384"/>
        <v>0.25</v>
      </c>
      <c r="BY1231">
        <f t="shared" si="385"/>
        <v>0</v>
      </c>
      <c r="BZ1231" s="296">
        <f t="shared" si="386"/>
        <v>0</v>
      </c>
      <c r="CB1231" s="291">
        <v>0.6</v>
      </c>
      <c r="CC1231" s="291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hidden="1" x14ac:dyDescent="0.25">
      <c r="A1232" s="4">
        <v>2021</v>
      </c>
      <c r="B1232" s="308">
        <v>44298</v>
      </c>
      <c r="C1232" s="4" t="s">
        <v>66</v>
      </c>
      <c r="D1232" s="4" t="s">
        <v>1490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1491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+VLOOKUP(G1232,Liste!$A$7:$G$69,3,FALSE)</f>
        <v>Chene_pedoncule</v>
      </c>
      <c r="BI1232" s="96" t="str">
        <f>+VLOOKUP(H1232,Liste!$B$7:$G$69,5,FALSE)</f>
        <v>Guide chênaie continentale</v>
      </c>
      <c r="BJ1232" s="131">
        <f t="shared" si="379"/>
        <v>51</v>
      </c>
      <c r="BK1232" s="131" t="str">
        <f t="shared" si="381"/>
        <v>Chene_pedoncule_F1_Dynamique_Guide chênaie continentale_51_</v>
      </c>
      <c r="BL1232" s="312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0" t="str">
        <f>+VLOOKUP(G1232,Liste!$A$7:$H$69,8,FALSE)</f>
        <v>Feuillus</v>
      </c>
      <c r="BU1232" s="290">
        <f t="shared" si="382"/>
        <v>1</v>
      </c>
      <c r="BV1232" s="292">
        <f t="shared" si="383"/>
        <v>0</v>
      </c>
      <c r="BW1232" s="311">
        <v>0</v>
      </c>
      <c r="BX1232" s="290">
        <f t="shared" si="384"/>
        <v>0.25</v>
      </c>
      <c r="BY1232">
        <f t="shared" si="385"/>
        <v>0</v>
      </c>
      <c r="BZ1232" s="296">
        <f t="shared" si="386"/>
        <v>0</v>
      </c>
      <c r="CB1232" s="291">
        <v>0.6</v>
      </c>
      <c r="CC1232" s="291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hidden="1" x14ac:dyDescent="0.25">
      <c r="A1233" s="4">
        <v>2021</v>
      </c>
      <c r="B1233" s="308">
        <v>44298</v>
      </c>
      <c r="C1233" s="4" t="s">
        <v>66</v>
      </c>
      <c r="D1233" s="4" t="s">
        <v>1490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1491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+VLOOKUP(G1233,Liste!$A$7:$G$69,3,FALSE)</f>
        <v>Chene_pedoncule</v>
      </c>
      <c r="BI1233" s="96" t="str">
        <f>+VLOOKUP(H1233,Liste!$B$7:$G$69,5,FALSE)</f>
        <v>Guide chênaie continentale</v>
      </c>
      <c r="BJ1233" s="131">
        <f t="shared" si="379"/>
        <v>54</v>
      </c>
      <c r="BK1233" s="131" t="str">
        <f t="shared" si="381"/>
        <v>Chene_pedoncule_F1_Dynamique_Guide chênaie continentale_54_</v>
      </c>
      <c r="BL1233" s="312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0" t="str">
        <f>+VLOOKUP(G1233,Liste!$A$7:$H$69,8,FALSE)</f>
        <v>Feuillus</v>
      </c>
      <c r="BU1233" s="290">
        <f t="shared" si="382"/>
        <v>1</v>
      </c>
      <c r="BV1233" s="292">
        <f t="shared" si="383"/>
        <v>0</v>
      </c>
      <c r="BW1233" s="311">
        <v>0</v>
      </c>
      <c r="BX1233" s="290">
        <f t="shared" si="384"/>
        <v>0.25</v>
      </c>
      <c r="BY1233">
        <f t="shared" si="385"/>
        <v>0</v>
      </c>
      <c r="BZ1233" s="296">
        <f t="shared" si="386"/>
        <v>0</v>
      </c>
      <c r="CB1233" s="291">
        <v>0.6</v>
      </c>
      <c r="CC1233" s="291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hidden="1" x14ac:dyDescent="0.25">
      <c r="A1234" s="4">
        <v>2021</v>
      </c>
      <c r="B1234" s="308">
        <v>44298</v>
      </c>
      <c r="C1234" s="4" t="s">
        <v>66</v>
      </c>
      <c r="D1234" s="4" t="s">
        <v>1490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1491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+VLOOKUP(G1234,Liste!$A$7:$G$69,3,FALSE)</f>
        <v>Chene_pedoncule</v>
      </c>
      <c r="BI1234" s="96" t="str">
        <f>+VLOOKUP(H1234,Liste!$B$7:$G$69,5,FALSE)</f>
        <v>Guide chênaie continentale</v>
      </c>
      <c r="BJ1234" s="131">
        <f t="shared" si="379"/>
        <v>58</v>
      </c>
      <c r="BK1234" s="131" t="str">
        <f t="shared" si="381"/>
        <v>Chene_pedoncule_F1_Dynamique_Guide chênaie continentale_58_</v>
      </c>
      <c r="BL1234" s="312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0" t="str">
        <f>+VLOOKUP(G1234,Liste!$A$7:$H$69,8,FALSE)</f>
        <v>Feuillus</v>
      </c>
      <c r="BU1234" s="290">
        <f t="shared" si="382"/>
        <v>1</v>
      </c>
      <c r="BV1234" s="292">
        <f t="shared" si="383"/>
        <v>0</v>
      </c>
      <c r="BW1234" s="311">
        <v>0</v>
      </c>
      <c r="BX1234" s="290">
        <f t="shared" si="384"/>
        <v>0.25</v>
      </c>
      <c r="BY1234">
        <f t="shared" si="385"/>
        <v>0</v>
      </c>
      <c r="BZ1234" s="296">
        <f t="shared" si="386"/>
        <v>0</v>
      </c>
      <c r="CB1234" s="291">
        <v>0.6</v>
      </c>
      <c r="CC1234" s="291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hidden="1" x14ac:dyDescent="0.25">
      <c r="A1235" s="4">
        <v>2021</v>
      </c>
      <c r="B1235" s="308">
        <v>44298</v>
      </c>
      <c r="C1235" s="4" t="s">
        <v>66</v>
      </c>
      <c r="D1235" s="4" t="s">
        <v>1490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1491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+VLOOKUP(G1235,Liste!$A$7:$G$69,3,FALSE)</f>
        <v>Chene_pedoncule</v>
      </c>
      <c r="BI1235" s="96" t="str">
        <f>+VLOOKUP(H1235,Liste!$B$7:$G$69,5,FALSE)</f>
        <v>Guide chênaie continentale</v>
      </c>
      <c r="BJ1235" s="131">
        <f t="shared" si="379"/>
        <v>58</v>
      </c>
      <c r="BK1235" s="131" t="str">
        <f t="shared" si="381"/>
        <v>Chene_pedoncule_F1_Dynamique_Guide chênaie continentale_58_</v>
      </c>
      <c r="BL1235" s="312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0" t="str">
        <f>+VLOOKUP(G1235,Liste!$A$7:$H$69,8,FALSE)</f>
        <v>Feuillus</v>
      </c>
      <c r="BU1235" s="290">
        <f t="shared" si="382"/>
        <v>1</v>
      </c>
      <c r="BV1235" s="292">
        <f t="shared" si="383"/>
        <v>0</v>
      </c>
      <c r="BW1235" s="311">
        <v>0</v>
      </c>
      <c r="BX1235" s="290">
        <f t="shared" si="384"/>
        <v>0.25</v>
      </c>
      <c r="BY1235">
        <f t="shared" si="385"/>
        <v>0</v>
      </c>
      <c r="BZ1235" s="296">
        <f t="shared" si="386"/>
        <v>0</v>
      </c>
      <c r="CB1235" s="291">
        <v>0.6</v>
      </c>
      <c r="CC1235" s="291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hidden="1" x14ac:dyDescent="0.25">
      <c r="A1236" s="4">
        <v>2021</v>
      </c>
      <c r="B1236" s="308">
        <v>44298</v>
      </c>
      <c r="C1236" s="4" t="s">
        <v>66</v>
      </c>
      <c r="D1236" s="4" t="s">
        <v>1490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1491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+VLOOKUP(G1236,Liste!$A$7:$G$69,3,FALSE)</f>
        <v>Chene_pedoncule</v>
      </c>
      <c r="BI1236" s="96" t="str">
        <f>+VLOOKUP(H1236,Liste!$B$7:$G$69,5,FALSE)</f>
        <v>Guide chênaie continentale</v>
      </c>
      <c r="BJ1236" s="131">
        <f t="shared" si="379"/>
        <v>61</v>
      </c>
      <c r="BK1236" s="131" t="str">
        <f t="shared" si="381"/>
        <v>Chene_pedoncule_F1_Dynamique_Guide chênaie continentale_61_</v>
      </c>
      <c r="BL1236" s="312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0" t="str">
        <f>+VLOOKUP(G1236,Liste!$A$7:$H$69,8,FALSE)</f>
        <v>Feuillus</v>
      </c>
      <c r="BU1236" s="290">
        <f t="shared" si="382"/>
        <v>1</v>
      </c>
      <c r="BV1236" s="292">
        <f t="shared" si="383"/>
        <v>0</v>
      </c>
      <c r="BW1236" s="311">
        <v>0</v>
      </c>
      <c r="BX1236" s="290">
        <f t="shared" si="384"/>
        <v>0.25</v>
      </c>
      <c r="BY1236">
        <f t="shared" si="385"/>
        <v>0</v>
      </c>
      <c r="BZ1236" s="296">
        <f t="shared" si="386"/>
        <v>0</v>
      </c>
      <c r="CB1236" s="291">
        <v>0.6</v>
      </c>
      <c r="CC1236" s="291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hidden="1" x14ac:dyDescent="0.25">
      <c r="A1237" s="4">
        <v>2021</v>
      </c>
      <c r="B1237" s="308">
        <v>44298</v>
      </c>
      <c r="C1237" s="4" t="s">
        <v>66</v>
      </c>
      <c r="D1237" s="4" t="s">
        <v>1490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1491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+VLOOKUP(G1237,Liste!$A$7:$G$69,3,FALSE)</f>
        <v>Chene_pedoncule</v>
      </c>
      <c r="BI1237" s="96" t="str">
        <f>+VLOOKUP(H1237,Liste!$B$7:$G$69,5,FALSE)</f>
        <v>Guide chênaie continentale</v>
      </c>
      <c r="BJ1237" s="131">
        <f t="shared" si="379"/>
        <v>65</v>
      </c>
      <c r="BK1237" s="131" t="str">
        <f t="shared" si="381"/>
        <v>Chene_pedoncule_F1_Dynamique_Guide chênaie continentale_65_</v>
      </c>
      <c r="BL1237" s="312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0" t="str">
        <f>+VLOOKUP(G1237,Liste!$A$7:$H$69,8,FALSE)</f>
        <v>Feuillus</v>
      </c>
      <c r="BU1237" s="290">
        <f t="shared" si="382"/>
        <v>1</v>
      </c>
      <c r="BV1237" s="292">
        <f t="shared" si="383"/>
        <v>0</v>
      </c>
      <c r="BW1237" s="311">
        <v>0</v>
      </c>
      <c r="BX1237" s="290">
        <f t="shared" si="384"/>
        <v>0.25</v>
      </c>
      <c r="BY1237">
        <f t="shared" si="385"/>
        <v>0</v>
      </c>
      <c r="BZ1237" s="296">
        <f t="shared" si="386"/>
        <v>0</v>
      </c>
      <c r="CB1237" s="291">
        <v>0.6</v>
      </c>
      <c r="CC1237" s="291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hidden="1" x14ac:dyDescent="0.25">
      <c r="A1238" s="4">
        <v>2021</v>
      </c>
      <c r="B1238" s="308">
        <v>44298</v>
      </c>
      <c r="C1238" s="4" t="s">
        <v>66</v>
      </c>
      <c r="D1238" s="4" t="s">
        <v>1490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1491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+VLOOKUP(G1238,Liste!$A$7:$G$69,3,FALSE)</f>
        <v>Chene_pedoncule</v>
      </c>
      <c r="BI1238" s="96" t="str">
        <f>+VLOOKUP(H1238,Liste!$B$7:$G$69,5,FALSE)</f>
        <v>Guide chênaie continentale</v>
      </c>
      <c r="BJ1238" s="131">
        <f t="shared" si="379"/>
        <v>65</v>
      </c>
      <c r="BK1238" s="131" t="str">
        <f t="shared" si="381"/>
        <v>Chene_pedoncule_F1_Dynamique_Guide chênaie continentale_65_</v>
      </c>
      <c r="BL1238" s="312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0" t="str">
        <f>+VLOOKUP(G1238,Liste!$A$7:$H$69,8,FALSE)</f>
        <v>Feuillus</v>
      </c>
      <c r="BU1238" s="290">
        <f t="shared" si="382"/>
        <v>1</v>
      </c>
      <c r="BV1238" s="292">
        <f t="shared" si="383"/>
        <v>0</v>
      </c>
      <c r="BW1238" s="311">
        <v>0</v>
      </c>
      <c r="BX1238" s="290">
        <f t="shared" si="384"/>
        <v>0.25</v>
      </c>
      <c r="BY1238">
        <f t="shared" si="385"/>
        <v>0</v>
      </c>
      <c r="BZ1238" s="296">
        <f t="shared" si="386"/>
        <v>0</v>
      </c>
      <c r="CB1238" s="291">
        <v>0.6</v>
      </c>
      <c r="CC1238" s="291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hidden="1" x14ac:dyDescent="0.25">
      <c r="A1239" s="4">
        <v>2021</v>
      </c>
      <c r="B1239" s="308">
        <v>44298</v>
      </c>
      <c r="C1239" s="4" t="s">
        <v>66</v>
      </c>
      <c r="D1239" s="4" t="s">
        <v>1490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1491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+VLOOKUP(G1239,Liste!$A$7:$G$69,3,FALSE)</f>
        <v>Chene_pedoncule</v>
      </c>
      <c r="BI1239" s="96" t="str">
        <f>+VLOOKUP(H1239,Liste!$B$7:$G$69,5,FALSE)</f>
        <v>Guide chênaie continentale</v>
      </c>
      <c r="BJ1239" s="131">
        <f t="shared" si="379"/>
        <v>68</v>
      </c>
      <c r="BK1239" s="131" t="str">
        <f t="shared" si="381"/>
        <v>Chene_pedoncule_F1_Dynamique_Guide chênaie continentale_68_</v>
      </c>
      <c r="BL1239" s="312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0" t="str">
        <f>+VLOOKUP(G1239,Liste!$A$7:$H$69,8,FALSE)</f>
        <v>Feuillus</v>
      </c>
      <c r="BU1239" s="290">
        <f t="shared" si="382"/>
        <v>1</v>
      </c>
      <c r="BV1239" s="292">
        <f t="shared" si="383"/>
        <v>0</v>
      </c>
      <c r="BW1239" s="311">
        <v>0</v>
      </c>
      <c r="BX1239" s="290">
        <f t="shared" si="384"/>
        <v>0.25</v>
      </c>
      <c r="BY1239">
        <f t="shared" si="385"/>
        <v>0</v>
      </c>
      <c r="BZ1239" s="296">
        <f t="shared" si="386"/>
        <v>0</v>
      </c>
      <c r="CB1239" s="291">
        <v>0.6</v>
      </c>
      <c r="CC1239" s="291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hidden="1" x14ac:dyDescent="0.25">
      <c r="A1240" s="4">
        <v>2021</v>
      </c>
      <c r="B1240" s="308">
        <v>44298</v>
      </c>
      <c r="C1240" s="4" t="s">
        <v>66</v>
      </c>
      <c r="D1240" s="4" t="s">
        <v>1490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1491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+VLOOKUP(G1240,Liste!$A$7:$G$69,3,FALSE)</f>
        <v>Chene_pedoncule</v>
      </c>
      <c r="BI1240" s="96" t="str">
        <f>+VLOOKUP(H1240,Liste!$B$7:$G$69,5,FALSE)</f>
        <v>Guide chênaie continentale</v>
      </c>
      <c r="BJ1240" s="131">
        <f t="shared" si="379"/>
        <v>72</v>
      </c>
      <c r="BK1240" s="131" t="str">
        <f t="shared" si="381"/>
        <v>Chene_pedoncule_F1_Dynamique_Guide chênaie continentale_72_</v>
      </c>
      <c r="BL1240" s="312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0" t="str">
        <f>+VLOOKUP(G1240,Liste!$A$7:$H$69,8,FALSE)</f>
        <v>Feuillus</v>
      </c>
      <c r="BU1240" s="290">
        <f t="shared" si="382"/>
        <v>1</v>
      </c>
      <c r="BV1240" s="292">
        <f t="shared" si="383"/>
        <v>0</v>
      </c>
      <c r="BW1240" s="311">
        <v>0</v>
      </c>
      <c r="BX1240" s="290">
        <f t="shared" si="384"/>
        <v>0.25</v>
      </c>
      <c r="BY1240">
        <f t="shared" si="385"/>
        <v>0</v>
      </c>
      <c r="BZ1240" s="296">
        <f t="shared" si="386"/>
        <v>0</v>
      </c>
      <c r="CB1240" s="291">
        <v>0.6</v>
      </c>
      <c r="CC1240" s="291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hidden="1" x14ac:dyDescent="0.25">
      <c r="A1241" s="4">
        <v>2021</v>
      </c>
      <c r="B1241" s="308">
        <v>44298</v>
      </c>
      <c r="C1241" s="4" t="s">
        <v>66</v>
      </c>
      <c r="D1241" s="4" t="s">
        <v>1490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1491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+VLOOKUP(G1241,Liste!$A$7:$G$69,3,FALSE)</f>
        <v>Chene_pedoncule</v>
      </c>
      <c r="BI1241" s="96" t="str">
        <f>+VLOOKUP(H1241,Liste!$B$7:$G$69,5,FALSE)</f>
        <v>Guide chênaie continentale</v>
      </c>
      <c r="BJ1241" s="131">
        <f t="shared" si="379"/>
        <v>72</v>
      </c>
      <c r="BK1241" s="131" t="str">
        <f t="shared" si="381"/>
        <v>Chene_pedoncule_F1_Dynamique_Guide chênaie continentale_72_</v>
      </c>
      <c r="BL1241" s="312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0" t="str">
        <f>+VLOOKUP(G1241,Liste!$A$7:$H$69,8,FALSE)</f>
        <v>Feuillus</v>
      </c>
      <c r="BU1241" s="290">
        <f t="shared" si="382"/>
        <v>1</v>
      </c>
      <c r="BV1241" s="292">
        <f t="shared" si="383"/>
        <v>0</v>
      </c>
      <c r="BW1241" s="311">
        <v>0</v>
      </c>
      <c r="BX1241" s="290">
        <f t="shared" si="384"/>
        <v>0.25</v>
      </c>
      <c r="BY1241">
        <f t="shared" si="385"/>
        <v>0</v>
      </c>
      <c r="BZ1241" s="296">
        <f t="shared" si="386"/>
        <v>0</v>
      </c>
      <c r="CB1241" s="291">
        <v>0.6</v>
      </c>
      <c r="CC1241" s="291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hidden="1" x14ac:dyDescent="0.25">
      <c r="A1242" s="4">
        <v>2021</v>
      </c>
      <c r="B1242" s="308">
        <v>44298</v>
      </c>
      <c r="C1242" s="4" t="s">
        <v>66</v>
      </c>
      <c r="D1242" s="4" t="s">
        <v>1490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1491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+VLOOKUP(G1242,Liste!$A$7:$G$69,3,FALSE)</f>
        <v>Chene_pedoncule</v>
      </c>
      <c r="BI1242" s="96" t="str">
        <f>+VLOOKUP(H1242,Liste!$B$7:$G$69,5,FALSE)</f>
        <v>Guide chênaie continentale</v>
      </c>
      <c r="BJ1242" s="131">
        <f t="shared" si="379"/>
        <v>75</v>
      </c>
      <c r="BK1242" s="131" t="str">
        <f t="shared" si="381"/>
        <v>Chene_pedoncule_F1_Dynamique_Guide chênaie continentale_75_</v>
      </c>
      <c r="BL1242" s="312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0" t="str">
        <f>+VLOOKUP(G1242,Liste!$A$7:$H$69,8,FALSE)</f>
        <v>Feuillus</v>
      </c>
      <c r="BU1242" s="290">
        <f t="shared" si="382"/>
        <v>1</v>
      </c>
      <c r="BV1242" s="292">
        <f t="shared" si="383"/>
        <v>0</v>
      </c>
      <c r="BW1242" s="311">
        <v>0</v>
      </c>
      <c r="BX1242" s="290">
        <f t="shared" si="384"/>
        <v>0.25</v>
      </c>
      <c r="BY1242">
        <f t="shared" si="385"/>
        <v>0</v>
      </c>
      <c r="BZ1242" s="296">
        <f t="shared" si="386"/>
        <v>0</v>
      </c>
      <c r="CB1242" s="291">
        <v>0.6</v>
      </c>
      <c r="CC1242" s="291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hidden="1" x14ac:dyDescent="0.25">
      <c r="A1243" s="4">
        <v>2021</v>
      </c>
      <c r="B1243" s="308">
        <v>44298</v>
      </c>
      <c r="C1243" s="4" t="s">
        <v>66</v>
      </c>
      <c r="D1243" s="4" t="s">
        <v>1490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1491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+VLOOKUP(G1243,Liste!$A$7:$G$69,3,FALSE)</f>
        <v>Chene_pedoncule</v>
      </c>
      <c r="BI1243" s="96" t="str">
        <f>+VLOOKUP(H1243,Liste!$B$7:$G$69,5,FALSE)</f>
        <v>Guide chênaie continentale</v>
      </c>
      <c r="BJ1243" s="131">
        <f t="shared" si="379"/>
        <v>78</v>
      </c>
      <c r="BK1243" s="131" t="str">
        <f t="shared" si="381"/>
        <v>Chene_pedoncule_F1_Dynamique_Guide chênaie continentale_78_</v>
      </c>
      <c r="BL1243" s="312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0" t="str">
        <f>+VLOOKUP(G1243,Liste!$A$7:$H$69,8,FALSE)</f>
        <v>Feuillus</v>
      </c>
      <c r="BU1243" s="290">
        <f t="shared" si="382"/>
        <v>1</v>
      </c>
      <c r="BV1243" s="292">
        <f t="shared" si="383"/>
        <v>0</v>
      </c>
      <c r="BW1243" s="311">
        <v>0</v>
      </c>
      <c r="BX1243" s="290">
        <f t="shared" si="384"/>
        <v>0.25</v>
      </c>
      <c r="BY1243">
        <f t="shared" si="385"/>
        <v>0</v>
      </c>
      <c r="BZ1243" s="296">
        <f t="shared" si="386"/>
        <v>0</v>
      </c>
      <c r="CB1243" s="291">
        <v>0.6</v>
      </c>
      <c r="CC1243" s="291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hidden="1" x14ac:dyDescent="0.25">
      <c r="A1244" s="4">
        <v>2021</v>
      </c>
      <c r="B1244" s="308">
        <v>44298</v>
      </c>
      <c r="C1244" s="4" t="s">
        <v>66</v>
      </c>
      <c r="D1244" s="4" t="s">
        <v>1490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1491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+VLOOKUP(G1244,Liste!$A$7:$G$69,3,FALSE)</f>
        <v>Chene_pedoncule</v>
      </c>
      <c r="BI1244" s="96" t="str">
        <f>+VLOOKUP(H1244,Liste!$B$7:$G$69,5,FALSE)</f>
        <v>Guide chênaie continentale</v>
      </c>
      <c r="BJ1244" s="131">
        <f t="shared" si="379"/>
        <v>81</v>
      </c>
      <c r="BK1244" s="131" t="str">
        <f t="shared" si="381"/>
        <v>Chene_pedoncule_F1_Dynamique_Guide chênaie continentale_81_</v>
      </c>
      <c r="BL1244" s="312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0" t="str">
        <f>+VLOOKUP(G1244,Liste!$A$7:$H$69,8,FALSE)</f>
        <v>Feuillus</v>
      </c>
      <c r="BU1244" s="290">
        <f t="shared" si="382"/>
        <v>1</v>
      </c>
      <c r="BV1244" s="292">
        <f t="shared" si="383"/>
        <v>0</v>
      </c>
      <c r="BW1244" s="311">
        <v>0</v>
      </c>
      <c r="BX1244" s="290">
        <f t="shared" si="384"/>
        <v>0.25</v>
      </c>
      <c r="BY1244">
        <f t="shared" si="385"/>
        <v>0</v>
      </c>
      <c r="BZ1244" s="296">
        <f t="shared" si="386"/>
        <v>0</v>
      </c>
      <c r="CB1244" s="291">
        <v>0.6</v>
      </c>
      <c r="CC1244" s="291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hidden="1" x14ac:dyDescent="0.25">
      <c r="A1245" s="4">
        <v>2021</v>
      </c>
      <c r="B1245" s="308">
        <v>44298</v>
      </c>
      <c r="C1245" s="4" t="s">
        <v>66</v>
      </c>
      <c r="D1245" s="4" t="s">
        <v>1490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1491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+VLOOKUP(G1245,Liste!$A$7:$G$69,3,FALSE)</f>
        <v>Chene_pedoncule</v>
      </c>
      <c r="BI1245" s="96" t="str">
        <f>+VLOOKUP(H1245,Liste!$B$7:$G$69,5,FALSE)</f>
        <v>Guide chênaie continentale</v>
      </c>
      <c r="BJ1245" s="131">
        <f t="shared" si="379"/>
        <v>81</v>
      </c>
      <c r="BK1245" s="131" t="str">
        <f t="shared" si="381"/>
        <v>Chene_pedoncule_F1_Dynamique_Guide chênaie continentale_81_</v>
      </c>
      <c r="BL1245" s="312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0" t="str">
        <f>+VLOOKUP(G1245,Liste!$A$7:$H$69,8,FALSE)</f>
        <v>Feuillus</v>
      </c>
      <c r="BU1245" s="290">
        <f t="shared" si="382"/>
        <v>1</v>
      </c>
      <c r="BV1245" s="292">
        <f t="shared" si="383"/>
        <v>0</v>
      </c>
      <c r="BW1245" s="311">
        <v>0</v>
      </c>
      <c r="BX1245" s="290">
        <f t="shared" si="384"/>
        <v>0.25</v>
      </c>
      <c r="BY1245">
        <f t="shared" si="385"/>
        <v>0</v>
      </c>
      <c r="BZ1245" s="296">
        <f t="shared" si="386"/>
        <v>0</v>
      </c>
      <c r="CB1245" s="291">
        <v>0.6</v>
      </c>
      <c r="CC1245" s="291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hidden="1" x14ac:dyDescent="0.25">
      <c r="A1246" s="4">
        <v>2021</v>
      </c>
      <c r="B1246" s="308">
        <v>44298</v>
      </c>
      <c r="C1246" s="4" t="s">
        <v>66</v>
      </c>
      <c r="D1246" s="4" t="s">
        <v>1490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1491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+VLOOKUP(G1246,Liste!$A$7:$G$69,3,FALSE)</f>
        <v>Chene_pedoncule</v>
      </c>
      <c r="BI1246" s="96" t="str">
        <f>+VLOOKUP(H1246,Liste!$B$7:$G$69,5,FALSE)</f>
        <v>Guide chênaie continentale</v>
      </c>
      <c r="BJ1246" s="131">
        <f t="shared" si="379"/>
        <v>84</v>
      </c>
      <c r="BK1246" s="131" t="str">
        <f t="shared" si="381"/>
        <v>Chene_pedoncule_F1_Dynamique_Guide chênaie continentale_84_</v>
      </c>
      <c r="BL1246" s="312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0" t="str">
        <f>+VLOOKUP(G1246,Liste!$A$7:$H$69,8,FALSE)</f>
        <v>Feuillus</v>
      </c>
      <c r="BU1246" s="290">
        <f t="shared" si="382"/>
        <v>1</v>
      </c>
      <c r="BV1246" s="292">
        <f t="shared" si="383"/>
        <v>0</v>
      </c>
      <c r="BW1246" s="311">
        <v>0</v>
      </c>
      <c r="BX1246" s="290">
        <f t="shared" si="384"/>
        <v>0.25</v>
      </c>
      <c r="BY1246">
        <f t="shared" si="385"/>
        <v>0</v>
      </c>
      <c r="BZ1246" s="296">
        <f t="shared" si="386"/>
        <v>0</v>
      </c>
      <c r="CB1246" s="291">
        <v>0.6</v>
      </c>
      <c r="CC1246" s="291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hidden="1" x14ac:dyDescent="0.25">
      <c r="A1247" s="4">
        <v>2021</v>
      </c>
      <c r="B1247" s="308">
        <v>44298</v>
      </c>
      <c r="C1247" s="4" t="s">
        <v>66</v>
      </c>
      <c r="D1247" s="4" t="s">
        <v>1490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1491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+VLOOKUP(G1247,Liste!$A$7:$G$69,3,FALSE)</f>
        <v>Chene_pedoncule</v>
      </c>
      <c r="BI1247" s="96" t="str">
        <f>+VLOOKUP(H1247,Liste!$B$7:$G$69,5,FALSE)</f>
        <v>Guide chênaie continentale</v>
      </c>
      <c r="BJ1247" s="131">
        <f t="shared" si="379"/>
        <v>87</v>
      </c>
      <c r="BK1247" s="131" t="str">
        <f t="shared" si="381"/>
        <v>Chene_pedoncule_F1_Dynamique_Guide chênaie continentale_87_</v>
      </c>
      <c r="BL1247" s="312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0" t="str">
        <f>+VLOOKUP(G1247,Liste!$A$7:$H$69,8,FALSE)</f>
        <v>Feuillus</v>
      </c>
      <c r="BU1247" s="290">
        <f t="shared" si="382"/>
        <v>1</v>
      </c>
      <c r="BV1247" s="292">
        <f t="shared" si="383"/>
        <v>0</v>
      </c>
      <c r="BW1247" s="311">
        <v>0</v>
      </c>
      <c r="BX1247" s="290">
        <f t="shared" si="384"/>
        <v>0.25</v>
      </c>
      <c r="BY1247">
        <f t="shared" si="385"/>
        <v>0</v>
      </c>
      <c r="BZ1247" s="296">
        <f t="shared" si="386"/>
        <v>0</v>
      </c>
      <c r="CB1247" s="291">
        <v>0.6</v>
      </c>
      <c r="CC1247" s="291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hidden="1" x14ac:dyDescent="0.25">
      <c r="A1248" s="4">
        <v>2021</v>
      </c>
      <c r="B1248" s="308">
        <v>44298</v>
      </c>
      <c r="C1248" s="4" t="s">
        <v>66</v>
      </c>
      <c r="D1248" s="4" t="s">
        <v>1490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1491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+VLOOKUP(G1248,Liste!$A$7:$G$69,3,FALSE)</f>
        <v>Chene_pedoncule</v>
      </c>
      <c r="BI1248" s="96" t="str">
        <f>+VLOOKUP(H1248,Liste!$B$7:$G$69,5,FALSE)</f>
        <v>Guide chênaie continentale</v>
      </c>
      <c r="BJ1248" s="131">
        <f t="shared" si="379"/>
        <v>90</v>
      </c>
      <c r="BK1248" s="131" t="str">
        <f t="shared" si="381"/>
        <v>Chene_pedoncule_F1_Dynamique_Guide chênaie continentale_90_</v>
      </c>
      <c r="BL1248" s="312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0" t="str">
        <f>+VLOOKUP(G1248,Liste!$A$7:$H$69,8,FALSE)</f>
        <v>Feuillus</v>
      </c>
      <c r="BU1248" s="290">
        <f t="shared" si="382"/>
        <v>1</v>
      </c>
      <c r="BV1248" s="292">
        <f t="shared" si="383"/>
        <v>0</v>
      </c>
      <c r="BW1248" s="311">
        <v>0</v>
      </c>
      <c r="BX1248" s="290">
        <f t="shared" si="384"/>
        <v>0.25</v>
      </c>
      <c r="BY1248">
        <f t="shared" si="385"/>
        <v>0</v>
      </c>
      <c r="BZ1248" s="296">
        <f t="shared" si="386"/>
        <v>0</v>
      </c>
      <c r="CB1248" s="291">
        <v>0.6</v>
      </c>
      <c r="CC1248" s="291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hidden="1" x14ac:dyDescent="0.25">
      <c r="A1249" s="4">
        <v>2021</v>
      </c>
      <c r="B1249" s="308">
        <v>44298</v>
      </c>
      <c r="C1249" s="4" t="s">
        <v>66</v>
      </c>
      <c r="D1249" s="4" t="s">
        <v>1490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1491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+VLOOKUP(G1249,Liste!$A$7:$G$69,3,FALSE)</f>
        <v>Chene_pedoncule</v>
      </c>
      <c r="BI1249" s="96" t="str">
        <f>+VLOOKUP(H1249,Liste!$B$7:$G$69,5,FALSE)</f>
        <v>Guide chênaie continentale</v>
      </c>
      <c r="BJ1249" s="131">
        <f t="shared" si="379"/>
        <v>90</v>
      </c>
      <c r="BK1249" s="131" t="str">
        <f t="shared" si="381"/>
        <v>Chene_pedoncule_F1_Dynamique_Guide chênaie continentale_90_</v>
      </c>
      <c r="BL1249" s="312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0" t="str">
        <f>+VLOOKUP(G1249,Liste!$A$7:$H$69,8,FALSE)</f>
        <v>Feuillus</v>
      </c>
      <c r="BU1249" s="290">
        <f t="shared" si="382"/>
        <v>1</v>
      </c>
      <c r="BV1249" s="292">
        <f t="shared" si="383"/>
        <v>0</v>
      </c>
      <c r="BW1249" s="311">
        <v>0</v>
      </c>
      <c r="BX1249" s="290">
        <f t="shared" si="384"/>
        <v>0.25</v>
      </c>
      <c r="BY1249">
        <f t="shared" si="385"/>
        <v>0</v>
      </c>
      <c r="BZ1249" s="296">
        <f t="shared" si="386"/>
        <v>0</v>
      </c>
      <c r="CB1249" s="291">
        <v>0.6</v>
      </c>
      <c r="CC1249" s="291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hidden="1" x14ac:dyDescent="0.25">
      <c r="A1250" s="4">
        <v>2021</v>
      </c>
      <c r="B1250" s="308">
        <v>44298</v>
      </c>
      <c r="C1250" s="4" t="s">
        <v>66</v>
      </c>
      <c r="D1250" s="4" t="s">
        <v>1490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1491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+VLOOKUP(G1250,Liste!$A$7:$G$69,3,FALSE)</f>
        <v>Chene_pedoncule</v>
      </c>
      <c r="BI1250" s="96" t="str">
        <f>+VLOOKUP(H1250,Liste!$B$7:$G$69,5,FALSE)</f>
        <v>Guide chênaie continentale</v>
      </c>
      <c r="BJ1250" s="131">
        <f t="shared" si="379"/>
        <v>93</v>
      </c>
      <c r="BK1250" s="131" t="str">
        <f t="shared" si="381"/>
        <v>Chene_pedoncule_F1_Dynamique_Guide chênaie continentale_93_</v>
      </c>
      <c r="BL1250" s="312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0" t="str">
        <f>+VLOOKUP(G1250,Liste!$A$7:$H$69,8,FALSE)</f>
        <v>Feuillus</v>
      </c>
      <c r="BU1250" s="290">
        <f t="shared" si="382"/>
        <v>1</v>
      </c>
      <c r="BV1250" s="292">
        <f t="shared" si="383"/>
        <v>0</v>
      </c>
      <c r="BW1250" s="311">
        <v>0</v>
      </c>
      <c r="BX1250" s="290">
        <f t="shared" si="384"/>
        <v>0.25</v>
      </c>
      <c r="BY1250">
        <f t="shared" si="385"/>
        <v>0</v>
      </c>
      <c r="BZ1250" s="296">
        <f t="shared" si="386"/>
        <v>0</v>
      </c>
      <c r="CB1250" s="291">
        <v>0.6</v>
      </c>
      <c r="CC1250" s="291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hidden="1" x14ac:dyDescent="0.25">
      <c r="A1251" s="4">
        <v>2021</v>
      </c>
      <c r="B1251" s="308">
        <v>44298</v>
      </c>
      <c r="C1251" s="4" t="s">
        <v>66</v>
      </c>
      <c r="D1251" s="4" t="s">
        <v>1490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1491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+VLOOKUP(G1251,Liste!$A$7:$G$69,3,FALSE)</f>
        <v>Chene_pedoncule</v>
      </c>
      <c r="BI1251" s="96" t="str">
        <f>+VLOOKUP(H1251,Liste!$B$7:$G$69,5,FALSE)</f>
        <v>Guide chênaie continentale</v>
      </c>
      <c r="BJ1251" s="131">
        <f t="shared" si="379"/>
        <v>96</v>
      </c>
      <c r="BK1251" s="131" t="str">
        <f t="shared" si="381"/>
        <v>Chene_pedoncule_F1_Dynamique_Guide chênaie continentale_96_</v>
      </c>
      <c r="BL1251" s="312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0" t="str">
        <f>+VLOOKUP(G1251,Liste!$A$7:$H$69,8,FALSE)</f>
        <v>Feuillus</v>
      </c>
      <c r="BU1251" s="290">
        <f t="shared" si="382"/>
        <v>1</v>
      </c>
      <c r="BV1251" s="292">
        <f t="shared" si="383"/>
        <v>0</v>
      </c>
      <c r="BW1251" s="311">
        <v>0</v>
      </c>
      <c r="BX1251" s="290">
        <f t="shared" si="384"/>
        <v>0.25</v>
      </c>
      <c r="BY1251">
        <f t="shared" si="385"/>
        <v>0</v>
      </c>
      <c r="BZ1251" s="296">
        <f t="shared" si="386"/>
        <v>0</v>
      </c>
      <c r="CB1251" s="291">
        <v>0.6</v>
      </c>
      <c r="CC1251" s="291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hidden="1" x14ac:dyDescent="0.25">
      <c r="A1252" s="4">
        <v>2021</v>
      </c>
      <c r="B1252" s="308">
        <v>44298</v>
      </c>
      <c r="C1252" s="4" t="s">
        <v>66</v>
      </c>
      <c r="D1252" s="4" t="s">
        <v>1490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1491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+VLOOKUP(G1252,Liste!$A$7:$G$69,3,FALSE)</f>
        <v>Chene_pedoncule</v>
      </c>
      <c r="BI1252" s="96" t="str">
        <f>+VLOOKUP(H1252,Liste!$B$7:$G$69,5,FALSE)</f>
        <v>Guide chênaie continentale</v>
      </c>
      <c r="BJ1252" s="131">
        <f t="shared" si="379"/>
        <v>99</v>
      </c>
      <c r="BK1252" s="131" t="str">
        <f t="shared" si="381"/>
        <v>Chene_pedoncule_F1_Dynamique_Guide chênaie continentale_99_</v>
      </c>
      <c r="BL1252" s="312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0" t="str">
        <f>+VLOOKUP(G1252,Liste!$A$7:$H$69,8,FALSE)</f>
        <v>Feuillus</v>
      </c>
      <c r="BU1252" s="290">
        <f t="shared" si="382"/>
        <v>1</v>
      </c>
      <c r="BV1252" s="292">
        <f t="shared" si="383"/>
        <v>0</v>
      </c>
      <c r="BW1252" s="311">
        <v>0</v>
      </c>
      <c r="BX1252" s="290">
        <f t="shared" si="384"/>
        <v>0.25</v>
      </c>
      <c r="BY1252">
        <f t="shared" si="385"/>
        <v>0</v>
      </c>
      <c r="BZ1252" s="296">
        <f t="shared" si="386"/>
        <v>0</v>
      </c>
      <c r="CB1252" s="291">
        <v>0.6</v>
      </c>
      <c r="CC1252" s="291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hidden="1" x14ac:dyDescent="0.25">
      <c r="A1253" s="4">
        <v>2021</v>
      </c>
      <c r="B1253" s="308">
        <v>44298</v>
      </c>
      <c r="C1253" s="4" t="s">
        <v>66</v>
      </c>
      <c r="D1253" s="4" t="s">
        <v>1490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1491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+VLOOKUP(G1253,Liste!$A$7:$G$69,3,FALSE)</f>
        <v>Chene_pedoncule</v>
      </c>
      <c r="BI1253" s="96" t="str">
        <f>+VLOOKUP(H1253,Liste!$B$7:$G$69,5,FALSE)</f>
        <v>Guide chênaie continentale</v>
      </c>
      <c r="BJ1253" s="131">
        <f t="shared" si="379"/>
        <v>99</v>
      </c>
      <c r="BK1253" s="131" t="str">
        <f t="shared" si="381"/>
        <v>Chene_pedoncule_F1_Dynamique_Guide chênaie continentale_99_</v>
      </c>
      <c r="BL1253" s="312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0" t="str">
        <f>+VLOOKUP(G1253,Liste!$A$7:$H$69,8,FALSE)</f>
        <v>Feuillus</v>
      </c>
      <c r="BU1253" s="290">
        <f t="shared" si="382"/>
        <v>1</v>
      </c>
      <c r="BV1253" s="292">
        <f t="shared" si="383"/>
        <v>0</v>
      </c>
      <c r="BW1253" s="311">
        <v>0</v>
      </c>
      <c r="BX1253" s="290">
        <f t="shared" si="384"/>
        <v>0.25</v>
      </c>
      <c r="BY1253">
        <f t="shared" si="385"/>
        <v>0</v>
      </c>
      <c r="BZ1253" s="296">
        <f t="shared" si="386"/>
        <v>0</v>
      </c>
      <c r="CB1253" s="291">
        <v>0.6</v>
      </c>
      <c r="CC1253" s="291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hidden="1" x14ac:dyDescent="0.25">
      <c r="A1254" s="4">
        <v>2021</v>
      </c>
      <c r="B1254" s="308">
        <v>44298</v>
      </c>
      <c r="C1254" s="4" t="s">
        <v>66</v>
      </c>
      <c r="D1254" s="4" t="s">
        <v>1490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1491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+VLOOKUP(G1254,Liste!$A$7:$G$69,3,FALSE)</f>
        <v>Chene_pedoncule</v>
      </c>
      <c r="BI1254" s="96" t="str">
        <f>+VLOOKUP(H1254,Liste!$B$7:$G$69,5,FALSE)</f>
        <v>Guide chênaie continentale</v>
      </c>
      <c r="BJ1254" s="131">
        <f t="shared" si="379"/>
        <v>101</v>
      </c>
      <c r="BK1254" s="131" t="str">
        <f t="shared" si="381"/>
        <v>Chene_pedoncule_F1_Dynamique_Guide chênaie continentale_101_</v>
      </c>
      <c r="BL1254" s="312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0" t="str">
        <f>+VLOOKUP(G1254,Liste!$A$7:$H$69,8,FALSE)</f>
        <v>Feuillus</v>
      </c>
      <c r="BU1254" s="290">
        <f t="shared" si="382"/>
        <v>1</v>
      </c>
      <c r="BV1254" s="292">
        <f t="shared" si="383"/>
        <v>0</v>
      </c>
      <c r="BW1254" s="311">
        <v>0</v>
      </c>
      <c r="BX1254" s="290">
        <f t="shared" si="384"/>
        <v>0.25</v>
      </c>
      <c r="BY1254">
        <f t="shared" si="385"/>
        <v>0</v>
      </c>
      <c r="BZ1254" s="296">
        <f t="shared" si="386"/>
        <v>0</v>
      </c>
      <c r="CB1254" s="291">
        <v>0.6</v>
      </c>
      <c r="CC1254" s="291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hidden="1" x14ac:dyDescent="0.25">
      <c r="A1255" s="4">
        <v>2021</v>
      </c>
      <c r="B1255" s="308">
        <v>44298</v>
      </c>
      <c r="C1255" s="4" t="s">
        <v>66</v>
      </c>
      <c r="D1255" s="4" t="s">
        <v>1490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1491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+VLOOKUP(G1255,Liste!$A$7:$G$69,3,FALSE)</f>
        <v>Chene_pedoncule</v>
      </c>
      <c r="BI1255" s="96" t="str">
        <f>+VLOOKUP(H1255,Liste!$B$7:$G$69,5,FALSE)</f>
        <v>Guide chênaie continentale</v>
      </c>
      <c r="BJ1255" s="131">
        <f t="shared" si="379"/>
        <v>101</v>
      </c>
      <c r="BK1255" s="131" t="str">
        <f t="shared" si="381"/>
        <v>Chene_pedoncule_F1_Dynamique_Guide chênaie continentale_101_</v>
      </c>
      <c r="BL1255" s="312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0" t="str">
        <f>+VLOOKUP(G1255,Liste!$A$7:$H$69,8,FALSE)</f>
        <v>Feuillus</v>
      </c>
      <c r="BU1255" s="290">
        <f t="shared" si="382"/>
        <v>1</v>
      </c>
      <c r="BV1255" s="292">
        <f t="shared" si="383"/>
        <v>0</v>
      </c>
      <c r="BW1255" s="311">
        <v>0</v>
      </c>
      <c r="BX1255" s="290">
        <f t="shared" si="384"/>
        <v>0.25</v>
      </c>
      <c r="BY1255">
        <f t="shared" si="385"/>
        <v>0</v>
      </c>
      <c r="BZ1255" s="296">
        <f t="shared" si="386"/>
        <v>0</v>
      </c>
      <c r="CB1255" s="291">
        <v>0.6</v>
      </c>
      <c r="CC1255" s="291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hidden="1" x14ac:dyDescent="0.25">
      <c r="A1256" s="4">
        <v>2021</v>
      </c>
      <c r="B1256" s="308">
        <v>44298</v>
      </c>
      <c r="C1256" s="4" t="s">
        <v>66</v>
      </c>
      <c r="D1256" s="4" t="s">
        <v>1490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1491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+VLOOKUP(G1256,Liste!$A$7:$G$69,3,FALSE)</f>
        <v>Chene_pedoncule</v>
      </c>
      <c r="BI1256" s="96" t="str">
        <f>+VLOOKUP(H1256,Liste!$B$7:$G$69,5,FALSE)</f>
        <v>Guide chênaie continentale</v>
      </c>
      <c r="BJ1256" s="131">
        <f t="shared" si="379"/>
        <v>103</v>
      </c>
      <c r="BK1256" s="131" t="str">
        <f t="shared" si="381"/>
        <v>Chene_pedoncule_F1_Dynamique_Guide chênaie continentale_103_</v>
      </c>
      <c r="BL1256" s="312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0" t="str">
        <f>+VLOOKUP(G1256,Liste!$A$7:$H$69,8,FALSE)</f>
        <v>Feuillus</v>
      </c>
      <c r="BU1256" s="290">
        <f t="shared" si="382"/>
        <v>1</v>
      </c>
      <c r="BV1256" s="292">
        <f t="shared" si="383"/>
        <v>0</v>
      </c>
      <c r="BW1256" s="311">
        <v>0</v>
      </c>
      <c r="BX1256" s="290">
        <f t="shared" si="384"/>
        <v>0.25</v>
      </c>
      <c r="BY1256">
        <f t="shared" si="385"/>
        <v>0</v>
      </c>
      <c r="BZ1256" s="296">
        <f t="shared" si="386"/>
        <v>0</v>
      </c>
      <c r="CB1256" s="291">
        <v>0.6</v>
      </c>
      <c r="CC1256" s="291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hidden="1" x14ac:dyDescent="0.25">
      <c r="A1257" s="4">
        <v>2021</v>
      </c>
      <c r="B1257" s="308">
        <v>44298</v>
      </c>
      <c r="C1257" s="4" t="s">
        <v>66</v>
      </c>
      <c r="D1257" s="4" t="s">
        <v>1490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1491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+VLOOKUP(G1257,Liste!$A$7:$G$69,3,FALSE)</f>
        <v>Chene_pedoncule</v>
      </c>
      <c r="BI1257" s="96" t="str">
        <f>+VLOOKUP(H1257,Liste!$B$7:$G$69,5,FALSE)</f>
        <v>Guide chênaie continentale</v>
      </c>
      <c r="BJ1257" s="131">
        <f t="shared" si="379"/>
        <v>103</v>
      </c>
      <c r="BK1257" s="131" t="str">
        <f t="shared" si="381"/>
        <v>Chene_pedoncule_F1_Dynamique_Guide chênaie continentale_103_</v>
      </c>
      <c r="BL1257" s="312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0" t="str">
        <f>+VLOOKUP(G1257,Liste!$A$7:$H$69,8,FALSE)</f>
        <v>Feuillus</v>
      </c>
      <c r="BU1257" s="290">
        <f t="shared" si="382"/>
        <v>1</v>
      </c>
      <c r="BV1257" s="292">
        <f t="shared" si="383"/>
        <v>0</v>
      </c>
      <c r="BW1257" s="311">
        <v>0</v>
      </c>
      <c r="BX1257" s="290">
        <f t="shared" si="384"/>
        <v>0.25</v>
      </c>
      <c r="BY1257">
        <f t="shared" si="385"/>
        <v>0</v>
      </c>
      <c r="BZ1257" s="296">
        <f t="shared" si="386"/>
        <v>0</v>
      </c>
      <c r="CB1257" s="291">
        <v>0.6</v>
      </c>
      <c r="CC1257" s="291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hidden="1" x14ac:dyDescent="0.25">
      <c r="A1258" s="4">
        <v>2021</v>
      </c>
      <c r="B1258" s="308">
        <v>44298</v>
      </c>
      <c r="C1258" s="4" t="s">
        <v>66</v>
      </c>
      <c r="D1258" s="4" t="s">
        <v>1490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1491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+VLOOKUP(G1258,Liste!$A$7:$G$69,3,FALSE)</f>
        <v>Chene_pedoncule</v>
      </c>
      <c r="BI1258" s="96" t="str">
        <f>+VLOOKUP(H1258,Liste!$B$7:$G$69,5,FALSE)</f>
        <v>Guide chênaie continentale</v>
      </c>
      <c r="BJ1258" s="131">
        <f t="shared" si="379"/>
        <v>106</v>
      </c>
      <c r="BK1258" s="131" t="str">
        <f t="shared" si="381"/>
        <v>Chene_pedoncule_F1_Dynamique_Guide chênaie continentale_106_</v>
      </c>
      <c r="BL1258" s="312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0" t="str">
        <f>+VLOOKUP(G1258,Liste!$A$7:$H$69,8,FALSE)</f>
        <v>Feuillus</v>
      </c>
      <c r="BU1258" s="290">
        <f t="shared" si="382"/>
        <v>1</v>
      </c>
      <c r="BV1258" s="292">
        <f t="shared" si="383"/>
        <v>0</v>
      </c>
      <c r="BW1258" s="311">
        <v>0</v>
      </c>
      <c r="BX1258" s="290">
        <f t="shared" si="384"/>
        <v>0.25</v>
      </c>
      <c r="BY1258">
        <f t="shared" si="385"/>
        <v>0</v>
      </c>
      <c r="BZ1258" s="296">
        <f t="shared" si="386"/>
        <v>0</v>
      </c>
      <c r="CB1258" s="291">
        <v>0.6</v>
      </c>
      <c r="CC1258" s="291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hidden="1" x14ac:dyDescent="0.25">
      <c r="A1259" s="4">
        <v>2021</v>
      </c>
      <c r="B1259" s="308">
        <v>44298</v>
      </c>
      <c r="C1259" s="4" t="s">
        <v>66</v>
      </c>
      <c r="D1259" s="4" t="s">
        <v>1490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1491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+VLOOKUP(G1259,Liste!$A$7:$G$69,3,FALSE)</f>
        <v>Chene_pedoncule</v>
      </c>
      <c r="BI1259" s="96" t="str">
        <f>+VLOOKUP(H1259,Liste!$B$7:$G$69,5,FALSE)</f>
        <v>Guide chênaie continentale</v>
      </c>
      <c r="BJ1259" s="131">
        <f t="shared" si="379"/>
        <v>106</v>
      </c>
      <c r="BK1259" s="131" t="str">
        <f t="shared" si="381"/>
        <v>Chene_pedoncule_F1_Dynamique_Guide chênaie continentale_106_</v>
      </c>
      <c r="BL1259" s="312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0" t="str">
        <f>+VLOOKUP(G1259,Liste!$A$7:$H$69,8,FALSE)</f>
        <v>Feuillus</v>
      </c>
      <c r="BU1259" s="290">
        <f t="shared" si="382"/>
        <v>1</v>
      </c>
      <c r="BV1259" s="292">
        <f t="shared" si="383"/>
        <v>0</v>
      </c>
      <c r="BW1259" s="311">
        <v>0</v>
      </c>
      <c r="BX1259" s="290">
        <f t="shared" si="384"/>
        <v>0.25</v>
      </c>
      <c r="BY1259">
        <f t="shared" si="385"/>
        <v>0</v>
      </c>
      <c r="BZ1259" s="296">
        <f t="shared" si="386"/>
        <v>0</v>
      </c>
      <c r="CB1259" s="291">
        <v>0.6</v>
      </c>
      <c r="CC1259" s="291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x14ac:dyDescent="0.25">
      <c r="A1260" s="4">
        <v>2021</v>
      </c>
      <c r="B1260" s="308">
        <v>44298</v>
      </c>
      <c r="C1260" s="4" t="s">
        <v>66</v>
      </c>
      <c r="D1260" s="4" t="s">
        <v>1490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1491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+VLOOKUP(G1260,Liste!$A$7:$G$69,3,FALSE)</f>
        <v>Chene_pedoncule</v>
      </c>
      <c r="BI1260" s="96" t="str">
        <f>+VLOOKUP(H1260,Liste!$B$7:$G$69,5,FALSE)</f>
        <v>Guide chênaie continentale</v>
      </c>
      <c r="BJ1260" s="131">
        <f t="shared" si="379"/>
        <v>30</v>
      </c>
      <c r="BK1260" s="131" t="str">
        <f t="shared" si="381"/>
        <v>Chene_pedoncule_F2_Dynamique_Guide chênaie continentale_30_</v>
      </c>
      <c r="BL1260" s="312"/>
      <c r="BM1260" s="13">
        <v>42.655981799321701</v>
      </c>
      <c r="BN1260" s="13">
        <v>198.873481257864</v>
      </c>
      <c r="BO1260" s="13"/>
      <c r="BP1260" s="13">
        <v>281.59342762421699</v>
      </c>
      <c r="BT1260" s="290" t="str">
        <f>+VLOOKUP(G1260,Liste!$A$7:$H$69,8,FALSE)</f>
        <v>Feuillus</v>
      </c>
      <c r="BU1260" s="290">
        <f t="shared" si="382"/>
        <v>1</v>
      </c>
      <c r="BV1260" s="292">
        <f t="shared" si="383"/>
        <v>0</v>
      </c>
      <c r="BW1260" s="311">
        <v>0</v>
      </c>
      <c r="BX1260" s="290">
        <f t="shared" si="384"/>
        <v>0.25</v>
      </c>
      <c r="BY1260">
        <f t="shared" si="385"/>
        <v>0</v>
      </c>
      <c r="BZ1260" s="296">
        <f t="shared" si="386"/>
        <v>0</v>
      </c>
      <c r="CB1260" s="291">
        <v>0.6</v>
      </c>
      <c r="CC1260" s="291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x14ac:dyDescent="0.25">
      <c r="A1261" s="4">
        <v>2021</v>
      </c>
      <c r="B1261" s="308">
        <v>44298</v>
      </c>
      <c r="C1261" s="4" t="s">
        <v>66</v>
      </c>
      <c r="D1261" s="4" t="s">
        <v>1490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1491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+VLOOKUP(G1261,Liste!$A$7:$G$69,3,FALSE)</f>
        <v>Chene_pedoncule</v>
      </c>
      <c r="BI1261" s="96" t="str">
        <f>+VLOOKUP(H1261,Liste!$B$7:$G$69,5,FALSE)</f>
        <v>Guide chênaie continentale</v>
      </c>
      <c r="BJ1261" s="131">
        <f t="shared" si="379"/>
        <v>38</v>
      </c>
      <c r="BK1261" s="131" t="str">
        <f t="shared" si="381"/>
        <v>Chene_pedoncule_F2_Dynamique_Guide chênaie continentale_38_</v>
      </c>
      <c r="BL1261" s="312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0" t="str">
        <f>+VLOOKUP(G1261,Liste!$A$7:$H$69,8,FALSE)</f>
        <v>Feuillus</v>
      </c>
      <c r="BU1261" s="290">
        <f t="shared" si="382"/>
        <v>1</v>
      </c>
      <c r="BV1261" s="292">
        <f t="shared" si="383"/>
        <v>0</v>
      </c>
      <c r="BW1261" s="311">
        <v>0</v>
      </c>
      <c r="BX1261" s="290">
        <f t="shared" si="384"/>
        <v>0.25</v>
      </c>
      <c r="BY1261">
        <f t="shared" si="385"/>
        <v>0</v>
      </c>
      <c r="BZ1261" s="296">
        <f t="shared" si="386"/>
        <v>0</v>
      </c>
      <c r="CB1261" s="291">
        <v>0.6</v>
      </c>
      <c r="CC1261" s="291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x14ac:dyDescent="0.25">
      <c r="A1262" s="4">
        <v>2021</v>
      </c>
      <c r="B1262" s="308">
        <v>44298</v>
      </c>
      <c r="C1262" s="4" t="s">
        <v>66</v>
      </c>
      <c r="D1262" s="4" t="s">
        <v>1490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1491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+VLOOKUP(G1262,Liste!$A$7:$G$69,3,FALSE)</f>
        <v>Chene_pedoncule</v>
      </c>
      <c r="BI1262" s="96" t="str">
        <f>+VLOOKUP(H1262,Liste!$B$7:$G$69,5,FALSE)</f>
        <v>Guide chênaie continentale</v>
      </c>
      <c r="BJ1262" s="131">
        <f t="shared" si="379"/>
        <v>38</v>
      </c>
      <c r="BK1262" s="131" t="str">
        <f t="shared" si="381"/>
        <v>Chene_pedoncule_F2_Dynamique_Guide chênaie continentale_38_</v>
      </c>
      <c r="BL1262" s="312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0" t="str">
        <f>+VLOOKUP(G1262,Liste!$A$7:$H$69,8,FALSE)</f>
        <v>Feuillus</v>
      </c>
      <c r="BU1262" s="290">
        <f t="shared" si="382"/>
        <v>1</v>
      </c>
      <c r="BV1262" s="292">
        <f t="shared" si="383"/>
        <v>0</v>
      </c>
      <c r="BW1262" s="311">
        <v>0</v>
      </c>
      <c r="BX1262" s="290">
        <f t="shared" si="384"/>
        <v>0.25</v>
      </c>
      <c r="BY1262">
        <f t="shared" si="385"/>
        <v>0</v>
      </c>
      <c r="BZ1262" s="296">
        <f t="shared" si="386"/>
        <v>0</v>
      </c>
      <c r="CB1262" s="291">
        <v>0.6</v>
      </c>
      <c r="CC1262" s="291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x14ac:dyDescent="0.25">
      <c r="A1263" s="4">
        <v>2021</v>
      </c>
      <c r="B1263" s="308">
        <v>44298</v>
      </c>
      <c r="C1263" s="4" t="s">
        <v>66</v>
      </c>
      <c r="D1263" s="4" t="s">
        <v>1490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1491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+VLOOKUP(G1263,Liste!$A$7:$G$69,3,FALSE)</f>
        <v>Chene_pedoncule</v>
      </c>
      <c r="BI1263" s="96" t="str">
        <f>+VLOOKUP(H1263,Liste!$B$7:$G$69,5,FALSE)</f>
        <v>Guide chênaie continentale</v>
      </c>
      <c r="BJ1263" s="131">
        <f t="shared" si="379"/>
        <v>41</v>
      </c>
      <c r="BK1263" s="131" t="str">
        <f t="shared" si="381"/>
        <v>Chene_pedoncule_F2_Dynamique_Guide chênaie continentale_41_</v>
      </c>
      <c r="BL1263" s="312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0" t="str">
        <f>+VLOOKUP(G1263,Liste!$A$7:$H$69,8,FALSE)</f>
        <v>Feuillus</v>
      </c>
      <c r="BU1263" s="290">
        <f t="shared" si="382"/>
        <v>1</v>
      </c>
      <c r="BV1263" s="292">
        <f t="shared" si="383"/>
        <v>0</v>
      </c>
      <c r="BW1263" s="311">
        <v>0</v>
      </c>
      <c r="BX1263" s="290">
        <f t="shared" si="384"/>
        <v>0.25</v>
      </c>
      <c r="BY1263">
        <f t="shared" si="385"/>
        <v>0</v>
      </c>
      <c r="BZ1263" s="296">
        <f t="shared" si="386"/>
        <v>0</v>
      </c>
      <c r="CB1263" s="291">
        <v>0.6</v>
      </c>
      <c r="CC1263" s="291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x14ac:dyDescent="0.25">
      <c r="A1264" s="4">
        <v>2021</v>
      </c>
      <c r="B1264" s="308">
        <v>44298</v>
      </c>
      <c r="C1264" s="4" t="s">
        <v>66</v>
      </c>
      <c r="D1264" s="4" t="s">
        <v>1490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1491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+VLOOKUP(G1264,Liste!$A$7:$G$69,3,FALSE)</f>
        <v>Chene_pedoncule</v>
      </c>
      <c r="BI1264" s="96" t="str">
        <f>+VLOOKUP(H1264,Liste!$B$7:$G$69,5,FALSE)</f>
        <v>Guide chênaie continentale</v>
      </c>
      <c r="BJ1264" s="131">
        <f t="shared" si="379"/>
        <v>45</v>
      </c>
      <c r="BK1264" s="131" t="str">
        <f t="shared" si="381"/>
        <v>Chene_pedoncule_F2_Dynamique_Guide chênaie continentale_45_</v>
      </c>
      <c r="BL1264" s="312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0" t="str">
        <f>+VLOOKUP(G1264,Liste!$A$7:$H$69,8,FALSE)</f>
        <v>Feuillus</v>
      </c>
      <c r="BU1264" s="290">
        <f t="shared" si="382"/>
        <v>1</v>
      </c>
      <c r="BV1264" s="292">
        <f t="shared" si="383"/>
        <v>0</v>
      </c>
      <c r="BW1264" s="311">
        <v>0</v>
      </c>
      <c r="BX1264" s="290">
        <f t="shared" si="384"/>
        <v>0.25</v>
      </c>
      <c r="BY1264">
        <f t="shared" si="385"/>
        <v>0</v>
      </c>
      <c r="BZ1264" s="296">
        <f t="shared" si="386"/>
        <v>0</v>
      </c>
      <c r="CB1264" s="291">
        <v>0.6</v>
      </c>
      <c r="CC1264" s="291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x14ac:dyDescent="0.25">
      <c r="A1265" s="4">
        <v>2021</v>
      </c>
      <c r="B1265" s="308">
        <v>44298</v>
      </c>
      <c r="C1265" s="4" t="s">
        <v>66</v>
      </c>
      <c r="D1265" s="4" t="s">
        <v>1490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1491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+VLOOKUP(G1265,Liste!$A$7:$G$69,3,FALSE)</f>
        <v>Chene_pedoncule</v>
      </c>
      <c r="BI1265" s="96" t="str">
        <f>+VLOOKUP(H1265,Liste!$B$7:$G$69,5,FALSE)</f>
        <v>Guide chênaie continentale</v>
      </c>
      <c r="BJ1265" s="131">
        <f t="shared" si="379"/>
        <v>45</v>
      </c>
      <c r="BK1265" s="131" t="str">
        <f t="shared" si="381"/>
        <v>Chene_pedoncule_F2_Dynamique_Guide chênaie continentale_45_</v>
      </c>
      <c r="BL1265" s="312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0" t="str">
        <f>+VLOOKUP(G1265,Liste!$A$7:$H$69,8,FALSE)</f>
        <v>Feuillus</v>
      </c>
      <c r="BU1265" s="290">
        <f t="shared" si="382"/>
        <v>1</v>
      </c>
      <c r="BV1265" s="292">
        <f t="shared" si="383"/>
        <v>0</v>
      </c>
      <c r="BW1265" s="311">
        <v>0</v>
      </c>
      <c r="BX1265" s="290">
        <f t="shared" si="384"/>
        <v>0.25</v>
      </c>
      <c r="BY1265">
        <f t="shared" si="385"/>
        <v>0</v>
      </c>
      <c r="BZ1265" s="296">
        <f t="shared" si="386"/>
        <v>0</v>
      </c>
      <c r="CB1265" s="291">
        <v>0.6</v>
      </c>
      <c r="CC1265" s="291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x14ac:dyDescent="0.25">
      <c r="A1266" s="4">
        <v>2021</v>
      </c>
      <c r="B1266" s="308">
        <v>44298</v>
      </c>
      <c r="C1266" s="4" t="s">
        <v>66</v>
      </c>
      <c r="D1266" s="4" t="s">
        <v>1490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1491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+VLOOKUP(G1266,Liste!$A$7:$G$69,3,FALSE)</f>
        <v>Chene_pedoncule</v>
      </c>
      <c r="BI1266" s="96" t="str">
        <f>+VLOOKUP(H1266,Liste!$B$7:$G$69,5,FALSE)</f>
        <v>Guide chênaie continentale</v>
      </c>
      <c r="BJ1266" s="131">
        <f t="shared" si="379"/>
        <v>48</v>
      </c>
      <c r="BK1266" s="131" t="str">
        <f t="shared" si="381"/>
        <v>Chene_pedoncule_F2_Dynamique_Guide chênaie continentale_48_</v>
      </c>
      <c r="BL1266" s="312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0" t="str">
        <f>+VLOOKUP(G1266,Liste!$A$7:$H$69,8,FALSE)</f>
        <v>Feuillus</v>
      </c>
      <c r="BU1266" s="290">
        <f t="shared" si="382"/>
        <v>1</v>
      </c>
      <c r="BV1266" s="292">
        <f t="shared" si="383"/>
        <v>0</v>
      </c>
      <c r="BW1266" s="311">
        <v>0</v>
      </c>
      <c r="BX1266" s="290">
        <f t="shared" si="384"/>
        <v>0.25</v>
      </c>
      <c r="BY1266">
        <f t="shared" si="385"/>
        <v>0</v>
      </c>
      <c r="BZ1266" s="296">
        <f t="shared" si="386"/>
        <v>0</v>
      </c>
      <c r="CB1266" s="291">
        <v>0.6</v>
      </c>
      <c r="CC1266" s="291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x14ac:dyDescent="0.25">
      <c r="A1267" s="4">
        <v>2021</v>
      </c>
      <c r="B1267" s="308">
        <v>44298</v>
      </c>
      <c r="C1267" s="4" t="s">
        <v>66</v>
      </c>
      <c r="D1267" s="4" t="s">
        <v>1490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1491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+VLOOKUP(G1267,Liste!$A$7:$G$69,3,FALSE)</f>
        <v>Chene_pedoncule</v>
      </c>
      <c r="BI1267" s="96" t="str">
        <f>+VLOOKUP(H1267,Liste!$B$7:$G$69,5,FALSE)</f>
        <v>Guide chênaie continentale</v>
      </c>
      <c r="BJ1267" s="131">
        <f t="shared" si="379"/>
        <v>52</v>
      </c>
      <c r="BK1267" s="131" t="str">
        <f t="shared" si="381"/>
        <v>Chene_pedoncule_F2_Dynamique_Guide chênaie continentale_52_</v>
      </c>
      <c r="BL1267" s="312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0" t="str">
        <f>+VLOOKUP(G1267,Liste!$A$7:$H$69,8,FALSE)</f>
        <v>Feuillus</v>
      </c>
      <c r="BU1267" s="290">
        <f t="shared" si="382"/>
        <v>1</v>
      </c>
      <c r="BV1267" s="292">
        <f t="shared" si="383"/>
        <v>0</v>
      </c>
      <c r="BW1267" s="311">
        <v>0</v>
      </c>
      <c r="BX1267" s="290">
        <f t="shared" si="384"/>
        <v>0.25</v>
      </c>
      <c r="BY1267">
        <f t="shared" si="385"/>
        <v>0</v>
      </c>
      <c r="BZ1267" s="296">
        <f t="shared" si="386"/>
        <v>0</v>
      </c>
      <c r="CB1267" s="291">
        <v>0.6</v>
      </c>
      <c r="CC1267" s="291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x14ac:dyDescent="0.25">
      <c r="A1268" s="4">
        <v>2021</v>
      </c>
      <c r="B1268" s="308">
        <v>44298</v>
      </c>
      <c r="C1268" s="4" t="s">
        <v>66</v>
      </c>
      <c r="D1268" s="4" t="s">
        <v>1490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1491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+VLOOKUP(G1268,Liste!$A$7:$G$69,3,FALSE)</f>
        <v>Chene_pedoncule</v>
      </c>
      <c r="BI1268" s="96" t="str">
        <f>+VLOOKUP(H1268,Liste!$B$7:$G$69,5,FALSE)</f>
        <v>Guide chênaie continentale</v>
      </c>
      <c r="BJ1268" s="131">
        <f t="shared" si="379"/>
        <v>52</v>
      </c>
      <c r="BK1268" s="131" t="str">
        <f t="shared" si="381"/>
        <v>Chene_pedoncule_F2_Dynamique_Guide chênaie continentale_52_</v>
      </c>
      <c r="BL1268" s="312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0" t="str">
        <f>+VLOOKUP(G1268,Liste!$A$7:$H$69,8,FALSE)</f>
        <v>Feuillus</v>
      </c>
      <c r="BU1268" s="290">
        <f t="shared" si="382"/>
        <v>1</v>
      </c>
      <c r="BV1268" s="292">
        <f t="shared" si="383"/>
        <v>0</v>
      </c>
      <c r="BW1268" s="311">
        <v>0</v>
      </c>
      <c r="BX1268" s="290">
        <f t="shared" si="384"/>
        <v>0.25</v>
      </c>
      <c r="BY1268">
        <f t="shared" si="385"/>
        <v>0</v>
      </c>
      <c r="BZ1268" s="296">
        <f t="shared" si="386"/>
        <v>0</v>
      </c>
      <c r="CB1268" s="291">
        <v>0.6</v>
      </c>
      <c r="CC1268" s="291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x14ac:dyDescent="0.25">
      <c r="A1269" s="4">
        <v>2021</v>
      </c>
      <c r="B1269" s="308">
        <v>44298</v>
      </c>
      <c r="C1269" s="4" t="s">
        <v>66</v>
      </c>
      <c r="D1269" s="4" t="s">
        <v>1490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1491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+VLOOKUP(G1269,Liste!$A$7:$G$69,3,FALSE)</f>
        <v>Chene_pedoncule</v>
      </c>
      <c r="BI1269" s="96" t="str">
        <f>+VLOOKUP(H1269,Liste!$B$7:$G$69,5,FALSE)</f>
        <v>Guide chênaie continentale</v>
      </c>
      <c r="BJ1269" s="131">
        <f t="shared" si="379"/>
        <v>55</v>
      </c>
      <c r="BK1269" s="131" t="str">
        <f t="shared" si="381"/>
        <v>Chene_pedoncule_F2_Dynamique_Guide chênaie continentale_55_</v>
      </c>
      <c r="BL1269" s="312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0" t="str">
        <f>+VLOOKUP(G1269,Liste!$A$7:$H$69,8,FALSE)</f>
        <v>Feuillus</v>
      </c>
      <c r="BU1269" s="290">
        <f t="shared" si="382"/>
        <v>1</v>
      </c>
      <c r="BV1269" s="292">
        <f t="shared" si="383"/>
        <v>0</v>
      </c>
      <c r="BW1269" s="311">
        <v>0</v>
      </c>
      <c r="BX1269" s="290">
        <f t="shared" si="384"/>
        <v>0.25</v>
      </c>
      <c r="BY1269">
        <f t="shared" si="385"/>
        <v>0</v>
      </c>
      <c r="BZ1269" s="296">
        <f t="shared" si="386"/>
        <v>0</v>
      </c>
      <c r="CB1269" s="291">
        <v>0.6</v>
      </c>
      <c r="CC1269" s="291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x14ac:dyDescent="0.25">
      <c r="A1270" s="4">
        <v>2021</v>
      </c>
      <c r="B1270" s="308">
        <v>44298</v>
      </c>
      <c r="C1270" s="4" t="s">
        <v>66</v>
      </c>
      <c r="D1270" s="4" t="s">
        <v>1490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1491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+VLOOKUP(G1270,Liste!$A$7:$G$69,3,FALSE)</f>
        <v>Chene_pedoncule</v>
      </c>
      <c r="BI1270" s="96" t="str">
        <f>+VLOOKUP(H1270,Liste!$B$7:$G$69,5,FALSE)</f>
        <v>Guide chênaie continentale</v>
      </c>
      <c r="BJ1270" s="131">
        <f t="shared" si="379"/>
        <v>59</v>
      </c>
      <c r="BK1270" s="131" t="str">
        <f t="shared" si="381"/>
        <v>Chene_pedoncule_F2_Dynamique_Guide chênaie continentale_59_</v>
      </c>
      <c r="BL1270" s="312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0" t="str">
        <f>+VLOOKUP(G1270,Liste!$A$7:$H$69,8,FALSE)</f>
        <v>Feuillus</v>
      </c>
      <c r="BU1270" s="290">
        <f t="shared" si="382"/>
        <v>1</v>
      </c>
      <c r="BV1270" s="292">
        <f t="shared" si="383"/>
        <v>0</v>
      </c>
      <c r="BW1270" s="311">
        <v>0</v>
      </c>
      <c r="BX1270" s="290">
        <f t="shared" si="384"/>
        <v>0.25</v>
      </c>
      <c r="BY1270">
        <f t="shared" si="385"/>
        <v>0</v>
      </c>
      <c r="BZ1270" s="296">
        <f t="shared" si="386"/>
        <v>0</v>
      </c>
      <c r="CB1270" s="291">
        <v>0.6</v>
      </c>
      <c r="CC1270" s="291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x14ac:dyDescent="0.25">
      <c r="A1271" s="4">
        <v>2021</v>
      </c>
      <c r="B1271" s="308">
        <v>44298</v>
      </c>
      <c r="C1271" s="4" t="s">
        <v>66</v>
      </c>
      <c r="D1271" s="4" t="s">
        <v>1490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1491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+VLOOKUP(G1271,Liste!$A$7:$G$69,3,FALSE)</f>
        <v>Chene_pedoncule</v>
      </c>
      <c r="BI1271" s="96" t="str">
        <f>+VLOOKUP(H1271,Liste!$B$7:$G$69,5,FALSE)</f>
        <v>Guide chênaie continentale</v>
      </c>
      <c r="BJ1271" s="131">
        <f t="shared" si="379"/>
        <v>59</v>
      </c>
      <c r="BK1271" s="131" t="str">
        <f t="shared" si="381"/>
        <v>Chene_pedoncule_F2_Dynamique_Guide chênaie continentale_59_</v>
      </c>
      <c r="BL1271" s="312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0" t="str">
        <f>+VLOOKUP(G1271,Liste!$A$7:$H$69,8,FALSE)</f>
        <v>Feuillus</v>
      </c>
      <c r="BU1271" s="290">
        <f t="shared" si="382"/>
        <v>1</v>
      </c>
      <c r="BV1271" s="292">
        <f t="shared" si="383"/>
        <v>0</v>
      </c>
      <c r="BW1271" s="311">
        <v>0</v>
      </c>
      <c r="BX1271" s="290">
        <f t="shared" si="384"/>
        <v>0.25</v>
      </c>
      <c r="BY1271">
        <f t="shared" si="385"/>
        <v>0</v>
      </c>
      <c r="BZ1271" s="296">
        <f t="shared" si="386"/>
        <v>0</v>
      </c>
      <c r="CB1271" s="291">
        <v>0.6</v>
      </c>
      <c r="CC1271" s="291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x14ac:dyDescent="0.25">
      <c r="A1272" s="4">
        <v>2021</v>
      </c>
      <c r="B1272" s="308">
        <v>44298</v>
      </c>
      <c r="C1272" s="4" t="s">
        <v>66</v>
      </c>
      <c r="D1272" s="4" t="s">
        <v>1490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1491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+VLOOKUP(G1272,Liste!$A$7:$G$69,3,FALSE)</f>
        <v>Chene_pedoncule</v>
      </c>
      <c r="BI1272" s="96" t="str">
        <f>+VLOOKUP(H1272,Liste!$B$7:$G$69,5,FALSE)</f>
        <v>Guide chênaie continentale</v>
      </c>
      <c r="BJ1272" s="131">
        <f t="shared" si="379"/>
        <v>62</v>
      </c>
      <c r="BK1272" s="131" t="str">
        <f t="shared" si="381"/>
        <v>Chene_pedoncule_F2_Dynamique_Guide chênaie continentale_62_</v>
      </c>
      <c r="BL1272" s="312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0" t="str">
        <f>+VLOOKUP(G1272,Liste!$A$7:$H$69,8,FALSE)</f>
        <v>Feuillus</v>
      </c>
      <c r="BU1272" s="290">
        <f t="shared" si="382"/>
        <v>1</v>
      </c>
      <c r="BV1272" s="292">
        <f t="shared" si="383"/>
        <v>0</v>
      </c>
      <c r="BW1272" s="311">
        <v>0</v>
      </c>
      <c r="BX1272" s="290">
        <f t="shared" si="384"/>
        <v>0.25</v>
      </c>
      <c r="BY1272">
        <f t="shared" si="385"/>
        <v>0</v>
      </c>
      <c r="BZ1272" s="296">
        <f t="shared" si="386"/>
        <v>0</v>
      </c>
      <c r="CB1272" s="291">
        <v>0.6</v>
      </c>
      <c r="CC1272" s="291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x14ac:dyDescent="0.25">
      <c r="A1273" s="4">
        <v>2021</v>
      </c>
      <c r="B1273" s="308">
        <v>44298</v>
      </c>
      <c r="C1273" s="4" t="s">
        <v>66</v>
      </c>
      <c r="D1273" s="4" t="s">
        <v>1490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1491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+VLOOKUP(G1273,Liste!$A$7:$G$69,3,FALSE)</f>
        <v>Chene_pedoncule</v>
      </c>
      <c r="BI1273" s="96" t="str">
        <f>+VLOOKUP(H1273,Liste!$B$7:$G$69,5,FALSE)</f>
        <v>Guide chênaie continentale</v>
      </c>
      <c r="BJ1273" s="131">
        <f t="shared" si="379"/>
        <v>65</v>
      </c>
      <c r="BK1273" s="131" t="str">
        <f t="shared" si="381"/>
        <v>Chene_pedoncule_F2_Dynamique_Guide chênaie continentale_65_</v>
      </c>
      <c r="BL1273" s="312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0" t="str">
        <f>+VLOOKUP(G1273,Liste!$A$7:$H$69,8,FALSE)</f>
        <v>Feuillus</v>
      </c>
      <c r="BU1273" s="290">
        <f t="shared" si="382"/>
        <v>1</v>
      </c>
      <c r="BV1273" s="292">
        <f t="shared" si="383"/>
        <v>0</v>
      </c>
      <c r="BW1273" s="311">
        <v>0</v>
      </c>
      <c r="BX1273" s="290">
        <f t="shared" si="384"/>
        <v>0.25</v>
      </c>
      <c r="BY1273">
        <f t="shared" si="385"/>
        <v>0</v>
      </c>
      <c r="BZ1273" s="296">
        <f t="shared" si="386"/>
        <v>0</v>
      </c>
      <c r="CB1273" s="291">
        <v>0.6</v>
      </c>
      <c r="CC1273" s="291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x14ac:dyDescent="0.25">
      <c r="A1274" s="4">
        <v>2021</v>
      </c>
      <c r="B1274" s="308">
        <v>44298</v>
      </c>
      <c r="C1274" s="4" t="s">
        <v>66</v>
      </c>
      <c r="D1274" s="4" t="s">
        <v>1490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1491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+VLOOKUP(G1274,Liste!$A$7:$G$69,3,FALSE)</f>
        <v>Chene_pedoncule</v>
      </c>
      <c r="BI1274" s="96" t="str">
        <f>+VLOOKUP(H1274,Liste!$B$7:$G$69,5,FALSE)</f>
        <v>Guide chênaie continentale</v>
      </c>
      <c r="BJ1274" s="131">
        <f t="shared" si="379"/>
        <v>67</v>
      </c>
      <c r="BK1274" s="131" t="str">
        <f t="shared" si="381"/>
        <v>Chene_pedoncule_F2_Dynamique_Guide chênaie continentale_67_</v>
      </c>
      <c r="BL1274" s="312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0" t="str">
        <f>+VLOOKUP(G1274,Liste!$A$7:$H$69,8,FALSE)</f>
        <v>Feuillus</v>
      </c>
      <c r="BU1274" s="290">
        <f t="shared" si="382"/>
        <v>1</v>
      </c>
      <c r="BV1274" s="292">
        <f t="shared" si="383"/>
        <v>0</v>
      </c>
      <c r="BW1274" s="311">
        <v>0</v>
      </c>
      <c r="BX1274" s="290">
        <f t="shared" si="384"/>
        <v>0.25</v>
      </c>
      <c r="BY1274">
        <f t="shared" si="385"/>
        <v>0</v>
      </c>
      <c r="BZ1274" s="296">
        <f t="shared" si="386"/>
        <v>0</v>
      </c>
      <c r="CB1274" s="291">
        <v>0.6</v>
      </c>
      <c r="CC1274" s="291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x14ac:dyDescent="0.25">
      <c r="A1275" s="4">
        <v>2021</v>
      </c>
      <c r="B1275" s="308">
        <v>44298</v>
      </c>
      <c r="C1275" s="4" t="s">
        <v>66</v>
      </c>
      <c r="D1275" s="4" t="s">
        <v>1490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1491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+VLOOKUP(G1275,Liste!$A$7:$G$69,3,FALSE)</f>
        <v>Chene_pedoncule</v>
      </c>
      <c r="BI1275" s="96" t="str">
        <f>+VLOOKUP(H1275,Liste!$B$7:$G$69,5,FALSE)</f>
        <v>Guide chênaie continentale</v>
      </c>
      <c r="BJ1275" s="131">
        <f t="shared" si="379"/>
        <v>67</v>
      </c>
      <c r="BK1275" s="131" t="str">
        <f t="shared" si="381"/>
        <v>Chene_pedoncule_F2_Dynamique_Guide chênaie continentale_67_</v>
      </c>
      <c r="BL1275" s="312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0" t="str">
        <f>+VLOOKUP(G1275,Liste!$A$7:$H$69,8,FALSE)</f>
        <v>Feuillus</v>
      </c>
      <c r="BU1275" s="290">
        <f t="shared" si="382"/>
        <v>1</v>
      </c>
      <c r="BV1275" s="292">
        <f t="shared" si="383"/>
        <v>0</v>
      </c>
      <c r="BW1275" s="311">
        <v>0</v>
      </c>
      <c r="BX1275" s="290">
        <f t="shared" si="384"/>
        <v>0.25</v>
      </c>
      <c r="BY1275">
        <f t="shared" si="385"/>
        <v>0</v>
      </c>
      <c r="BZ1275" s="296">
        <f t="shared" si="386"/>
        <v>0</v>
      </c>
      <c r="CB1275" s="291">
        <v>0.6</v>
      </c>
      <c r="CC1275" s="291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x14ac:dyDescent="0.25">
      <c r="A1276" s="4">
        <v>2021</v>
      </c>
      <c r="B1276" s="308">
        <v>44298</v>
      </c>
      <c r="C1276" s="4" t="s">
        <v>66</v>
      </c>
      <c r="D1276" s="4" t="s">
        <v>1490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1491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+VLOOKUP(G1276,Liste!$A$7:$G$69,3,FALSE)</f>
        <v>Chene_pedoncule</v>
      </c>
      <c r="BI1276" s="96" t="str">
        <f>+VLOOKUP(H1276,Liste!$B$7:$G$69,5,FALSE)</f>
        <v>Guide chênaie continentale</v>
      </c>
      <c r="BJ1276" s="131">
        <f t="shared" si="379"/>
        <v>70</v>
      </c>
      <c r="BK1276" s="131" t="str">
        <f t="shared" si="381"/>
        <v>Chene_pedoncule_F2_Dynamique_Guide chênaie continentale_70_</v>
      </c>
      <c r="BL1276" s="312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0" t="str">
        <f>+VLOOKUP(G1276,Liste!$A$7:$H$69,8,FALSE)</f>
        <v>Feuillus</v>
      </c>
      <c r="BU1276" s="290">
        <f t="shared" si="382"/>
        <v>1</v>
      </c>
      <c r="BV1276" s="292">
        <f t="shared" si="383"/>
        <v>0</v>
      </c>
      <c r="BW1276" s="311">
        <v>0</v>
      </c>
      <c r="BX1276" s="290">
        <f t="shared" si="384"/>
        <v>0.25</v>
      </c>
      <c r="BY1276">
        <f t="shared" si="385"/>
        <v>0</v>
      </c>
      <c r="BZ1276" s="296">
        <f t="shared" si="386"/>
        <v>0</v>
      </c>
      <c r="CB1276" s="291">
        <v>0.6</v>
      </c>
      <c r="CC1276" s="291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x14ac:dyDescent="0.25">
      <c r="A1277" s="4">
        <v>2021</v>
      </c>
      <c r="B1277" s="308">
        <v>44298</v>
      </c>
      <c r="C1277" s="4" t="s">
        <v>66</v>
      </c>
      <c r="D1277" s="4" t="s">
        <v>1490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1491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+VLOOKUP(G1277,Liste!$A$7:$G$69,3,FALSE)</f>
        <v>Chene_pedoncule</v>
      </c>
      <c r="BI1277" s="96" t="str">
        <f>+VLOOKUP(H1277,Liste!$B$7:$G$69,5,FALSE)</f>
        <v>Guide chênaie continentale</v>
      </c>
      <c r="BJ1277" s="131">
        <f t="shared" si="379"/>
        <v>73</v>
      </c>
      <c r="BK1277" s="131" t="str">
        <f t="shared" si="381"/>
        <v>Chene_pedoncule_F2_Dynamique_Guide chênaie continentale_73_</v>
      </c>
      <c r="BL1277" s="312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0" t="str">
        <f>+VLOOKUP(G1277,Liste!$A$7:$H$69,8,FALSE)</f>
        <v>Feuillus</v>
      </c>
      <c r="BU1277" s="290">
        <f t="shared" si="382"/>
        <v>1</v>
      </c>
      <c r="BV1277" s="292">
        <f t="shared" si="383"/>
        <v>0</v>
      </c>
      <c r="BW1277" s="311">
        <v>0</v>
      </c>
      <c r="BX1277" s="290">
        <f t="shared" si="384"/>
        <v>0.25</v>
      </c>
      <c r="BY1277">
        <f t="shared" si="385"/>
        <v>0</v>
      </c>
      <c r="BZ1277" s="296">
        <f t="shared" si="386"/>
        <v>0</v>
      </c>
      <c r="CB1277" s="291">
        <v>0.6</v>
      </c>
      <c r="CC1277" s="291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x14ac:dyDescent="0.25">
      <c r="A1278" s="4">
        <v>2021</v>
      </c>
      <c r="B1278" s="308">
        <v>44298</v>
      </c>
      <c r="C1278" s="4" t="s">
        <v>66</v>
      </c>
      <c r="D1278" s="4" t="s">
        <v>1490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1491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+VLOOKUP(G1278,Liste!$A$7:$G$69,3,FALSE)</f>
        <v>Chene_pedoncule</v>
      </c>
      <c r="BI1278" s="96" t="str">
        <f>+VLOOKUP(H1278,Liste!$B$7:$G$69,5,FALSE)</f>
        <v>Guide chênaie continentale</v>
      </c>
      <c r="BJ1278" s="131">
        <f t="shared" si="379"/>
        <v>75</v>
      </c>
      <c r="BK1278" s="131" t="str">
        <f t="shared" si="381"/>
        <v>Chene_pedoncule_F2_Dynamique_Guide chênaie continentale_75_</v>
      </c>
      <c r="BL1278" s="312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0" t="str">
        <f>+VLOOKUP(G1278,Liste!$A$7:$H$69,8,FALSE)</f>
        <v>Feuillus</v>
      </c>
      <c r="BU1278" s="290">
        <f t="shared" si="382"/>
        <v>1</v>
      </c>
      <c r="BV1278" s="292">
        <f t="shared" si="383"/>
        <v>0</v>
      </c>
      <c r="BW1278" s="311">
        <v>0</v>
      </c>
      <c r="BX1278" s="290">
        <f t="shared" si="384"/>
        <v>0.25</v>
      </c>
      <c r="BY1278">
        <f t="shared" si="385"/>
        <v>0</v>
      </c>
      <c r="BZ1278" s="296">
        <f t="shared" si="386"/>
        <v>0</v>
      </c>
      <c r="CB1278" s="291">
        <v>0.6</v>
      </c>
      <c r="CC1278" s="291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x14ac:dyDescent="0.25">
      <c r="A1279" s="4">
        <v>2021</v>
      </c>
      <c r="B1279" s="308">
        <v>44298</v>
      </c>
      <c r="C1279" s="4" t="s">
        <v>66</v>
      </c>
      <c r="D1279" s="4" t="s">
        <v>1490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1491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+VLOOKUP(G1279,Liste!$A$7:$G$69,3,FALSE)</f>
        <v>Chene_pedoncule</v>
      </c>
      <c r="BI1279" s="96" t="str">
        <f>+VLOOKUP(H1279,Liste!$B$7:$G$69,5,FALSE)</f>
        <v>Guide chênaie continentale</v>
      </c>
      <c r="BJ1279" s="131">
        <f t="shared" si="379"/>
        <v>75</v>
      </c>
      <c r="BK1279" s="131" t="str">
        <f t="shared" si="381"/>
        <v>Chene_pedoncule_F2_Dynamique_Guide chênaie continentale_75_</v>
      </c>
      <c r="BL1279" s="312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0" t="str">
        <f>+VLOOKUP(G1279,Liste!$A$7:$H$69,8,FALSE)</f>
        <v>Feuillus</v>
      </c>
      <c r="BU1279" s="290">
        <f t="shared" si="382"/>
        <v>1</v>
      </c>
      <c r="BV1279" s="292">
        <f t="shared" si="383"/>
        <v>0</v>
      </c>
      <c r="BW1279" s="311">
        <v>0</v>
      </c>
      <c r="BX1279" s="290">
        <f t="shared" si="384"/>
        <v>0.25</v>
      </c>
      <c r="BY1279">
        <f t="shared" si="385"/>
        <v>0</v>
      </c>
      <c r="BZ1279" s="296">
        <f t="shared" si="386"/>
        <v>0</v>
      </c>
      <c r="CB1279" s="291">
        <v>0.6</v>
      </c>
      <c r="CC1279" s="291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x14ac:dyDescent="0.25">
      <c r="A1280" s="4">
        <v>2021</v>
      </c>
      <c r="B1280" s="308">
        <v>44298</v>
      </c>
      <c r="C1280" s="4" t="s">
        <v>66</v>
      </c>
      <c r="D1280" s="4" t="s">
        <v>1490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1491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+VLOOKUP(G1280,Liste!$A$7:$G$69,3,FALSE)</f>
        <v>Chene_pedoncule</v>
      </c>
      <c r="BI1280" s="96" t="str">
        <f>+VLOOKUP(H1280,Liste!$B$7:$G$69,5,FALSE)</f>
        <v>Guide chênaie continentale</v>
      </c>
      <c r="BJ1280" s="131">
        <f t="shared" si="379"/>
        <v>78</v>
      </c>
      <c r="BK1280" s="131" t="str">
        <f t="shared" si="381"/>
        <v>Chene_pedoncule_F2_Dynamique_Guide chênaie continentale_78_</v>
      </c>
      <c r="BL1280" s="312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0" t="str">
        <f>+VLOOKUP(G1280,Liste!$A$7:$H$69,8,FALSE)</f>
        <v>Feuillus</v>
      </c>
      <c r="BU1280" s="290">
        <f t="shared" si="382"/>
        <v>1</v>
      </c>
      <c r="BV1280" s="292">
        <f t="shared" si="383"/>
        <v>0</v>
      </c>
      <c r="BW1280" s="311">
        <v>0</v>
      </c>
      <c r="BX1280" s="290">
        <f t="shared" si="384"/>
        <v>0.25</v>
      </c>
      <c r="BY1280">
        <f t="shared" si="385"/>
        <v>0</v>
      </c>
      <c r="BZ1280" s="296">
        <f t="shared" si="386"/>
        <v>0</v>
      </c>
      <c r="CB1280" s="291">
        <v>0.6</v>
      </c>
      <c r="CC1280" s="291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x14ac:dyDescent="0.25">
      <c r="A1281" s="4">
        <v>2021</v>
      </c>
      <c r="B1281" s="308">
        <v>44298</v>
      </c>
      <c r="C1281" s="4" t="s">
        <v>66</v>
      </c>
      <c r="D1281" s="4" t="s">
        <v>1490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1491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+VLOOKUP(G1281,Liste!$A$7:$G$69,3,FALSE)</f>
        <v>Chene_pedoncule</v>
      </c>
      <c r="BI1281" s="96" t="str">
        <f>+VLOOKUP(H1281,Liste!$B$7:$G$69,5,FALSE)</f>
        <v>Guide chênaie continentale</v>
      </c>
      <c r="BJ1281" s="131">
        <f t="shared" si="379"/>
        <v>81</v>
      </c>
      <c r="BK1281" s="131" t="str">
        <f t="shared" si="381"/>
        <v>Chene_pedoncule_F2_Dynamique_Guide chênaie continentale_81_</v>
      </c>
      <c r="BL1281" s="312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0" t="str">
        <f>+VLOOKUP(G1281,Liste!$A$7:$H$69,8,FALSE)</f>
        <v>Feuillus</v>
      </c>
      <c r="BU1281" s="290">
        <f t="shared" si="382"/>
        <v>1</v>
      </c>
      <c r="BV1281" s="292">
        <f t="shared" si="383"/>
        <v>0</v>
      </c>
      <c r="BW1281" s="311">
        <v>0</v>
      </c>
      <c r="BX1281" s="290">
        <f t="shared" si="384"/>
        <v>0.25</v>
      </c>
      <c r="BY1281">
        <f t="shared" si="385"/>
        <v>0</v>
      </c>
      <c r="BZ1281" s="296">
        <f t="shared" si="386"/>
        <v>0</v>
      </c>
      <c r="CB1281" s="291">
        <v>0.6</v>
      </c>
      <c r="CC1281" s="291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x14ac:dyDescent="0.25">
      <c r="A1282" s="4">
        <v>2021</v>
      </c>
      <c r="B1282" s="308">
        <v>44298</v>
      </c>
      <c r="C1282" s="4" t="s">
        <v>66</v>
      </c>
      <c r="D1282" s="4" t="s">
        <v>1490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1491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+VLOOKUP(G1282,Liste!$A$7:$G$69,3,FALSE)</f>
        <v>Chene_pedoncule</v>
      </c>
      <c r="BI1282" s="96" t="str">
        <f>+VLOOKUP(H1282,Liste!$B$7:$G$69,5,FALSE)</f>
        <v>Guide chênaie continentale</v>
      </c>
      <c r="BJ1282" s="131">
        <f t="shared" si="379"/>
        <v>83</v>
      </c>
      <c r="BK1282" s="131" t="str">
        <f t="shared" si="381"/>
        <v>Chene_pedoncule_F2_Dynamique_Guide chênaie continentale_83_</v>
      </c>
      <c r="BL1282" s="312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0" t="str">
        <f>+VLOOKUP(G1282,Liste!$A$7:$H$69,8,FALSE)</f>
        <v>Feuillus</v>
      </c>
      <c r="BU1282" s="290">
        <f t="shared" si="382"/>
        <v>1</v>
      </c>
      <c r="BV1282" s="292">
        <f t="shared" si="383"/>
        <v>0</v>
      </c>
      <c r="BW1282" s="311">
        <v>0</v>
      </c>
      <c r="BX1282" s="290">
        <f t="shared" si="384"/>
        <v>0.25</v>
      </c>
      <c r="BY1282">
        <f t="shared" si="385"/>
        <v>0</v>
      </c>
      <c r="BZ1282" s="296">
        <f t="shared" si="386"/>
        <v>0</v>
      </c>
      <c r="CB1282" s="291">
        <v>0.6</v>
      </c>
      <c r="CC1282" s="291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x14ac:dyDescent="0.25">
      <c r="A1283" s="4">
        <v>2021</v>
      </c>
      <c r="B1283" s="308">
        <v>44298</v>
      </c>
      <c r="C1283" s="4" t="s">
        <v>66</v>
      </c>
      <c r="D1283" s="4" t="s">
        <v>1490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1491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+VLOOKUP(G1283,Liste!$A$7:$G$69,3,FALSE)</f>
        <v>Chene_pedoncule</v>
      </c>
      <c r="BI1283" s="96" t="str">
        <f>+VLOOKUP(H1283,Liste!$B$7:$G$69,5,FALSE)</f>
        <v>Guide chênaie continentale</v>
      </c>
      <c r="BJ1283" s="131">
        <f t="shared" ref="BJ1283:BJ1346" si="398">+AC1283</f>
        <v>83</v>
      </c>
      <c r="BK1283" s="131" t="str">
        <f t="shared" si="381"/>
        <v>Chene_pedoncule_F2_Dynamique_Guide chênaie continentale_83_</v>
      </c>
      <c r="BL1283" s="312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0" t="str">
        <f>+VLOOKUP(G1283,Liste!$A$7:$H$69,8,FALSE)</f>
        <v>Feuillus</v>
      </c>
      <c r="BU1283" s="290">
        <f t="shared" si="382"/>
        <v>1</v>
      </c>
      <c r="BV1283" s="292">
        <f t="shared" si="383"/>
        <v>0</v>
      </c>
      <c r="BW1283" s="311">
        <v>0</v>
      </c>
      <c r="BX1283" s="290">
        <f t="shared" si="384"/>
        <v>0.25</v>
      </c>
      <c r="BY1283">
        <f t="shared" si="385"/>
        <v>0</v>
      </c>
      <c r="BZ1283" s="296">
        <f t="shared" si="386"/>
        <v>0</v>
      </c>
      <c r="CB1283" s="291">
        <v>0.6</v>
      </c>
      <c r="CC1283" s="291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x14ac:dyDescent="0.25">
      <c r="A1284" s="4">
        <v>2021</v>
      </c>
      <c r="B1284" s="308">
        <v>44298</v>
      </c>
      <c r="C1284" s="4" t="s">
        <v>66</v>
      </c>
      <c r="D1284" s="4" t="s">
        <v>1490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1491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+VLOOKUP(G1284,Liste!$A$7:$G$69,3,FALSE)</f>
        <v>Chene_pedoncule</v>
      </c>
      <c r="BI1284" s="96" t="str">
        <f>+VLOOKUP(H1284,Liste!$B$7:$G$69,5,FALSE)</f>
        <v>Guide chênaie continentale</v>
      </c>
      <c r="BJ1284" s="131">
        <f t="shared" si="398"/>
        <v>86</v>
      </c>
      <c r="BK1284" s="131" t="str">
        <f t="shared" ref="BK1284:BK1347" si="400">+_xlfn.CONCAT(BH1284,"_",J1284,"_",I1284,"_",BI1284,"_",BJ1284,"_")</f>
        <v>Chene_pedoncule_F2_Dynamique_Guide chênaie continentale_86_</v>
      </c>
      <c r="BL1284" s="312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0" t="str">
        <f>+VLOOKUP(G1284,Liste!$A$7:$H$69,8,FALSE)</f>
        <v>Feuillus</v>
      </c>
      <c r="BU1284" s="290">
        <f t="shared" ref="BU1284:BU1347" si="401">IF(BT1284="Résineux",0%,100%)</f>
        <v>1</v>
      </c>
      <c r="BV1284" s="292">
        <f t="shared" ref="BV1284:BV1347" si="402">+IF(BT1284="Résineux",100%,0%)</f>
        <v>0</v>
      </c>
      <c r="BW1284" s="311">
        <v>0</v>
      </c>
      <c r="BX1284" s="290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296">
        <f t="shared" ref="BZ1284:BZ1347" si="405">+IF(BJ1284&gt;=31,0,BY1284+BZ1283)</f>
        <v>0</v>
      </c>
      <c r="CB1284" s="291">
        <v>0.6</v>
      </c>
      <c r="CC1284" s="291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x14ac:dyDescent="0.25">
      <c r="A1285" s="4">
        <v>2021</v>
      </c>
      <c r="B1285" s="308">
        <v>44298</v>
      </c>
      <c r="C1285" s="4" t="s">
        <v>66</v>
      </c>
      <c r="D1285" s="4" t="s">
        <v>1490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1491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+VLOOKUP(G1285,Liste!$A$7:$G$69,3,FALSE)</f>
        <v>Chene_pedoncule</v>
      </c>
      <c r="BI1285" s="96" t="str">
        <f>+VLOOKUP(H1285,Liste!$B$7:$G$69,5,FALSE)</f>
        <v>Guide chênaie continentale</v>
      </c>
      <c r="BJ1285" s="131">
        <f t="shared" si="398"/>
        <v>89</v>
      </c>
      <c r="BK1285" s="131" t="str">
        <f t="shared" si="400"/>
        <v>Chene_pedoncule_F2_Dynamique_Guide chênaie continentale_89_</v>
      </c>
      <c r="BL1285" s="312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0" t="str">
        <f>+VLOOKUP(G1285,Liste!$A$7:$H$69,8,FALSE)</f>
        <v>Feuillus</v>
      </c>
      <c r="BU1285" s="290">
        <f t="shared" si="401"/>
        <v>1</v>
      </c>
      <c r="BV1285" s="292">
        <f t="shared" si="402"/>
        <v>0</v>
      </c>
      <c r="BW1285" s="311">
        <v>0</v>
      </c>
      <c r="BX1285" s="290">
        <f t="shared" si="403"/>
        <v>0.25</v>
      </c>
      <c r="BY1285">
        <f t="shared" si="404"/>
        <v>0</v>
      </c>
      <c r="BZ1285" s="296">
        <f t="shared" si="405"/>
        <v>0</v>
      </c>
      <c r="CB1285" s="291">
        <v>0.6</v>
      </c>
      <c r="CC1285" s="291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x14ac:dyDescent="0.25">
      <c r="A1286" s="4">
        <v>2021</v>
      </c>
      <c r="B1286" s="308">
        <v>44298</v>
      </c>
      <c r="C1286" s="4" t="s">
        <v>66</v>
      </c>
      <c r="D1286" s="4" t="s">
        <v>1490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1491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+VLOOKUP(G1286,Liste!$A$7:$G$69,3,FALSE)</f>
        <v>Chene_pedoncule</v>
      </c>
      <c r="BI1286" s="96" t="str">
        <f>+VLOOKUP(H1286,Liste!$B$7:$G$69,5,FALSE)</f>
        <v>Guide chênaie continentale</v>
      </c>
      <c r="BJ1286" s="131">
        <f t="shared" si="398"/>
        <v>93</v>
      </c>
      <c r="BK1286" s="131" t="str">
        <f t="shared" si="400"/>
        <v>Chene_pedoncule_F2_Dynamique_Guide chênaie continentale_93_</v>
      </c>
      <c r="BL1286" s="312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0" t="str">
        <f>+VLOOKUP(G1286,Liste!$A$7:$H$69,8,FALSE)</f>
        <v>Feuillus</v>
      </c>
      <c r="BU1286" s="290">
        <f t="shared" si="401"/>
        <v>1</v>
      </c>
      <c r="BV1286" s="292">
        <f t="shared" si="402"/>
        <v>0</v>
      </c>
      <c r="BW1286" s="311">
        <v>0</v>
      </c>
      <c r="BX1286" s="290">
        <f t="shared" si="403"/>
        <v>0.25</v>
      </c>
      <c r="BY1286">
        <f t="shared" si="404"/>
        <v>0</v>
      </c>
      <c r="BZ1286" s="296">
        <f t="shared" si="405"/>
        <v>0</v>
      </c>
      <c r="CB1286" s="291">
        <v>0.6</v>
      </c>
      <c r="CC1286" s="291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x14ac:dyDescent="0.25">
      <c r="A1287" s="4">
        <v>2021</v>
      </c>
      <c r="B1287" s="308">
        <v>44298</v>
      </c>
      <c r="C1287" s="4" t="s">
        <v>66</v>
      </c>
      <c r="D1287" s="4" t="s">
        <v>1490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1491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+VLOOKUP(G1287,Liste!$A$7:$G$69,3,FALSE)</f>
        <v>Chene_pedoncule</v>
      </c>
      <c r="BI1287" s="96" t="str">
        <f>+VLOOKUP(H1287,Liste!$B$7:$G$69,5,FALSE)</f>
        <v>Guide chênaie continentale</v>
      </c>
      <c r="BJ1287" s="131">
        <f t="shared" si="398"/>
        <v>93</v>
      </c>
      <c r="BK1287" s="131" t="str">
        <f t="shared" si="400"/>
        <v>Chene_pedoncule_F2_Dynamique_Guide chênaie continentale_93_</v>
      </c>
      <c r="BL1287" s="312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0" t="str">
        <f>+VLOOKUP(G1287,Liste!$A$7:$H$69,8,FALSE)</f>
        <v>Feuillus</v>
      </c>
      <c r="BU1287" s="290">
        <f t="shared" si="401"/>
        <v>1</v>
      </c>
      <c r="BV1287" s="292">
        <f t="shared" si="402"/>
        <v>0</v>
      </c>
      <c r="BW1287" s="311">
        <v>0</v>
      </c>
      <c r="BX1287" s="290">
        <f t="shared" si="403"/>
        <v>0.25</v>
      </c>
      <c r="BY1287">
        <f t="shared" si="404"/>
        <v>0</v>
      </c>
      <c r="BZ1287" s="296">
        <f t="shared" si="405"/>
        <v>0</v>
      </c>
      <c r="CB1287" s="291">
        <v>0.6</v>
      </c>
      <c r="CC1287" s="291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x14ac:dyDescent="0.25">
      <c r="A1288" s="4">
        <v>2021</v>
      </c>
      <c r="B1288" s="308">
        <v>44298</v>
      </c>
      <c r="C1288" s="4" t="s">
        <v>66</v>
      </c>
      <c r="D1288" s="4" t="s">
        <v>1490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1491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+VLOOKUP(G1288,Liste!$A$7:$G$69,3,FALSE)</f>
        <v>Chene_pedoncule</v>
      </c>
      <c r="BI1288" s="96" t="str">
        <f>+VLOOKUP(H1288,Liste!$B$7:$G$69,5,FALSE)</f>
        <v>Guide chênaie continentale</v>
      </c>
      <c r="BJ1288" s="131">
        <f t="shared" si="398"/>
        <v>96</v>
      </c>
      <c r="BK1288" s="131" t="str">
        <f t="shared" si="400"/>
        <v>Chene_pedoncule_F2_Dynamique_Guide chênaie continentale_96_</v>
      </c>
      <c r="BL1288" s="312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0" t="str">
        <f>+VLOOKUP(G1288,Liste!$A$7:$H$69,8,FALSE)</f>
        <v>Feuillus</v>
      </c>
      <c r="BU1288" s="290">
        <f t="shared" si="401"/>
        <v>1</v>
      </c>
      <c r="BV1288" s="292">
        <f t="shared" si="402"/>
        <v>0</v>
      </c>
      <c r="BW1288" s="311">
        <v>0</v>
      </c>
      <c r="BX1288" s="290">
        <f t="shared" si="403"/>
        <v>0.25</v>
      </c>
      <c r="BY1288">
        <f t="shared" si="404"/>
        <v>0</v>
      </c>
      <c r="BZ1288" s="296">
        <f t="shared" si="405"/>
        <v>0</v>
      </c>
      <c r="CB1288" s="291">
        <v>0.6</v>
      </c>
      <c r="CC1288" s="291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x14ac:dyDescent="0.25">
      <c r="A1289" s="4">
        <v>2021</v>
      </c>
      <c r="B1289" s="308">
        <v>44298</v>
      </c>
      <c r="C1289" s="4" t="s">
        <v>66</v>
      </c>
      <c r="D1289" s="4" t="s">
        <v>1490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1491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+VLOOKUP(G1289,Liste!$A$7:$G$69,3,FALSE)</f>
        <v>Chene_pedoncule</v>
      </c>
      <c r="BI1289" s="96" t="str">
        <f>+VLOOKUP(H1289,Liste!$B$7:$G$69,5,FALSE)</f>
        <v>Guide chênaie continentale</v>
      </c>
      <c r="BJ1289" s="131">
        <f t="shared" si="398"/>
        <v>99</v>
      </c>
      <c r="BK1289" s="131" t="str">
        <f t="shared" si="400"/>
        <v>Chene_pedoncule_F2_Dynamique_Guide chênaie continentale_99_</v>
      </c>
      <c r="BL1289" s="312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0" t="str">
        <f>+VLOOKUP(G1289,Liste!$A$7:$H$69,8,FALSE)</f>
        <v>Feuillus</v>
      </c>
      <c r="BU1289" s="290">
        <f t="shared" si="401"/>
        <v>1</v>
      </c>
      <c r="BV1289" s="292">
        <f t="shared" si="402"/>
        <v>0</v>
      </c>
      <c r="BW1289" s="311">
        <v>0</v>
      </c>
      <c r="BX1289" s="290">
        <f t="shared" si="403"/>
        <v>0.25</v>
      </c>
      <c r="BY1289">
        <f t="shared" si="404"/>
        <v>0</v>
      </c>
      <c r="BZ1289" s="296">
        <f t="shared" si="405"/>
        <v>0</v>
      </c>
      <c r="CB1289" s="291">
        <v>0.6</v>
      </c>
      <c r="CC1289" s="291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x14ac:dyDescent="0.25">
      <c r="A1290" s="4">
        <v>2021</v>
      </c>
      <c r="B1290" s="308">
        <v>44298</v>
      </c>
      <c r="C1290" s="4" t="s">
        <v>66</v>
      </c>
      <c r="D1290" s="4" t="s">
        <v>1490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1491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+VLOOKUP(G1290,Liste!$A$7:$G$69,3,FALSE)</f>
        <v>Chene_pedoncule</v>
      </c>
      <c r="BI1290" s="96" t="str">
        <f>+VLOOKUP(H1290,Liste!$B$7:$G$69,5,FALSE)</f>
        <v>Guide chênaie continentale</v>
      </c>
      <c r="BJ1290" s="131">
        <f t="shared" si="398"/>
        <v>103</v>
      </c>
      <c r="BK1290" s="131" t="str">
        <f t="shared" si="400"/>
        <v>Chene_pedoncule_F2_Dynamique_Guide chênaie continentale_103_</v>
      </c>
      <c r="BL1290" s="312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0" t="str">
        <f>+VLOOKUP(G1290,Liste!$A$7:$H$69,8,FALSE)</f>
        <v>Feuillus</v>
      </c>
      <c r="BU1290" s="290">
        <f t="shared" si="401"/>
        <v>1</v>
      </c>
      <c r="BV1290" s="292">
        <f t="shared" si="402"/>
        <v>0</v>
      </c>
      <c r="BW1290" s="311">
        <v>0</v>
      </c>
      <c r="BX1290" s="290">
        <f t="shared" si="403"/>
        <v>0.25</v>
      </c>
      <c r="BY1290">
        <f t="shared" si="404"/>
        <v>0</v>
      </c>
      <c r="BZ1290" s="296">
        <f t="shared" si="405"/>
        <v>0</v>
      </c>
      <c r="CB1290" s="291">
        <v>0.6</v>
      </c>
      <c r="CC1290" s="291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x14ac:dyDescent="0.25">
      <c r="A1291" s="4">
        <v>2021</v>
      </c>
      <c r="B1291" s="308">
        <v>44298</v>
      </c>
      <c r="C1291" s="4" t="s">
        <v>66</v>
      </c>
      <c r="D1291" s="4" t="s">
        <v>1490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1491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+VLOOKUP(G1291,Liste!$A$7:$G$69,3,FALSE)</f>
        <v>Chene_pedoncule</v>
      </c>
      <c r="BI1291" s="96" t="str">
        <f>+VLOOKUP(H1291,Liste!$B$7:$G$69,5,FALSE)</f>
        <v>Guide chênaie continentale</v>
      </c>
      <c r="BJ1291" s="131">
        <f t="shared" si="398"/>
        <v>103</v>
      </c>
      <c r="BK1291" s="131" t="str">
        <f t="shared" si="400"/>
        <v>Chene_pedoncule_F2_Dynamique_Guide chênaie continentale_103_</v>
      </c>
      <c r="BL1291" s="312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0" t="str">
        <f>+VLOOKUP(G1291,Liste!$A$7:$H$69,8,FALSE)</f>
        <v>Feuillus</v>
      </c>
      <c r="BU1291" s="290">
        <f t="shared" si="401"/>
        <v>1</v>
      </c>
      <c r="BV1291" s="292">
        <f t="shared" si="402"/>
        <v>0</v>
      </c>
      <c r="BW1291" s="311">
        <v>0</v>
      </c>
      <c r="BX1291" s="290">
        <f t="shared" si="403"/>
        <v>0.25</v>
      </c>
      <c r="BY1291">
        <f t="shared" si="404"/>
        <v>0</v>
      </c>
      <c r="BZ1291" s="296">
        <f t="shared" si="405"/>
        <v>0</v>
      </c>
      <c r="CB1291" s="291">
        <v>0.6</v>
      </c>
      <c r="CC1291" s="291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x14ac:dyDescent="0.25">
      <c r="A1292" s="4">
        <v>2021</v>
      </c>
      <c r="B1292" s="308">
        <v>44298</v>
      </c>
      <c r="C1292" s="4" t="s">
        <v>66</v>
      </c>
      <c r="D1292" s="4" t="s">
        <v>1490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1491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+VLOOKUP(G1292,Liste!$A$7:$G$69,3,FALSE)</f>
        <v>Chene_pedoncule</v>
      </c>
      <c r="BI1292" s="96" t="str">
        <f>+VLOOKUP(H1292,Liste!$B$7:$G$69,5,FALSE)</f>
        <v>Guide chênaie continentale</v>
      </c>
      <c r="BJ1292" s="131">
        <f t="shared" si="398"/>
        <v>106</v>
      </c>
      <c r="BK1292" s="131" t="str">
        <f t="shared" si="400"/>
        <v>Chene_pedoncule_F2_Dynamique_Guide chênaie continentale_106_</v>
      </c>
      <c r="BL1292" s="312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0" t="str">
        <f>+VLOOKUP(G1292,Liste!$A$7:$H$69,8,FALSE)</f>
        <v>Feuillus</v>
      </c>
      <c r="BU1292" s="290">
        <f t="shared" si="401"/>
        <v>1</v>
      </c>
      <c r="BV1292" s="292">
        <f t="shared" si="402"/>
        <v>0</v>
      </c>
      <c r="BW1292" s="311">
        <v>0</v>
      </c>
      <c r="BX1292" s="290">
        <f t="shared" si="403"/>
        <v>0.25</v>
      </c>
      <c r="BY1292">
        <f t="shared" si="404"/>
        <v>0</v>
      </c>
      <c r="BZ1292" s="296">
        <f t="shared" si="405"/>
        <v>0</v>
      </c>
      <c r="CB1292" s="291">
        <v>0.6</v>
      </c>
      <c r="CC1292" s="291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x14ac:dyDescent="0.25">
      <c r="A1293" s="4">
        <v>2021</v>
      </c>
      <c r="B1293" s="308">
        <v>44298</v>
      </c>
      <c r="C1293" s="4" t="s">
        <v>66</v>
      </c>
      <c r="D1293" s="4" t="s">
        <v>1490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1491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+VLOOKUP(G1293,Liste!$A$7:$G$69,3,FALSE)</f>
        <v>Chene_pedoncule</v>
      </c>
      <c r="BI1293" s="96" t="str">
        <f>+VLOOKUP(H1293,Liste!$B$7:$G$69,5,FALSE)</f>
        <v>Guide chênaie continentale</v>
      </c>
      <c r="BJ1293" s="131">
        <f t="shared" si="398"/>
        <v>109</v>
      </c>
      <c r="BK1293" s="131" t="str">
        <f t="shared" si="400"/>
        <v>Chene_pedoncule_F2_Dynamique_Guide chênaie continentale_109_</v>
      </c>
      <c r="BL1293" s="312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0" t="str">
        <f>+VLOOKUP(G1293,Liste!$A$7:$H$69,8,FALSE)</f>
        <v>Feuillus</v>
      </c>
      <c r="BU1293" s="290">
        <f t="shared" si="401"/>
        <v>1</v>
      </c>
      <c r="BV1293" s="292">
        <f t="shared" si="402"/>
        <v>0</v>
      </c>
      <c r="BW1293" s="311">
        <v>0</v>
      </c>
      <c r="BX1293" s="290">
        <f t="shared" si="403"/>
        <v>0.25</v>
      </c>
      <c r="BY1293">
        <f t="shared" si="404"/>
        <v>0</v>
      </c>
      <c r="BZ1293" s="296">
        <f t="shared" si="405"/>
        <v>0</v>
      </c>
      <c r="CB1293" s="291">
        <v>0.6</v>
      </c>
      <c r="CC1293" s="291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x14ac:dyDescent="0.25">
      <c r="A1294" s="4">
        <v>2021</v>
      </c>
      <c r="B1294" s="308">
        <v>44298</v>
      </c>
      <c r="C1294" s="4" t="s">
        <v>66</v>
      </c>
      <c r="D1294" s="4" t="s">
        <v>1490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1491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+VLOOKUP(G1294,Liste!$A$7:$G$69,3,FALSE)</f>
        <v>Chene_pedoncule</v>
      </c>
      <c r="BI1294" s="96" t="str">
        <f>+VLOOKUP(H1294,Liste!$B$7:$G$69,5,FALSE)</f>
        <v>Guide chênaie continentale</v>
      </c>
      <c r="BJ1294" s="131">
        <f t="shared" si="398"/>
        <v>113</v>
      </c>
      <c r="BK1294" s="131" t="str">
        <f t="shared" si="400"/>
        <v>Chene_pedoncule_F2_Dynamique_Guide chênaie continentale_113_</v>
      </c>
      <c r="BL1294" s="312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0" t="str">
        <f>+VLOOKUP(G1294,Liste!$A$7:$H$69,8,FALSE)</f>
        <v>Feuillus</v>
      </c>
      <c r="BU1294" s="290">
        <f t="shared" si="401"/>
        <v>1</v>
      </c>
      <c r="BV1294" s="292">
        <f t="shared" si="402"/>
        <v>0</v>
      </c>
      <c r="BW1294" s="311">
        <v>0</v>
      </c>
      <c r="BX1294" s="290">
        <f t="shared" si="403"/>
        <v>0.25</v>
      </c>
      <c r="BY1294">
        <f t="shared" si="404"/>
        <v>0</v>
      </c>
      <c r="BZ1294" s="296">
        <f t="shared" si="405"/>
        <v>0</v>
      </c>
      <c r="CB1294" s="291">
        <v>0.6</v>
      </c>
      <c r="CC1294" s="291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x14ac:dyDescent="0.25">
      <c r="A1295" s="4">
        <v>2021</v>
      </c>
      <c r="B1295" s="308">
        <v>44298</v>
      </c>
      <c r="C1295" s="4" t="s">
        <v>66</v>
      </c>
      <c r="D1295" s="4" t="s">
        <v>1490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1491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+VLOOKUP(G1295,Liste!$A$7:$G$69,3,FALSE)</f>
        <v>Chene_pedoncule</v>
      </c>
      <c r="BI1295" s="96" t="str">
        <f>+VLOOKUP(H1295,Liste!$B$7:$G$69,5,FALSE)</f>
        <v>Guide chênaie continentale</v>
      </c>
      <c r="BJ1295" s="131">
        <f t="shared" si="398"/>
        <v>113</v>
      </c>
      <c r="BK1295" s="131" t="str">
        <f t="shared" si="400"/>
        <v>Chene_pedoncule_F2_Dynamique_Guide chênaie continentale_113_</v>
      </c>
      <c r="BL1295" s="312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0" t="str">
        <f>+VLOOKUP(G1295,Liste!$A$7:$H$69,8,FALSE)</f>
        <v>Feuillus</v>
      </c>
      <c r="BU1295" s="290">
        <f t="shared" si="401"/>
        <v>1</v>
      </c>
      <c r="BV1295" s="292">
        <f t="shared" si="402"/>
        <v>0</v>
      </c>
      <c r="BW1295" s="311">
        <v>0</v>
      </c>
      <c r="BX1295" s="290">
        <f t="shared" si="403"/>
        <v>0.25</v>
      </c>
      <c r="BY1295">
        <f t="shared" si="404"/>
        <v>0</v>
      </c>
      <c r="BZ1295" s="296">
        <f t="shared" si="405"/>
        <v>0</v>
      </c>
      <c r="CB1295" s="291">
        <v>0.6</v>
      </c>
      <c r="CC1295" s="291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x14ac:dyDescent="0.25">
      <c r="A1296" s="4">
        <v>2021</v>
      </c>
      <c r="B1296" s="308">
        <v>44298</v>
      </c>
      <c r="C1296" s="4" t="s">
        <v>66</v>
      </c>
      <c r="D1296" s="4" t="s">
        <v>1490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1491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+VLOOKUP(G1296,Liste!$A$7:$G$69,3,FALSE)</f>
        <v>Chene_pedoncule</v>
      </c>
      <c r="BI1296" s="96" t="str">
        <f>+VLOOKUP(H1296,Liste!$B$7:$G$69,5,FALSE)</f>
        <v>Guide chênaie continentale</v>
      </c>
      <c r="BJ1296" s="131">
        <f t="shared" si="398"/>
        <v>116</v>
      </c>
      <c r="BK1296" s="131" t="str">
        <f t="shared" si="400"/>
        <v>Chene_pedoncule_F2_Dynamique_Guide chênaie continentale_116_</v>
      </c>
      <c r="BL1296" s="312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0" t="str">
        <f>+VLOOKUP(G1296,Liste!$A$7:$H$69,8,FALSE)</f>
        <v>Feuillus</v>
      </c>
      <c r="BU1296" s="290">
        <f t="shared" si="401"/>
        <v>1</v>
      </c>
      <c r="BV1296" s="292">
        <f t="shared" si="402"/>
        <v>0</v>
      </c>
      <c r="BW1296" s="311">
        <v>0</v>
      </c>
      <c r="BX1296" s="290">
        <f t="shared" si="403"/>
        <v>0.25</v>
      </c>
      <c r="BY1296">
        <f t="shared" si="404"/>
        <v>0</v>
      </c>
      <c r="BZ1296" s="296">
        <f t="shared" si="405"/>
        <v>0</v>
      </c>
      <c r="CB1296" s="291">
        <v>0.6</v>
      </c>
      <c r="CC1296" s="291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x14ac:dyDescent="0.25">
      <c r="A1297" s="4">
        <v>2021</v>
      </c>
      <c r="B1297" s="308">
        <v>44298</v>
      </c>
      <c r="C1297" s="4" t="s">
        <v>66</v>
      </c>
      <c r="D1297" s="4" t="s">
        <v>1490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1491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+VLOOKUP(G1297,Liste!$A$7:$G$69,3,FALSE)</f>
        <v>Chene_pedoncule</v>
      </c>
      <c r="BI1297" s="96" t="str">
        <f>+VLOOKUP(H1297,Liste!$B$7:$G$69,5,FALSE)</f>
        <v>Guide chênaie continentale</v>
      </c>
      <c r="BJ1297" s="131">
        <f t="shared" si="398"/>
        <v>119</v>
      </c>
      <c r="BK1297" s="131" t="str">
        <f t="shared" si="400"/>
        <v>Chene_pedoncule_F2_Dynamique_Guide chênaie continentale_119_</v>
      </c>
      <c r="BL1297" s="312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0" t="str">
        <f>+VLOOKUP(G1297,Liste!$A$7:$H$69,8,FALSE)</f>
        <v>Feuillus</v>
      </c>
      <c r="BU1297" s="290">
        <f t="shared" si="401"/>
        <v>1</v>
      </c>
      <c r="BV1297" s="292">
        <f t="shared" si="402"/>
        <v>0</v>
      </c>
      <c r="BW1297" s="311">
        <v>0</v>
      </c>
      <c r="BX1297" s="290">
        <f t="shared" si="403"/>
        <v>0.25</v>
      </c>
      <c r="BY1297">
        <f t="shared" si="404"/>
        <v>0</v>
      </c>
      <c r="BZ1297" s="296">
        <f t="shared" si="405"/>
        <v>0</v>
      </c>
      <c r="CB1297" s="291">
        <v>0.6</v>
      </c>
      <c r="CC1297" s="291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x14ac:dyDescent="0.25">
      <c r="A1298" s="4">
        <v>2021</v>
      </c>
      <c r="B1298" s="308">
        <v>44298</v>
      </c>
      <c r="C1298" s="4" t="s">
        <v>66</v>
      </c>
      <c r="D1298" s="4" t="s">
        <v>1490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1491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+VLOOKUP(G1298,Liste!$A$7:$G$69,3,FALSE)</f>
        <v>Chene_pedoncule</v>
      </c>
      <c r="BI1298" s="96" t="str">
        <f>+VLOOKUP(H1298,Liste!$B$7:$G$69,5,FALSE)</f>
        <v>Guide chênaie continentale</v>
      </c>
      <c r="BJ1298" s="131">
        <f t="shared" si="398"/>
        <v>123</v>
      </c>
      <c r="BK1298" s="131" t="str">
        <f t="shared" si="400"/>
        <v>Chene_pedoncule_F2_Dynamique_Guide chênaie continentale_123_</v>
      </c>
      <c r="BL1298" s="312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0" t="str">
        <f>+VLOOKUP(G1298,Liste!$A$7:$H$69,8,FALSE)</f>
        <v>Feuillus</v>
      </c>
      <c r="BU1298" s="290">
        <f t="shared" si="401"/>
        <v>1</v>
      </c>
      <c r="BV1298" s="292">
        <f t="shared" si="402"/>
        <v>0</v>
      </c>
      <c r="BW1298" s="311">
        <v>0</v>
      </c>
      <c r="BX1298" s="290">
        <f t="shared" si="403"/>
        <v>0.25</v>
      </c>
      <c r="BY1298">
        <f t="shared" si="404"/>
        <v>0</v>
      </c>
      <c r="BZ1298" s="296">
        <f t="shared" si="405"/>
        <v>0</v>
      </c>
      <c r="CB1298" s="291">
        <v>0.6</v>
      </c>
      <c r="CC1298" s="291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x14ac:dyDescent="0.25">
      <c r="A1299" s="4">
        <v>2021</v>
      </c>
      <c r="B1299" s="308">
        <v>44298</v>
      </c>
      <c r="C1299" s="4" t="s">
        <v>66</v>
      </c>
      <c r="D1299" s="4" t="s">
        <v>1490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1491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+VLOOKUP(G1299,Liste!$A$7:$G$69,3,FALSE)</f>
        <v>Chene_pedoncule</v>
      </c>
      <c r="BI1299" s="96" t="str">
        <f>+VLOOKUP(H1299,Liste!$B$7:$G$69,5,FALSE)</f>
        <v>Guide chênaie continentale</v>
      </c>
      <c r="BJ1299" s="131">
        <f t="shared" si="398"/>
        <v>123</v>
      </c>
      <c r="BK1299" s="131" t="str">
        <f t="shared" si="400"/>
        <v>Chene_pedoncule_F2_Dynamique_Guide chênaie continentale_123_</v>
      </c>
      <c r="BL1299" s="312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0" t="str">
        <f>+VLOOKUP(G1299,Liste!$A$7:$H$69,8,FALSE)</f>
        <v>Feuillus</v>
      </c>
      <c r="BU1299" s="290">
        <f t="shared" si="401"/>
        <v>1</v>
      </c>
      <c r="BV1299" s="292">
        <f t="shared" si="402"/>
        <v>0</v>
      </c>
      <c r="BW1299" s="311">
        <v>0</v>
      </c>
      <c r="BX1299" s="290">
        <f t="shared" si="403"/>
        <v>0.25</v>
      </c>
      <c r="BY1299">
        <f t="shared" si="404"/>
        <v>0</v>
      </c>
      <c r="BZ1299" s="296">
        <f t="shared" si="405"/>
        <v>0</v>
      </c>
      <c r="CB1299" s="291">
        <v>0.6</v>
      </c>
      <c r="CC1299" s="291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x14ac:dyDescent="0.25">
      <c r="A1300" s="4">
        <v>2021</v>
      </c>
      <c r="B1300" s="308">
        <v>44298</v>
      </c>
      <c r="C1300" s="4" t="s">
        <v>66</v>
      </c>
      <c r="D1300" s="4" t="s">
        <v>1490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1491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+VLOOKUP(G1300,Liste!$A$7:$G$69,3,FALSE)</f>
        <v>Chene_pedoncule</v>
      </c>
      <c r="BI1300" s="96" t="str">
        <f>+VLOOKUP(H1300,Liste!$B$7:$G$69,5,FALSE)</f>
        <v>Guide chênaie continentale</v>
      </c>
      <c r="BJ1300" s="131">
        <f t="shared" si="398"/>
        <v>125</v>
      </c>
      <c r="BK1300" s="131" t="str">
        <f t="shared" si="400"/>
        <v>Chene_pedoncule_F2_Dynamique_Guide chênaie continentale_125_</v>
      </c>
      <c r="BL1300" s="312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0" t="str">
        <f>+VLOOKUP(G1300,Liste!$A$7:$H$69,8,FALSE)</f>
        <v>Feuillus</v>
      </c>
      <c r="BU1300" s="290">
        <f t="shared" si="401"/>
        <v>1</v>
      </c>
      <c r="BV1300" s="292">
        <f t="shared" si="402"/>
        <v>0</v>
      </c>
      <c r="BW1300" s="311">
        <v>0</v>
      </c>
      <c r="BX1300" s="290">
        <f t="shared" si="403"/>
        <v>0.25</v>
      </c>
      <c r="BY1300">
        <f t="shared" si="404"/>
        <v>0</v>
      </c>
      <c r="BZ1300" s="296">
        <f t="shared" si="405"/>
        <v>0</v>
      </c>
      <c r="CB1300" s="291">
        <v>0.6</v>
      </c>
      <c r="CC1300" s="291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x14ac:dyDescent="0.25">
      <c r="A1301" s="4">
        <v>2021</v>
      </c>
      <c r="B1301" s="308">
        <v>44298</v>
      </c>
      <c r="C1301" s="4" t="s">
        <v>66</v>
      </c>
      <c r="D1301" s="4" t="s">
        <v>1490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1491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+VLOOKUP(G1301,Liste!$A$7:$G$69,3,FALSE)</f>
        <v>Chene_pedoncule</v>
      </c>
      <c r="BI1301" s="96" t="str">
        <f>+VLOOKUP(H1301,Liste!$B$7:$G$69,5,FALSE)</f>
        <v>Guide chênaie continentale</v>
      </c>
      <c r="BJ1301" s="131">
        <f t="shared" si="398"/>
        <v>125</v>
      </c>
      <c r="BK1301" s="131" t="str">
        <f t="shared" si="400"/>
        <v>Chene_pedoncule_F2_Dynamique_Guide chênaie continentale_125_</v>
      </c>
      <c r="BL1301" s="312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0" t="str">
        <f>+VLOOKUP(G1301,Liste!$A$7:$H$69,8,FALSE)</f>
        <v>Feuillus</v>
      </c>
      <c r="BU1301" s="290">
        <f t="shared" si="401"/>
        <v>1</v>
      </c>
      <c r="BV1301" s="292">
        <f t="shared" si="402"/>
        <v>0</v>
      </c>
      <c r="BW1301" s="311">
        <v>0</v>
      </c>
      <c r="BX1301" s="290">
        <f t="shared" si="403"/>
        <v>0.25</v>
      </c>
      <c r="BY1301">
        <f t="shared" si="404"/>
        <v>0</v>
      </c>
      <c r="BZ1301" s="296">
        <f t="shared" si="405"/>
        <v>0</v>
      </c>
      <c r="CB1301" s="291">
        <v>0.6</v>
      </c>
      <c r="CC1301" s="291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x14ac:dyDescent="0.25">
      <c r="A1302" s="4">
        <v>2021</v>
      </c>
      <c r="B1302" s="308">
        <v>44298</v>
      </c>
      <c r="C1302" s="4" t="s">
        <v>66</v>
      </c>
      <c r="D1302" s="4" t="s">
        <v>1490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1491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+VLOOKUP(G1302,Liste!$A$7:$G$69,3,FALSE)</f>
        <v>Chene_pedoncule</v>
      </c>
      <c r="BI1302" s="96" t="str">
        <f>+VLOOKUP(H1302,Liste!$B$7:$G$69,5,FALSE)</f>
        <v>Guide chênaie continentale</v>
      </c>
      <c r="BJ1302" s="131">
        <f t="shared" si="398"/>
        <v>127</v>
      </c>
      <c r="BK1302" s="131" t="str">
        <f t="shared" si="400"/>
        <v>Chene_pedoncule_F2_Dynamique_Guide chênaie continentale_127_</v>
      </c>
      <c r="BL1302" s="312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0" t="str">
        <f>+VLOOKUP(G1302,Liste!$A$7:$H$69,8,FALSE)</f>
        <v>Feuillus</v>
      </c>
      <c r="BU1302" s="290">
        <f t="shared" si="401"/>
        <v>1</v>
      </c>
      <c r="BV1302" s="292">
        <f t="shared" si="402"/>
        <v>0</v>
      </c>
      <c r="BW1302" s="311">
        <v>0</v>
      </c>
      <c r="BX1302" s="290">
        <f t="shared" si="403"/>
        <v>0.25</v>
      </c>
      <c r="BY1302">
        <f t="shared" si="404"/>
        <v>0</v>
      </c>
      <c r="BZ1302" s="296">
        <f t="shared" si="405"/>
        <v>0</v>
      </c>
      <c r="CB1302" s="291">
        <v>0.6</v>
      </c>
      <c r="CC1302" s="291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x14ac:dyDescent="0.25">
      <c r="A1303" s="4">
        <v>2021</v>
      </c>
      <c r="B1303" s="308">
        <v>44298</v>
      </c>
      <c r="C1303" s="4" t="s">
        <v>66</v>
      </c>
      <c r="D1303" s="4" t="s">
        <v>1490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1491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+VLOOKUP(G1303,Liste!$A$7:$G$69,3,FALSE)</f>
        <v>Chene_pedoncule</v>
      </c>
      <c r="BI1303" s="96" t="str">
        <f>+VLOOKUP(H1303,Liste!$B$7:$G$69,5,FALSE)</f>
        <v>Guide chênaie continentale</v>
      </c>
      <c r="BJ1303" s="131">
        <f t="shared" si="398"/>
        <v>127</v>
      </c>
      <c r="BK1303" s="131" t="str">
        <f t="shared" si="400"/>
        <v>Chene_pedoncule_F2_Dynamique_Guide chênaie continentale_127_</v>
      </c>
      <c r="BL1303" s="312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0" t="str">
        <f>+VLOOKUP(G1303,Liste!$A$7:$H$69,8,FALSE)</f>
        <v>Feuillus</v>
      </c>
      <c r="BU1303" s="290">
        <f t="shared" si="401"/>
        <v>1</v>
      </c>
      <c r="BV1303" s="292">
        <f t="shared" si="402"/>
        <v>0</v>
      </c>
      <c r="BW1303" s="311">
        <v>0</v>
      </c>
      <c r="BX1303" s="290">
        <f t="shared" si="403"/>
        <v>0.25</v>
      </c>
      <c r="BY1303">
        <f t="shared" si="404"/>
        <v>0</v>
      </c>
      <c r="BZ1303" s="296">
        <f t="shared" si="405"/>
        <v>0</v>
      </c>
      <c r="CB1303" s="291">
        <v>0.6</v>
      </c>
      <c r="CC1303" s="291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x14ac:dyDescent="0.25">
      <c r="A1304" s="4">
        <v>2021</v>
      </c>
      <c r="B1304" s="308">
        <v>44298</v>
      </c>
      <c r="C1304" s="4" t="s">
        <v>66</v>
      </c>
      <c r="D1304" s="4" t="s">
        <v>1490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1491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+VLOOKUP(G1304,Liste!$A$7:$G$69,3,FALSE)</f>
        <v>Chene_pedoncule</v>
      </c>
      <c r="BI1304" s="96" t="str">
        <f>+VLOOKUP(H1304,Liste!$B$7:$G$69,5,FALSE)</f>
        <v>Guide chênaie continentale</v>
      </c>
      <c r="BJ1304" s="131">
        <f t="shared" si="398"/>
        <v>130</v>
      </c>
      <c r="BK1304" s="131" t="str">
        <f t="shared" si="400"/>
        <v>Chene_pedoncule_F2_Dynamique_Guide chênaie continentale_130_</v>
      </c>
      <c r="BL1304" s="312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0" t="str">
        <f>+VLOOKUP(G1304,Liste!$A$7:$H$69,8,FALSE)</f>
        <v>Feuillus</v>
      </c>
      <c r="BU1304" s="290">
        <f t="shared" si="401"/>
        <v>1</v>
      </c>
      <c r="BV1304" s="292">
        <f t="shared" si="402"/>
        <v>0</v>
      </c>
      <c r="BW1304" s="311">
        <v>0</v>
      </c>
      <c r="BX1304" s="290">
        <f t="shared" si="403"/>
        <v>0.25</v>
      </c>
      <c r="BY1304">
        <f t="shared" si="404"/>
        <v>0</v>
      </c>
      <c r="BZ1304" s="296">
        <f t="shared" si="405"/>
        <v>0</v>
      </c>
      <c r="CB1304" s="291">
        <v>0.6</v>
      </c>
      <c r="CC1304" s="291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x14ac:dyDescent="0.25">
      <c r="A1305" s="4">
        <v>2021</v>
      </c>
      <c r="B1305" s="308">
        <v>44298</v>
      </c>
      <c r="C1305" s="4" t="s">
        <v>66</v>
      </c>
      <c r="D1305" s="4" t="s">
        <v>1490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1491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+VLOOKUP(G1305,Liste!$A$7:$G$69,3,FALSE)</f>
        <v>Chene_pedoncule</v>
      </c>
      <c r="BI1305" s="96" t="str">
        <f>+VLOOKUP(H1305,Liste!$B$7:$G$69,5,FALSE)</f>
        <v>Guide chênaie continentale</v>
      </c>
      <c r="BJ1305" s="131">
        <f t="shared" si="398"/>
        <v>130</v>
      </c>
      <c r="BK1305" s="131" t="str">
        <f t="shared" si="400"/>
        <v>Chene_pedoncule_F2_Dynamique_Guide chênaie continentale_130_</v>
      </c>
      <c r="BL1305" s="312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0" t="str">
        <f>+VLOOKUP(G1305,Liste!$A$7:$H$69,8,FALSE)</f>
        <v>Feuillus</v>
      </c>
      <c r="BU1305" s="290">
        <f t="shared" si="401"/>
        <v>1</v>
      </c>
      <c r="BV1305" s="292">
        <f t="shared" si="402"/>
        <v>0</v>
      </c>
      <c r="BW1305" s="311">
        <v>0</v>
      </c>
      <c r="BX1305" s="290">
        <f t="shared" si="403"/>
        <v>0.25</v>
      </c>
      <c r="BY1305">
        <f t="shared" si="404"/>
        <v>0</v>
      </c>
      <c r="BZ1305" s="296">
        <f t="shared" si="405"/>
        <v>0</v>
      </c>
      <c r="CB1305" s="291">
        <v>0.6</v>
      </c>
      <c r="CC1305" s="291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hidden="1" x14ac:dyDescent="0.25">
      <c r="A1306" s="4">
        <v>2021</v>
      </c>
      <c r="B1306" s="308">
        <v>44320</v>
      </c>
      <c r="C1306" s="4" t="s">
        <v>1510</v>
      </c>
      <c r="D1306" s="4" t="s">
        <v>1511</v>
      </c>
      <c r="F1306" s="4" t="s">
        <v>1512</v>
      </c>
      <c r="G1306" s="5" t="s">
        <v>1500</v>
      </c>
      <c r="H1306" s="5" t="s">
        <v>1513</v>
      </c>
      <c r="I1306" s="5" t="s">
        <v>18</v>
      </c>
      <c r="J1306" s="5" t="s">
        <v>9</v>
      </c>
      <c r="K1306" s="5">
        <v>15.5</v>
      </c>
      <c r="L1306" s="5" t="s">
        <v>1514</v>
      </c>
      <c r="M1306" s="5">
        <v>1100</v>
      </c>
      <c r="N1306" s="5" t="s">
        <v>170</v>
      </c>
      <c r="O1306" s="6" t="s">
        <v>81</v>
      </c>
      <c r="P1306" s="6" t="s">
        <v>1516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+VLOOKUP(G1306,Liste!$A$7:$G$69,3,FALSE)</f>
        <v>Pin d'Alep</v>
      </c>
      <c r="BI1306" s="96" t="str">
        <f>+VLOOKUP(H1306,Liste!$B$7:$G$69,5,FALSE)</f>
        <v>Pin d'Alep</v>
      </c>
      <c r="BJ1306" s="131">
        <f t="shared" si="398"/>
        <v>15</v>
      </c>
      <c r="BK1306" s="131" t="str">
        <f t="shared" si="400"/>
        <v>Pin d'Alep_F1_Classique_Pin d'Alep_15_</v>
      </c>
      <c r="BL1306" s="312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0" t="str">
        <f>+VLOOKUP(G1306,Liste!$A$7:$H$69,8,FALSE)</f>
        <v>Résineux</v>
      </c>
      <c r="BU1306" s="290">
        <f t="shared" si="401"/>
        <v>0</v>
      </c>
      <c r="BV1306" s="292">
        <f t="shared" si="402"/>
        <v>1</v>
      </c>
      <c r="BW1306" s="311">
        <v>0</v>
      </c>
      <c r="BX1306" s="290">
        <f t="shared" si="403"/>
        <v>0.43</v>
      </c>
      <c r="BY1306">
        <f t="shared" si="404"/>
        <v>0</v>
      </c>
      <c r="BZ1306" s="296">
        <f t="shared" si="405"/>
        <v>0</v>
      </c>
      <c r="CB1306" s="291">
        <v>0.6</v>
      </c>
      <c r="CC1306" s="291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hidden="1" x14ac:dyDescent="0.25">
      <c r="A1307" s="4">
        <v>2021</v>
      </c>
      <c r="B1307" s="308">
        <v>44320</v>
      </c>
      <c r="C1307" s="4" t="s">
        <v>1510</v>
      </c>
      <c r="D1307" s="4" t="s">
        <v>1511</v>
      </c>
      <c r="F1307" s="4" t="s">
        <v>1512</v>
      </c>
      <c r="G1307" s="5" t="s">
        <v>1500</v>
      </c>
      <c r="H1307" s="5" t="s">
        <v>1513</v>
      </c>
      <c r="I1307" s="5" t="s">
        <v>18</v>
      </c>
      <c r="J1307" s="5" t="s">
        <v>9</v>
      </c>
      <c r="K1307" s="5">
        <v>15.5</v>
      </c>
      <c r="L1307" s="5" t="s">
        <v>1514</v>
      </c>
      <c r="M1307" s="5">
        <v>1100</v>
      </c>
      <c r="N1307" s="5" t="s">
        <v>170</v>
      </c>
      <c r="O1307" s="6" t="s">
        <v>81</v>
      </c>
      <c r="P1307" s="6" t="s">
        <v>1516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+VLOOKUP(G1307,Liste!$A$7:$G$69,3,FALSE)</f>
        <v>Pin d'Alep</v>
      </c>
      <c r="BI1307" s="96" t="str">
        <f>+VLOOKUP(H1307,Liste!$B$7:$G$69,5,FALSE)</f>
        <v>Pin d'Alep</v>
      </c>
      <c r="BJ1307" s="131">
        <f t="shared" si="398"/>
        <v>16</v>
      </c>
      <c r="BK1307" s="131" t="str">
        <f t="shared" si="400"/>
        <v>Pin d'Alep_F1_Classique_Pin d'Alep_16_</v>
      </c>
      <c r="BL1307" s="312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0" t="str">
        <f>+VLOOKUP(G1307,Liste!$A$7:$H$69,8,FALSE)</f>
        <v>Résineux</v>
      </c>
      <c r="BU1307" s="290">
        <f t="shared" si="401"/>
        <v>0</v>
      </c>
      <c r="BV1307" s="292">
        <f t="shared" si="402"/>
        <v>1</v>
      </c>
      <c r="BW1307" s="311">
        <v>0</v>
      </c>
      <c r="BX1307" s="290">
        <f t="shared" si="403"/>
        <v>0.43</v>
      </c>
      <c r="BY1307">
        <f t="shared" si="404"/>
        <v>0</v>
      </c>
      <c r="BZ1307" s="296">
        <f t="shared" si="405"/>
        <v>0</v>
      </c>
      <c r="CB1307" s="291">
        <v>0.6</v>
      </c>
      <c r="CC1307" s="291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hidden="1" x14ac:dyDescent="0.25">
      <c r="A1308" s="4">
        <v>2021</v>
      </c>
      <c r="B1308" s="308">
        <v>44320</v>
      </c>
      <c r="C1308" s="4" t="s">
        <v>1510</v>
      </c>
      <c r="D1308" s="4" t="s">
        <v>1511</v>
      </c>
      <c r="F1308" s="4" t="s">
        <v>1512</v>
      </c>
      <c r="G1308" s="5" t="s">
        <v>1500</v>
      </c>
      <c r="H1308" s="5" t="s">
        <v>1513</v>
      </c>
      <c r="I1308" s="5" t="s">
        <v>18</v>
      </c>
      <c r="J1308" s="5" t="s">
        <v>9</v>
      </c>
      <c r="K1308" s="5">
        <v>15.5</v>
      </c>
      <c r="L1308" s="5" t="s">
        <v>1514</v>
      </c>
      <c r="M1308" s="5">
        <v>1100</v>
      </c>
      <c r="N1308" s="5" t="s">
        <v>170</v>
      </c>
      <c r="O1308" s="6" t="s">
        <v>81</v>
      </c>
      <c r="P1308" s="6" t="s">
        <v>1516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+VLOOKUP(G1308,Liste!$A$7:$G$69,3,FALSE)</f>
        <v>Pin d'Alep</v>
      </c>
      <c r="BI1308" s="96" t="str">
        <f>+VLOOKUP(H1308,Liste!$B$7:$G$69,5,FALSE)</f>
        <v>Pin d'Alep</v>
      </c>
      <c r="BJ1308" s="131">
        <f t="shared" si="398"/>
        <v>17</v>
      </c>
      <c r="BK1308" s="131" t="str">
        <f t="shared" si="400"/>
        <v>Pin d'Alep_F1_Classique_Pin d'Alep_17_</v>
      </c>
      <c r="BL1308" s="312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0" t="str">
        <f>+VLOOKUP(G1308,Liste!$A$7:$H$69,8,FALSE)</f>
        <v>Résineux</v>
      </c>
      <c r="BU1308" s="290">
        <f t="shared" si="401"/>
        <v>0</v>
      </c>
      <c r="BV1308" s="292">
        <f t="shared" si="402"/>
        <v>1</v>
      </c>
      <c r="BW1308" s="311">
        <v>0</v>
      </c>
      <c r="BX1308" s="290">
        <f t="shared" si="403"/>
        <v>0.43</v>
      </c>
      <c r="BY1308">
        <f t="shared" si="404"/>
        <v>0</v>
      </c>
      <c r="BZ1308" s="296">
        <f t="shared" si="405"/>
        <v>0</v>
      </c>
      <c r="CB1308" s="291">
        <v>0.6</v>
      </c>
      <c r="CC1308" s="291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hidden="1" x14ac:dyDescent="0.25">
      <c r="A1309" s="4">
        <v>2021</v>
      </c>
      <c r="B1309" s="308">
        <v>44320</v>
      </c>
      <c r="C1309" s="4" t="s">
        <v>1510</v>
      </c>
      <c r="D1309" s="4" t="s">
        <v>1511</v>
      </c>
      <c r="F1309" s="4" t="s">
        <v>1512</v>
      </c>
      <c r="G1309" s="5" t="s">
        <v>1500</v>
      </c>
      <c r="H1309" s="5" t="s">
        <v>1513</v>
      </c>
      <c r="I1309" s="5" t="s">
        <v>18</v>
      </c>
      <c r="J1309" s="5" t="s">
        <v>9</v>
      </c>
      <c r="K1309" s="5">
        <v>15.5</v>
      </c>
      <c r="L1309" s="5" t="s">
        <v>1514</v>
      </c>
      <c r="M1309" s="5">
        <v>1100</v>
      </c>
      <c r="N1309" s="5" t="s">
        <v>170</v>
      </c>
      <c r="O1309" s="6" t="s">
        <v>81</v>
      </c>
      <c r="P1309" s="6" t="s">
        <v>1516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+VLOOKUP(G1309,Liste!$A$7:$G$69,3,FALSE)</f>
        <v>Pin d'Alep</v>
      </c>
      <c r="BI1309" s="96" t="str">
        <f>+VLOOKUP(H1309,Liste!$B$7:$G$69,5,FALSE)</f>
        <v>Pin d'Alep</v>
      </c>
      <c r="BJ1309" s="131">
        <f t="shared" si="398"/>
        <v>18</v>
      </c>
      <c r="BK1309" s="131" t="str">
        <f t="shared" si="400"/>
        <v>Pin d'Alep_F1_Classique_Pin d'Alep_18_</v>
      </c>
      <c r="BL1309" s="312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0" t="str">
        <f>+VLOOKUP(G1309,Liste!$A$7:$H$69,8,FALSE)</f>
        <v>Résineux</v>
      </c>
      <c r="BU1309" s="290">
        <f t="shared" si="401"/>
        <v>0</v>
      </c>
      <c r="BV1309" s="292">
        <f t="shared" si="402"/>
        <v>1</v>
      </c>
      <c r="BW1309" s="311">
        <v>0</v>
      </c>
      <c r="BX1309" s="290">
        <f t="shared" si="403"/>
        <v>0.43</v>
      </c>
      <c r="BY1309">
        <f t="shared" si="404"/>
        <v>0</v>
      </c>
      <c r="BZ1309" s="296">
        <f t="shared" si="405"/>
        <v>0</v>
      </c>
      <c r="CB1309" s="291">
        <v>0.6</v>
      </c>
      <c r="CC1309" s="291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hidden="1" x14ac:dyDescent="0.25">
      <c r="A1310" s="4">
        <v>2021</v>
      </c>
      <c r="B1310" s="308">
        <v>44320</v>
      </c>
      <c r="C1310" s="4" t="s">
        <v>1510</v>
      </c>
      <c r="D1310" s="4" t="s">
        <v>1511</v>
      </c>
      <c r="F1310" s="4" t="s">
        <v>1512</v>
      </c>
      <c r="G1310" s="5" t="s">
        <v>1500</v>
      </c>
      <c r="H1310" s="5" t="s">
        <v>1513</v>
      </c>
      <c r="I1310" s="5" t="s">
        <v>18</v>
      </c>
      <c r="J1310" s="5" t="s">
        <v>9</v>
      </c>
      <c r="K1310" s="5">
        <v>15.5</v>
      </c>
      <c r="L1310" s="5" t="s">
        <v>1514</v>
      </c>
      <c r="M1310" s="5">
        <v>1100</v>
      </c>
      <c r="N1310" s="5" t="s">
        <v>170</v>
      </c>
      <c r="O1310" s="6" t="s">
        <v>81</v>
      </c>
      <c r="P1310" s="6" t="s">
        <v>1516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+VLOOKUP(G1310,Liste!$A$7:$G$69,3,FALSE)</f>
        <v>Pin d'Alep</v>
      </c>
      <c r="BI1310" s="96" t="str">
        <f>+VLOOKUP(H1310,Liste!$B$7:$G$69,5,FALSE)</f>
        <v>Pin d'Alep</v>
      </c>
      <c r="BJ1310" s="131">
        <f t="shared" si="398"/>
        <v>19</v>
      </c>
      <c r="BK1310" s="131" t="str">
        <f t="shared" si="400"/>
        <v>Pin d'Alep_F1_Classique_Pin d'Alep_19_</v>
      </c>
      <c r="BL1310" s="312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0" t="str">
        <f>+VLOOKUP(G1310,Liste!$A$7:$H$69,8,FALSE)</f>
        <v>Résineux</v>
      </c>
      <c r="BU1310" s="290">
        <f t="shared" si="401"/>
        <v>0</v>
      </c>
      <c r="BV1310" s="292">
        <f t="shared" si="402"/>
        <v>1</v>
      </c>
      <c r="BW1310" s="311">
        <v>0</v>
      </c>
      <c r="BX1310" s="290">
        <f t="shared" si="403"/>
        <v>0.43</v>
      </c>
      <c r="BY1310">
        <f t="shared" si="404"/>
        <v>0</v>
      </c>
      <c r="BZ1310" s="296">
        <f t="shared" si="405"/>
        <v>0</v>
      </c>
      <c r="CB1310" s="291">
        <v>0.6</v>
      </c>
      <c r="CC1310" s="291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hidden="1" x14ac:dyDescent="0.25">
      <c r="A1311" s="4">
        <v>2021</v>
      </c>
      <c r="B1311" s="308">
        <v>44320</v>
      </c>
      <c r="C1311" s="4" t="s">
        <v>1510</v>
      </c>
      <c r="D1311" s="4" t="s">
        <v>1511</v>
      </c>
      <c r="F1311" s="4" t="s">
        <v>1512</v>
      </c>
      <c r="G1311" s="5" t="s">
        <v>1500</v>
      </c>
      <c r="H1311" s="5" t="s">
        <v>1513</v>
      </c>
      <c r="I1311" s="5" t="s">
        <v>18</v>
      </c>
      <c r="J1311" s="5" t="s">
        <v>9</v>
      </c>
      <c r="K1311" s="5">
        <v>15.5</v>
      </c>
      <c r="L1311" s="5" t="s">
        <v>1514</v>
      </c>
      <c r="M1311" s="5">
        <v>1100</v>
      </c>
      <c r="N1311" s="5" t="s">
        <v>170</v>
      </c>
      <c r="O1311" s="6" t="s">
        <v>81</v>
      </c>
      <c r="P1311" s="6" t="s">
        <v>1516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+VLOOKUP(G1311,Liste!$A$7:$G$69,3,FALSE)</f>
        <v>Pin d'Alep</v>
      </c>
      <c r="BI1311" s="96" t="str">
        <f>+VLOOKUP(H1311,Liste!$B$7:$G$69,5,FALSE)</f>
        <v>Pin d'Alep</v>
      </c>
      <c r="BJ1311" s="131">
        <f t="shared" si="398"/>
        <v>20</v>
      </c>
      <c r="BK1311" s="131" t="str">
        <f t="shared" si="400"/>
        <v>Pin d'Alep_F1_Classique_Pin d'Alep_20_</v>
      </c>
      <c r="BL1311" s="312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0" t="str">
        <f>+VLOOKUP(G1311,Liste!$A$7:$H$69,8,FALSE)</f>
        <v>Résineux</v>
      </c>
      <c r="BU1311" s="290">
        <f t="shared" si="401"/>
        <v>0</v>
      </c>
      <c r="BV1311" s="292">
        <f t="shared" si="402"/>
        <v>1</v>
      </c>
      <c r="BW1311" s="311">
        <v>0</v>
      </c>
      <c r="BX1311" s="290">
        <f t="shared" si="403"/>
        <v>0.43</v>
      </c>
      <c r="BY1311">
        <f t="shared" si="404"/>
        <v>0</v>
      </c>
      <c r="BZ1311" s="296">
        <f t="shared" si="405"/>
        <v>0</v>
      </c>
      <c r="CB1311" s="291">
        <v>0.6</v>
      </c>
      <c r="CC1311" s="291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hidden="1" x14ac:dyDescent="0.25">
      <c r="A1312" s="4">
        <v>2021</v>
      </c>
      <c r="B1312" s="308">
        <v>44320</v>
      </c>
      <c r="C1312" s="4" t="s">
        <v>1510</v>
      </c>
      <c r="D1312" s="4" t="s">
        <v>1511</v>
      </c>
      <c r="F1312" s="4" t="s">
        <v>1512</v>
      </c>
      <c r="G1312" s="5" t="s">
        <v>1500</v>
      </c>
      <c r="H1312" s="5" t="s">
        <v>1513</v>
      </c>
      <c r="I1312" s="5" t="s">
        <v>18</v>
      </c>
      <c r="J1312" s="5" t="s">
        <v>9</v>
      </c>
      <c r="K1312" s="5">
        <v>15.5</v>
      </c>
      <c r="L1312" s="5" t="s">
        <v>1514</v>
      </c>
      <c r="M1312" s="5">
        <v>1100</v>
      </c>
      <c r="N1312" s="5" t="s">
        <v>170</v>
      </c>
      <c r="O1312" s="6" t="s">
        <v>81</v>
      </c>
      <c r="P1312" s="6" t="s">
        <v>1516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+VLOOKUP(G1312,Liste!$A$7:$G$69,3,FALSE)</f>
        <v>Pin d'Alep</v>
      </c>
      <c r="BI1312" s="96" t="str">
        <f>+VLOOKUP(H1312,Liste!$B$7:$G$69,5,FALSE)</f>
        <v>Pin d'Alep</v>
      </c>
      <c r="BJ1312" s="131">
        <f t="shared" si="398"/>
        <v>21</v>
      </c>
      <c r="BK1312" s="131" t="str">
        <f t="shared" si="400"/>
        <v>Pin d'Alep_F1_Classique_Pin d'Alep_21_</v>
      </c>
      <c r="BL1312" s="312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0" t="str">
        <f>+VLOOKUP(G1312,Liste!$A$7:$H$69,8,FALSE)</f>
        <v>Résineux</v>
      </c>
      <c r="BU1312" s="290">
        <f t="shared" si="401"/>
        <v>0</v>
      </c>
      <c r="BV1312" s="292">
        <f t="shared" si="402"/>
        <v>1</v>
      </c>
      <c r="BW1312" s="311">
        <v>0</v>
      </c>
      <c r="BX1312" s="290">
        <f t="shared" si="403"/>
        <v>0.43</v>
      </c>
      <c r="BY1312">
        <f t="shared" si="404"/>
        <v>0</v>
      </c>
      <c r="BZ1312" s="296">
        <f t="shared" si="405"/>
        <v>0</v>
      </c>
      <c r="CB1312" s="291">
        <v>0.6</v>
      </c>
      <c r="CC1312" s="291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hidden="1" x14ac:dyDescent="0.25">
      <c r="A1313" s="4">
        <v>2021</v>
      </c>
      <c r="B1313" s="308">
        <v>44320</v>
      </c>
      <c r="C1313" s="4" t="s">
        <v>1510</v>
      </c>
      <c r="D1313" s="4" t="s">
        <v>1511</v>
      </c>
      <c r="F1313" s="4" t="s">
        <v>1512</v>
      </c>
      <c r="G1313" s="5" t="s">
        <v>1500</v>
      </c>
      <c r="H1313" s="5" t="s">
        <v>1513</v>
      </c>
      <c r="I1313" s="5" t="s">
        <v>18</v>
      </c>
      <c r="J1313" s="5" t="s">
        <v>9</v>
      </c>
      <c r="K1313" s="5">
        <v>15.5</v>
      </c>
      <c r="L1313" s="5" t="s">
        <v>1514</v>
      </c>
      <c r="M1313" s="5">
        <v>1100</v>
      </c>
      <c r="N1313" s="5" t="s">
        <v>170</v>
      </c>
      <c r="O1313" s="6" t="s">
        <v>81</v>
      </c>
      <c r="P1313" s="6" t="s">
        <v>1516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+VLOOKUP(G1313,Liste!$A$7:$G$69,3,FALSE)</f>
        <v>Pin d'Alep</v>
      </c>
      <c r="BI1313" s="96" t="str">
        <f>+VLOOKUP(H1313,Liste!$B$7:$G$69,5,FALSE)</f>
        <v>Pin d'Alep</v>
      </c>
      <c r="BJ1313" s="131">
        <f t="shared" si="398"/>
        <v>22</v>
      </c>
      <c r="BK1313" s="131" t="str">
        <f t="shared" si="400"/>
        <v>Pin d'Alep_F1_Classique_Pin d'Alep_22_</v>
      </c>
      <c r="BL1313" s="312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0" t="str">
        <f>+VLOOKUP(G1313,Liste!$A$7:$H$69,8,FALSE)</f>
        <v>Résineux</v>
      </c>
      <c r="BU1313" s="290">
        <f t="shared" si="401"/>
        <v>0</v>
      </c>
      <c r="BV1313" s="292">
        <f t="shared" si="402"/>
        <v>1</v>
      </c>
      <c r="BW1313" s="311">
        <v>0</v>
      </c>
      <c r="BX1313" s="290">
        <f t="shared" si="403"/>
        <v>0.43</v>
      </c>
      <c r="BY1313">
        <f t="shared" si="404"/>
        <v>0</v>
      </c>
      <c r="BZ1313" s="296">
        <f t="shared" si="405"/>
        <v>0</v>
      </c>
      <c r="CB1313" s="291">
        <v>0.6</v>
      </c>
      <c r="CC1313" s="291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hidden="1" x14ac:dyDescent="0.25">
      <c r="A1314" s="4">
        <v>2021</v>
      </c>
      <c r="B1314" s="308">
        <v>44320</v>
      </c>
      <c r="C1314" s="4" t="s">
        <v>1510</v>
      </c>
      <c r="D1314" s="4" t="s">
        <v>1511</v>
      </c>
      <c r="F1314" s="4" t="s">
        <v>1512</v>
      </c>
      <c r="G1314" s="5" t="s">
        <v>1500</v>
      </c>
      <c r="H1314" s="5" t="s">
        <v>1513</v>
      </c>
      <c r="I1314" s="5" t="s">
        <v>18</v>
      </c>
      <c r="J1314" s="5" t="s">
        <v>9</v>
      </c>
      <c r="K1314" s="5">
        <v>15.5</v>
      </c>
      <c r="L1314" s="5" t="s">
        <v>1514</v>
      </c>
      <c r="M1314" s="5">
        <v>1100</v>
      </c>
      <c r="N1314" s="5" t="s">
        <v>170</v>
      </c>
      <c r="O1314" s="6" t="s">
        <v>81</v>
      </c>
      <c r="P1314" s="6" t="s">
        <v>1516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+VLOOKUP(G1314,Liste!$A$7:$G$69,3,FALSE)</f>
        <v>Pin d'Alep</v>
      </c>
      <c r="BI1314" s="96" t="str">
        <f>+VLOOKUP(H1314,Liste!$B$7:$G$69,5,FALSE)</f>
        <v>Pin d'Alep</v>
      </c>
      <c r="BJ1314" s="131">
        <f t="shared" si="398"/>
        <v>23</v>
      </c>
      <c r="BK1314" s="131" t="str">
        <f t="shared" si="400"/>
        <v>Pin d'Alep_F1_Classique_Pin d'Alep_23_</v>
      </c>
      <c r="BL1314" s="312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0" t="str">
        <f>+VLOOKUP(G1314,Liste!$A$7:$H$69,8,FALSE)</f>
        <v>Résineux</v>
      </c>
      <c r="BU1314" s="290">
        <f t="shared" si="401"/>
        <v>0</v>
      </c>
      <c r="BV1314" s="292">
        <f t="shared" si="402"/>
        <v>1</v>
      </c>
      <c r="BW1314" s="311">
        <v>0</v>
      </c>
      <c r="BX1314" s="290">
        <f t="shared" si="403"/>
        <v>0.43</v>
      </c>
      <c r="BY1314">
        <f t="shared" si="404"/>
        <v>0</v>
      </c>
      <c r="BZ1314" s="296">
        <f t="shared" si="405"/>
        <v>0</v>
      </c>
      <c r="CB1314" s="291">
        <v>0.6</v>
      </c>
      <c r="CC1314" s="291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hidden="1" x14ac:dyDescent="0.25">
      <c r="A1315" s="4">
        <v>2021</v>
      </c>
      <c r="B1315" s="308">
        <v>44320</v>
      </c>
      <c r="C1315" s="4" t="s">
        <v>1510</v>
      </c>
      <c r="D1315" s="4" t="s">
        <v>1511</v>
      </c>
      <c r="F1315" s="4" t="s">
        <v>1512</v>
      </c>
      <c r="G1315" s="5" t="s">
        <v>1500</v>
      </c>
      <c r="H1315" s="5" t="s">
        <v>1513</v>
      </c>
      <c r="I1315" s="5" t="s">
        <v>18</v>
      </c>
      <c r="J1315" s="5" t="s">
        <v>9</v>
      </c>
      <c r="K1315" s="5">
        <v>15.5</v>
      </c>
      <c r="L1315" s="5" t="s">
        <v>1514</v>
      </c>
      <c r="M1315" s="5">
        <v>1100</v>
      </c>
      <c r="N1315" s="5" t="s">
        <v>170</v>
      </c>
      <c r="O1315" s="6" t="s">
        <v>81</v>
      </c>
      <c r="P1315" s="6" t="s">
        <v>1516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+VLOOKUP(G1315,Liste!$A$7:$G$69,3,FALSE)</f>
        <v>Pin d'Alep</v>
      </c>
      <c r="BI1315" s="96" t="str">
        <f>+VLOOKUP(H1315,Liste!$B$7:$G$69,5,FALSE)</f>
        <v>Pin d'Alep</v>
      </c>
      <c r="BJ1315" s="131">
        <f t="shared" si="398"/>
        <v>24</v>
      </c>
      <c r="BK1315" s="131" t="str">
        <f t="shared" si="400"/>
        <v>Pin d'Alep_F1_Classique_Pin d'Alep_24_</v>
      </c>
      <c r="BL1315" s="312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0" t="str">
        <f>+VLOOKUP(G1315,Liste!$A$7:$H$69,8,FALSE)</f>
        <v>Résineux</v>
      </c>
      <c r="BU1315" s="290">
        <f t="shared" si="401"/>
        <v>0</v>
      </c>
      <c r="BV1315" s="292">
        <f t="shared" si="402"/>
        <v>1</v>
      </c>
      <c r="BW1315" s="311">
        <v>0</v>
      </c>
      <c r="BX1315" s="290">
        <f t="shared" si="403"/>
        <v>0.43</v>
      </c>
      <c r="BY1315">
        <f t="shared" si="404"/>
        <v>0</v>
      </c>
      <c r="BZ1315" s="296">
        <f t="shared" si="405"/>
        <v>0</v>
      </c>
      <c r="CB1315" s="291">
        <v>0.6</v>
      </c>
      <c r="CC1315" s="291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hidden="1" x14ac:dyDescent="0.25">
      <c r="A1316" s="4">
        <v>2021</v>
      </c>
      <c r="B1316" s="308">
        <v>44320</v>
      </c>
      <c r="C1316" s="4" t="s">
        <v>1510</v>
      </c>
      <c r="D1316" s="4" t="s">
        <v>1511</v>
      </c>
      <c r="F1316" s="4" t="s">
        <v>1512</v>
      </c>
      <c r="G1316" s="5" t="s">
        <v>1500</v>
      </c>
      <c r="H1316" s="5" t="s">
        <v>1513</v>
      </c>
      <c r="I1316" s="5" t="s">
        <v>18</v>
      </c>
      <c r="J1316" s="5" t="s">
        <v>9</v>
      </c>
      <c r="K1316" s="5">
        <v>15.5</v>
      </c>
      <c r="L1316" s="5" t="s">
        <v>1514</v>
      </c>
      <c r="M1316" s="5">
        <v>1100</v>
      </c>
      <c r="N1316" s="5" t="s">
        <v>170</v>
      </c>
      <c r="O1316" s="6" t="s">
        <v>81</v>
      </c>
      <c r="P1316" s="6" t="s">
        <v>1516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+VLOOKUP(G1316,Liste!$A$7:$G$69,3,FALSE)</f>
        <v>Pin d'Alep</v>
      </c>
      <c r="BI1316" s="96" t="str">
        <f>+VLOOKUP(H1316,Liste!$B$7:$G$69,5,FALSE)</f>
        <v>Pin d'Alep</v>
      </c>
      <c r="BJ1316" s="131">
        <f t="shared" si="398"/>
        <v>25</v>
      </c>
      <c r="BK1316" s="131" t="str">
        <f t="shared" si="400"/>
        <v>Pin d'Alep_F1_Classique_Pin d'Alep_25_</v>
      </c>
      <c r="BL1316" s="312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0" t="str">
        <f>+VLOOKUP(G1316,Liste!$A$7:$H$69,8,FALSE)</f>
        <v>Résineux</v>
      </c>
      <c r="BU1316" s="290">
        <f t="shared" si="401"/>
        <v>0</v>
      </c>
      <c r="BV1316" s="292">
        <f t="shared" si="402"/>
        <v>1</v>
      </c>
      <c r="BW1316" s="311">
        <v>0</v>
      </c>
      <c r="BX1316" s="290">
        <f t="shared" si="403"/>
        <v>0.43</v>
      </c>
      <c r="BY1316">
        <f t="shared" si="404"/>
        <v>0</v>
      </c>
      <c r="BZ1316" s="296">
        <f t="shared" si="405"/>
        <v>0</v>
      </c>
      <c r="CB1316" s="291">
        <v>0.6</v>
      </c>
      <c r="CC1316" s="291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hidden="1" x14ac:dyDescent="0.25">
      <c r="A1317" s="4">
        <v>2021</v>
      </c>
      <c r="B1317" s="308">
        <v>44320</v>
      </c>
      <c r="C1317" s="4" t="s">
        <v>1510</v>
      </c>
      <c r="D1317" s="4" t="s">
        <v>1511</v>
      </c>
      <c r="F1317" s="4" t="s">
        <v>1512</v>
      </c>
      <c r="G1317" s="5" t="s">
        <v>1500</v>
      </c>
      <c r="H1317" s="5" t="s">
        <v>1513</v>
      </c>
      <c r="I1317" s="5" t="s">
        <v>18</v>
      </c>
      <c r="J1317" s="5" t="s">
        <v>9</v>
      </c>
      <c r="K1317" s="5">
        <v>15.5</v>
      </c>
      <c r="L1317" s="5" t="s">
        <v>1514</v>
      </c>
      <c r="M1317" s="5">
        <v>1100</v>
      </c>
      <c r="N1317" s="5" t="s">
        <v>170</v>
      </c>
      <c r="O1317" s="6" t="s">
        <v>81</v>
      </c>
      <c r="P1317" s="6" t="s">
        <v>1516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+VLOOKUP(G1317,Liste!$A$7:$G$69,3,FALSE)</f>
        <v>Pin d'Alep</v>
      </c>
      <c r="BI1317" s="96" t="str">
        <f>+VLOOKUP(H1317,Liste!$B$7:$G$69,5,FALSE)</f>
        <v>Pin d'Alep</v>
      </c>
      <c r="BJ1317" s="131">
        <f t="shared" si="398"/>
        <v>26</v>
      </c>
      <c r="BK1317" s="131" t="str">
        <f t="shared" si="400"/>
        <v>Pin d'Alep_F1_Classique_Pin d'Alep_26_</v>
      </c>
      <c r="BL1317" s="312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0" t="str">
        <f>+VLOOKUP(G1317,Liste!$A$7:$H$69,8,FALSE)</f>
        <v>Résineux</v>
      </c>
      <c r="BU1317" s="290">
        <f t="shared" si="401"/>
        <v>0</v>
      </c>
      <c r="BV1317" s="292">
        <f t="shared" si="402"/>
        <v>1</v>
      </c>
      <c r="BW1317" s="311">
        <v>0</v>
      </c>
      <c r="BX1317" s="290">
        <f t="shared" si="403"/>
        <v>0.43</v>
      </c>
      <c r="BY1317">
        <f t="shared" si="404"/>
        <v>0</v>
      </c>
      <c r="BZ1317" s="296">
        <f t="shared" si="405"/>
        <v>0</v>
      </c>
      <c r="CB1317" s="291">
        <v>0.6</v>
      </c>
      <c r="CC1317" s="291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hidden="1" x14ac:dyDescent="0.25">
      <c r="A1318" s="4">
        <v>2021</v>
      </c>
      <c r="B1318" s="308">
        <v>44320</v>
      </c>
      <c r="C1318" s="4" t="s">
        <v>1510</v>
      </c>
      <c r="D1318" s="4" t="s">
        <v>1511</v>
      </c>
      <c r="F1318" s="4" t="s">
        <v>1512</v>
      </c>
      <c r="G1318" s="5" t="s">
        <v>1500</v>
      </c>
      <c r="H1318" s="5" t="s">
        <v>1513</v>
      </c>
      <c r="I1318" s="5" t="s">
        <v>18</v>
      </c>
      <c r="J1318" s="5" t="s">
        <v>9</v>
      </c>
      <c r="K1318" s="5">
        <v>15.5</v>
      </c>
      <c r="L1318" s="5" t="s">
        <v>1514</v>
      </c>
      <c r="M1318" s="5">
        <v>1100</v>
      </c>
      <c r="N1318" s="5" t="s">
        <v>170</v>
      </c>
      <c r="O1318" s="6" t="s">
        <v>81</v>
      </c>
      <c r="P1318" s="6" t="s">
        <v>1516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+VLOOKUP(G1318,Liste!$A$7:$G$69,3,FALSE)</f>
        <v>Pin d'Alep</v>
      </c>
      <c r="BI1318" s="96" t="str">
        <f>+VLOOKUP(H1318,Liste!$B$7:$G$69,5,FALSE)</f>
        <v>Pin d'Alep</v>
      </c>
      <c r="BJ1318" s="131">
        <f t="shared" si="398"/>
        <v>27</v>
      </c>
      <c r="BK1318" s="131" t="str">
        <f t="shared" si="400"/>
        <v>Pin d'Alep_F1_Classique_Pin d'Alep_27_</v>
      </c>
      <c r="BL1318" s="312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0" t="str">
        <f>+VLOOKUP(G1318,Liste!$A$7:$H$69,8,FALSE)</f>
        <v>Résineux</v>
      </c>
      <c r="BU1318" s="290">
        <f t="shared" si="401"/>
        <v>0</v>
      </c>
      <c r="BV1318" s="292">
        <f t="shared" si="402"/>
        <v>1</v>
      </c>
      <c r="BW1318" s="311">
        <v>0</v>
      </c>
      <c r="BX1318" s="290">
        <f t="shared" si="403"/>
        <v>0.43</v>
      </c>
      <c r="BY1318">
        <f t="shared" si="404"/>
        <v>0</v>
      </c>
      <c r="BZ1318" s="296">
        <f t="shared" si="405"/>
        <v>0</v>
      </c>
      <c r="CB1318" s="291">
        <v>0.6</v>
      </c>
      <c r="CC1318" s="291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hidden="1" x14ac:dyDescent="0.25">
      <c r="A1319" s="4">
        <v>2021</v>
      </c>
      <c r="B1319" s="308">
        <v>44320</v>
      </c>
      <c r="C1319" s="4" t="s">
        <v>1510</v>
      </c>
      <c r="D1319" s="4" t="s">
        <v>1511</v>
      </c>
      <c r="F1319" s="4" t="s">
        <v>1512</v>
      </c>
      <c r="G1319" s="5" t="s">
        <v>1500</v>
      </c>
      <c r="H1319" s="5" t="s">
        <v>1513</v>
      </c>
      <c r="I1319" s="5" t="s">
        <v>18</v>
      </c>
      <c r="J1319" s="5" t="s">
        <v>9</v>
      </c>
      <c r="K1319" s="5">
        <v>15.5</v>
      </c>
      <c r="L1319" s="5" t="s">
        <v>1514</v>
      </c>
      <c r="M1319" s="5">
        <v>1100</v>
      </c>
      <c r="N1319" s="5" t="s">
        <v>170</v>
      </c>
      <c r="O1319" s="6" t="s">
        <v>81</v>
      </c>
      <c r="P1319" s="6" t="s">
        <v>1516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+VLOOKUP(G1319,Liste!$A$7:$G$69,3,FALSE)</f>
        <v>Pin d'Alep</v>
      </c>
      <c r="BI1319" s="96" t="str">
        <f>+VLOOKUP(H1319,Liste!$B$7:$G$69,5,FALSE)</f>
        <v>Pin d'Alep</v>
      </c>
      <c r="BJ1319" s="131">
        <f t="shared" si="398"/>
        <v>28</v>
      </c>
      <c r="BK1319" s="131" t="str">
        <f t="shared" si="400"/>
        <v>Pin d'Alep_F1_Classique_Pin d'Alep_28_</v>
      </c>
      <c r="BL1319" s="312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0" t="str">
        <f>+VLOOKUP(G1319,Liste!$A$7:$H$69,8,FALSE)</f>
        <v>Résineux</v>
      </c>
      <c r="BU1319" s="290">
        <f t="shared" si="401"/>
        <v>0</v>
      </c>
      <c r="BV1319" s="292">
        <f t="shared" si="402"/>
        <v>1</v>
      </c>
      <c r="BW1319" s="311">
        <v>0</v>
      </c>
      <c r="BX1319" s="290">
        <f t="shared" si="403"/>
        <v>0.43</v>
      </c>
      <c r="BY1319">
        <f t="shared" si="404"/>
        <v>0</v>
      </c>
      <c r="BZ1319" s="296">
        <f t="shared" si="405"/>
        <v>0</v>
      </c>
      <c r="CB1319" s="291">
        <v>0.6</v>
      </c>
      <c r="CC1319" s="291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hidden="1" x14ac:dyDescent="0.25">
      <c r="A1320" s="4">
        <v>2021</v>
      </c>
      <c r="B1320" s="308">
        <v>44320</v>
      </c>
      <c r="C1320" s="4" t="s">
        <v>1510</v>
      </c>
      <c r="D1320" s="4" t="s">
        <v>1511</v>
      </c>
      <c r="F1320" s="4" t="s">
        <v>1512</v>
      </c>
      <c r="G1320" s="5" t="s">
        <v>1500</v>
      </c>
      <c r="H1320" s="5" t="s">
        <v>1513</v>
      </c>
      <c r="I1320" s="5" t="s">
        <v>18</v>
      </c>
      <c r="J1320" s="5" t="s">
        <v>9</v>
      </c>
      <c r="K1320" s="5">
        <v>15.5</v>
      </c>
      <c r="L1320" s="5" t="s">
        <v>1514</v>
      </c>
      <c r="M1320" s="5">
        <v>1100</v>
      </c>
      <c r="N1320" s="5" t="s">
        <v>170</v>
      </c>
      <c r="O1320" s="6" t="s">
        <v>81</v>
      </c>
      <c r="P1320" s="6" t="s">
        <v>1516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+VLOOKUP(G1320,Liste!$A$7:$G$69,3,FALSE)</f>
        <v>Pin d'Alep</v>
      </c>
      <c r="BI1320" s="96" t="str">
        <f>+VLOOKUP(H1320,Liste!$B$7:$G$69,5,FALSE)</f>
        <v>Pin d'Alep</v>
      </c>
      <c r="BJ1320" s="131">
        <f t="shared" si="398"/>
        <v>29</v>
      </c>
      <c r="BK1320" s="131" t="str">
        <f t="shared" si="400"/>
        <v>Pin d'Alep_F1_Classique_Pin d'Alep_29_</v>
      </c>
      <c r="BL1320" s="312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0" t="str">
        <f>+VLOOKUP(G1320,Liste!$A$7:$H$69,8,FALSE)</f>
        <v>Résineux</v>
      </c>
      <c r="BU1320" s="290">
        <f t="shared" si="401"/>
        <v>0</v>
      </c>
      <c r="BV1320" s="292">
        <f t="shared" si="402"/>
        <v>1</v>
      </c>
      <c r="BW1320" s="311">
        <v>0</v>
      </c>
      <c r="BX1320" s="290">
        <f t="shared" si="403"/>
        <v>0.43</v>
      </c>
      <c r="BY1320">
        <f t="shared" si="404"/>
        <v>0</v>
      </c>
      <c r="BZ1320" s="296">
        <f t="shared" si="405"/>
        <v>0</v>
      </c>
      <c r="CB1320" s="291">
        <v>0.6</v>
      </c>
      <c r="CC1320" s="291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hidden="1" x14ac:dyDescent="0.25">
      <c r="A1321" s="4">
        <v>2021</v>
      </c>
      <c r="B1321" s="308">
        <v>44320</v>
      </c>
      <c r="C1321" s="4" t="s">
        <v>1510</v>
      </c>
      <c r="D1321" s="4" t="s">
        <v>1511</v>
      </c>
      <c r="F1321" s="4" t="s">
        <v>1512</v>
      </c>
      <c r="G1321" s="5" t="s">
        <v>1500</v>
      </c>
      <c r="H1321" s="5" t="s">
        <v>1513</v>
      </c>
      <c r="I1321" s="5" t="s">
        <v>18</v>
      </c>
      <c r="J1321" s="5" t="s">
        <v>9</v>
      </c>
      <c r="K1321" s="5">
        <v>15.5</v>
      </c>
      <c r="L1321" s="5" t="s">
        <v>1514</v>
      </c>
      <c r="M1321" s="5">
        <v>1100</v>
      </c>
      <c r="N1321" s="5" t="s">
        <v>170</v>
      </c>
      <c r="O1321" s="6" t="s">
        <v>81</v>
      </c>
      <c r="P1321" s="6" t="s">
        <v>1516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+VLOOKUP(G1321,Liste!$A$7:$G$69,3,FALSE)</f>
        <v>Pin d'Alep</v>
      </c>
      <c r="BI1321" s="96" t="str">
        <f>+VLOOKUP(H1321,Liste!$B$7:$G$69,5,FALSE)</f>
        <v>Pin d'Alep</v>
      </c>
      <c r="BJ1321" s="131">
        <f t="shared" si="398"/>
        <v>30</v>
      </c>
      <c r="BK1321" s="131" t="str">
        <f t="shared" si="400"/>
        <v>Pin d'Alep_F1_Classique_Pin d'Alep_30_</v>
      </c>
      <c r="BL1321" s="312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0" t="str">
        <f>+VLOOKUP(G1321,Liste!$A$7:$H$69,8,FALSE)</f>
        <v>Résineux</v>
      </c>
      <c r="BU1321" s="290">
        <f t="shared" si="401"/>
        <v>0</v>
      </c>
      <c r="BV1321" s="292">
        <f t="shared" si="402"/>
        <v>1</v>
      </c>
      <c r="BW1321" s="311">
        <v>0</v>
      </c>
      <c r="BX1321" s="290">
        <f t="shared" si="403"/>
        <v>0.43</v>
      </c>
      <c r="BY1321">
        <f t="shared" si="404"/>
        <v>0</v>
      </c>
      <c r="BZ1321" s="296">
        <f t="shared" si="405"/>
        <v>0</v>
      </c>
      <c r="CB1321" s="291">
        <v>0.6</v>
      </c>
      <c r="CC1321" s="291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hidden="1" x14ac:dyDescent="0.25">
      <c r="A1322" s="4">
        <v>2021</v>
      </c>
      <c r="B1322" s="308">
        <v>44320</v>
      </c>
      <c r="C1322" s="4" t="s">
        <v>1510</v>
      </c>
      <c r="D1322" s="4" t="s">
        <v>1511</v>
      </c>
      <c r="F1322" s="4" t="s">
        <v>1512</v>
      </c>
      <c r="G1322" s="5" t="s">
        <v>1500</v>
      </c>
      <c r="H1322" s="5" t="s">
        <v>1513</v>
      </c>
      <c r="I1322" s="5" t="s">
        <v>18</v>
      </c>
      <c r="J1322" s="5" t="s">
        <v>9</v>
      </c>
      <c r="K1322" s="5">
        <v>15.5</v>
      </c>
      <c r="L1322" s="5" t="s">
        <v>1514</v>
      </c>
      <c r="M1322" s="5">
        <v>1100</v>
      </c>
      <c r="N1322" s="5" t="s">
        <v>170</v>
      </c>
      <c r="O1322" s="6" t="s">
        <v>81</v>
      </c>
      <c r="P1322" s="6" t="s">
        <v>1516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+VLOOKUP(G1322,Liste!$A$7:$G$69,3,FALSE)</f>
        <v>Pin d'Alep</v>
      </c>
      <c r="BI1322" s="96" t="str">
        <f>+VLOOKUP(H1322,Liste!$B$7:$G$69,5,FALSE)</f>
        <v>Pin d'Alep</v>
      </c>
      <c r="BJ1322" s="131">
        <f t="shared" si="398"/>
        <v>31</v>
      </c>
      <c r="BK1322" s="131" t="str">
        <f t="shared" si="400"/>
        <v>Pin d'Alep_F1_Classique_Pin d'Alep_31_</v>
      </c>
      <c r="BL1322" s="312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0" t="str">
        <f>+VLOOKUP(G1322,Liste!$A$7:$H$69,8,FALSE)</f>
        <v>Résineux</v>
      </c>
      <c r="BU1322" s="290">
        <f t="shared" si="401"/>
        <v>0</v>
      </c>
      <c r="BV1322" s="292">
        <f t="shared" si="402"/>
        <v>1</v>
      </c>
      <c r="BW1322" s="311">
        <v>0</v>
      </c>
      <c r="BX1322" s="290">
        <f t="shared" si="403"/>
        <v>0.43</v>
      </c>
      <c r="BY1322">
        <f t="shared" si="404"/>
        <v>0</v>
      </c>
      <c r="BZ1322" s="296">
        <f t="shared" si="405"/>
        <v>0</v>
      </c>
      <c r="CB1322" s="291">
        <v>0.6</v>
      </c>
      <c r="CC1322" s="291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hidden="1" x14ac:dyDescent="0.25">
      <c r="A1323" s="4">
        <v>2021</v>
      </c>
      <c r="B1323" s="308">
        <v>44320</v>
      </c>
      <c r="C1323" s="4" t="s">
        <v>1510</v>
      </c>
      <c r="D1323" s="4" t="s">
        <v>1511</v>
      </c>
      <c r="F1323" s="4" t="s">
        <v>1512</v>
      </c>
      <c r="G1323" s="5" t="s">
        <v>1500</v>
      </c>
      <c r="H1323" s="5" t="s">
        <v>1513</v>
      </c>
      <c r="I1323" s="5" t="s">
        <v>18</v>
      </c>
      <c r="J1323" s="5" t="s">
        <v>9</v>
      </c>
      <c r="K1323" s="5">
        <v>15.5</v>
      </c>
      <c r="L1323" s="5" t="s">
        <v>1514</v>
      </c>
      <c r="M1323" s="5">
        <v>1100</v>
      </c>
      <c r="N1323" s="5" t="s">
        <v>170</v>
      </c>
      <c r="O1323" s="6" t="s">
        <v>81</v>
      </c>
      <c r="P1323" s="6" t="s">
        <v>1516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+VLOOKUP(G1323,Liste!$A$7:$G$69,3,FALSE)</f>
        <v>Pin d'Alep</v>
      </c>
      <c r="BI1323" s="96" t="str">
        <f>+VLOOKUP(H1323,Liste!$B$7:$G$69,5,FALSE)</f>
        <v>Pin d'Alep</v>
      </c>
      <c r="BJ1323" s="131">
        <f t="shared" si="398"/>
        <v>32</v>
      </c>
      <c r="BK1323" s="131" t="str">
        <f t="shared" si="400"/>
        <v>Pin d'Alep_F1_Classique_Pin d'Alep_32_</v>
      </c>
      <c r="BL1323" s="312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0" t="str">
        <f>+VLOOKUP(G1323,Liste!$A$7:$H$69,8,FALSE)</f>
        <v>Résineux</v>
      </c>
      <c r="BU1323" s="290">
        <f t="shared" si="401"/>
        <v>0</v>
      </c>
      <c r="BV1323" s="292">
        <f t="shared" si="402"/>
        <v>1</v>
      </c>
      <c r="BW1323" s="311">
        <v>0</v>
      </c>
      <c r="BX1323" s="290">
        <f t="shared" si="403"/>
        <v>0.43</v>
      </c>
      <c r="BY1323">
        <f t="shared" si="404"/>
        <v>0</v>
      </c>
      <c r="BZ1323" s="296">
        <f t="shared" si="405"/>
        <v>0</v>
      </c>
      <c r="CB1323" s="291">
        <v>0.6</v>
      </c>
      <c r="CC1323" s="291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hidden="1" x14ac:dyDescent="0.25">
      <c r="A1324" s="4">
        <v>2021</v>
      </c>
      <c r="B1324" s="308">
        <v>44320</v>
      </c>
      <c r="C1324" s="4" t="s">
        <v>1510</v>
      </c>
      <c r="D1324" s="4" t="s">
        <v>1511</v>
      </c>
      <c r="F1324" s="4" t="s">
        <v>1512</v>
      </c>
      <c r="G1324" s="5" t="s">
        <v>1500</v>
      </c>
      <c r="H1324" s="5" t="s">
        <v>1513</v>
      </c>
      <c r="I1324" s="5" t="s">
        <v>18</v>
      </c>
      <c r="J1324" s="5" t="s">
        <v>9</v>
      </c>
      <c r="K1324" s="5">
        <v>15.5</v>
      </c>
      <c r="L1324" s="5" t="s">
        <v>1514</v>
      </c>
      <c r="M1324" s="5">
        <v>1100</v>
      </c>
      <c r="N1324" s="5" t="s">
        <v>170</v>
      </c>
      <c r="O1324" s="6" t="s">
        <v>81</v>
      </c>
      <c r="P1324" s="6" t="s">
        <v>1516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+VLOOKUP(G1324,Liste!$A$7:$G$69,3,FALSE)</f>
        <v>Pin d'Alep</v>
      </c>
      <c r="BI1324" s="96" t="str">
        <f>+VLOOKUP(H1324,Liste!$B$7:$G$69,5,FALSE)</f>
        <v>Pin d'Alep</v>
      </c>
      <c r="BJ1324" s="131">
        <f t="shared" si="398"/>
        <v>33</v>
      </c>
      <c r="BK1324" s="131" t="str">
        <f t="shared" si="400"/>
        <v>Pin d'Alep_F1_Classique_Pin d'Alep_33_</v>
      </c>
      <c r="BL1324" s="312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0" t="str">
        <f>+VLOOKUP(G1324,Liste!$A$7:$H$69,8,FALSE)</f>
        <v>Résineux</v>
      </c>
      <c r="BU1324" s="290">
        <f t="shared" si="401"/>
        <v>0</v>
      </c>
      <c r="BV1324" s="292">
        <f t="shared" si="402"/>
        <v>1</v>
      </c>
      <c r="BW1324" s="311">
        <v>0</v>
      </c>
      <c r="BX1324" s="290">
        <f t="shared" si="403"/>
        <v>0.43</v>
      </c>
      <c r="BY1324">
        <f t="shared" si="404"/>
        <v>0</v>
      </c>
      <c r="BZ1324" s="296">
        <f t="shared" si="405"/>
        <v>0</v>
      </c>
      <c r="CB1324" s="291">
        <v>0.6</v>
      </c>
      <c r="CC1324" s="291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hidden="1" x14ac:dyDescent="0.25">
      <c r="A1325" s="4">
        <v>2021</v>
      </c>
      <c r="B1325" s="308">
        <v>44320</v>
      </c>
      <c r="C1325" s="4" t="s">
        <v>1510</v>
      </c>
      <c r="D1325" s="4" t="s">
        <v>1511</v>
      </c>
      <c r="F1325" s="4" t="s">
        <v>1512</v>
      </c>
      <c r="G1325" s="5" t="s">
        <v>1500</v>
      </c>
      <c r="H1325" s="5" t="s">
        <v>1513</v>
      </c>
      <c r="I1325" s="5" t="s">
        <v>18</v>
      </c>
      <c r="J1325" s="5" t="s">
        <v>9</v>
      </c>
      <c r="K1325" s="5">
        <v>15.5</v>
      </c>
      <c r="L1325" s="5" t="s">
        <v>1514</v>
      </c>
      <c r="M1325" s="5">
        <v>1100</v>
      </c>
      <c r="N1325" s="5" t="s">
        <v>170</v>
      </c>
      <c r="O1325" s="6" t="s">
        <v>81</v>
      </c>
      <c r="P1325" s="6" t="s">
        <v>1516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+VLOOKUP(G1325,Liste!$A$7:$G$69,3,FALSE)</f>
        <v>Pin d'Alep</v>
      </c>
      <c r="BI1325" s="96" t="str">
        <f>+VLOOKUP(H1325,Liste!$B$7:$G$69,5,FALSE)</f>
        <v>Pin d'Alep</v>
      </c>
      <c r="BJ1325" s="131">
        <f t="shared" si="398"/>
        <v>34</v>
      </c>
      <c r="BK1325" s="131" t="str">
        <f t="shared" si="400"/>
        <v>Pin d'Alep_F1_Classique_Pin d'Alep_34_</v>
      </c>
      <c r="BL1325" s="312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0" t="str">
        <f>+VLOOKUP(G1325,Liste!$A$7:$H$69,8,FALSE)</f>
        <v>Résineux</v>
      </c>
      <c r="BU1325" s="290">
        <f t="shared" si="401"/>
        <v>0</v>
      </c>
      <c r="BV1325" s="292">
        <f t="shared" si="402"/>
        <v>1</v>
      </c>
      <c r="BW1325" s="311">
        <v>0</v>
      </c>
      <c r="BX1325" s="290">
        <f t="shared" si="403"/>
        <v>0.43</v>
      </c>
      <c r="BY1325">
        <f t="shared" si="404"/>
        <v>0</v>
      </c>
      <c r="BZ1325" s="296">
        <f t="shared" si="405"/>
        <v>0</v>
      </c>
      <c r="CB1325" s="291">
        <v>0.6</v>
      </c>
      <c r="CC1325" s="291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hidden="1" x14ac:dyDescent="0.25">
      <c r="A1326" s="4">
        <v>2021</v>
      </c>
      <c r="B1326" s="308">
        <v>44320</v>
      </c>
      <c r="C1326" s="4" t="s">
        <v>1510</v>
      </c>
      <c r="D1326" s="4" t="s">
        <v>1511</v>
      </c>
      <c r="F1326" s="4" t="s">
        <v>1512</v>
      </c>
      <c r="G1326" s="5" t="s">
        <v>1500</v>
      </c>
      <c r="H1326" s="5" t="s">
        <v>1513</v>
      </c>
      <c r="I1326" s="5" t="s">
        <v>18</v>
      </c>
      <c r="J1326" s="5" t="s">
        <v>9</v>
      </c>
      <c r="K1326" s="5">
        <v>15.5</v>
      </c>
      <c r="L1326" s="5" t="s">
        <v>1514</v>
      </c>
      <c r="M1326" s="5">
        <v>1100</v>
      </c>
      <c r="N1326" s="5" t="s">
        <v>170</v>
      </c>
      <c r="O1326" s="6" t="s">
        <v>81</v>
      </c>
      <c r="P1326" s="6" t="s">
        <v>1516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+VLOOKUP(G1326,Liste!$A$7:$G$69,3,FALSE)</f>
        <v>Pin d'Alep</v>
      </c>
      <c r="BI1326" s="96" t="str">
        <f>+VLOOKUP(H1326,Liste!$B$7:$G$69,5,FALSE)</f>
        <v>Pin d'Alep</v>
      </c>
      <c r="BJ1326" s="131">
        <f t="shared" si="398"/>
        <v>35</v>
      </c>
      <c r="BK1326" s="131" t="str">
        <f t="shared" si="400"/>
        <v>Pin d'Alep_F1_Classique_Pin d'Alep_35_</v>
      </c>
      <c r="BL1326" s="312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0" t="str">
        <f>+VLOOKUP(G1326,Liste!$A$7:$H$69,8,FALSE)</f>
        <v>Résineux</v>
      </c>
      <c r="BU1326" s="290">
        <f t="shared" si="401"/>
        <v>0</v>
      </c>
      <c r="BV1326" s="292">
        <f t="shared" si="402"/>
        <v>1</v>
      </c>
      <c r="BW1326" s="311">
        <v>0</v>
      </c>
      <c r="BX1326" s="290">
        <f t="shared" si="403"/>
        <v>0.43</v>
      </c>
      <c r="BY1326">
        <f t="shared" si="404"/>
        <v>0</v>
      </c>
      <c r="BZ1326" s="296">
        <f t="shared" si="405"/>
        <v>0</v>
      </c>
      <c r="CB1326" s="291">
        <v>0.6</v>
      </c>
      <c r="CC1326" s="291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hidden="1" x14ac:dyDescent="0.25">
      <c r="A1327" s="4">
        <v>2021</v>
      </c>
      <c r="B1327" s="308">
        <v>44320</v>
      </c>
      <c r="C1327" s="4" t="s">
        <v>1510</v>
      </c>
      <c r="D1327" s="4" t="s">
        <v>1511</v>
      </c>
      <c r="F1327" s="4" t="s">
        <v>1512</v>
      </c>
      <c r="G1327" s="5" t="s">
        <v>1500</v>
      </c>
      <c r="H1327" s="5" t="s">
        <v>1513</v>
      </c>
      <c r="I1327" s="5" t="s">
        <v>18</v>
      </c>
      <c r="J1327" s="5" t="s">
        <v>9</v>
      </c>
      <c r="K1327" s="5">
        <v>15.5</v>
      </c>
      <c r="L1327" s="5" t="s">
        <v>1514</v>
      </c>
      <c r="M1327" s="5">
        <v>1100</v>
      </c>
      <c r="N1327" s="5" t="s">
        <v>170</v>
      </c>
      <c r="O1327" s="6" t="s">
        <v>81</v>
      </c>
      <c r="P1327" s="6" t="s">
        <v>1516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+VLOOKUP(G1327,Liste!$A$7:$G$69,3,FALSE)</f>
        <v>Pin d'Alep</v>
      </c>
      <c r="BI1327" s="96" t="str">
        <f>+VLOOKUP(H1327,Liste!$B$7:$G$69,5,FALSE)</f>
        <v>Pin d'Alep</v>
      </c>
      <c r="BJ1327" s="131">
        <f t="shared" si="398"/>
        <v>36</v>
      </c>
      <c r="BK1327" s="131" t="str">
        <f t="shared" si="400"/>
        <v>Pin d'Alep_F1_Classique_Pin d'Alep_36_</v>
      </c>
      <c r="BL1327" s="312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0" t="str">
        <f>+VLOOKUP(G1327,Liste!$A$7:$H$69,8,FALSE)</f>
        <v>Résineux</v>
      </c>
      <c r="BU1327" s="290">
        <f t="shared" si="401"/>
        <v>0</v>
      </c>
      <c r="BV1327" s="292">
        <f t="shared" si="402"/>
        <v>1</v>
      </c>
      <c r="BW1327" s="311">
        <v>0</v>
      </c>
      <c r="BX1327" s="290">
        <f t="shared" si="403"/>
        <v>0.43</v>
      </c>
      <c r="BY1327">
        <f t="shared" si="404"/>
        <v>0</v>
      </c>
      <c r="BZ1327" s="296">
        <f t="shared" si="405"/>
        <v>0</v>
      </c>
      <c r="CB1327" s="291">
        <v>0.6</v>
      </c>
      <c r="CC1327" s="291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hidden="1" x14ac:dyDescent="0.25">
      <c r="A1328" s="4">
        <v>2021</v>
      </c>
      <c r="B1328" s="308">
        <v>44320</v>
      </c>
      <c r="C1328" s="4" t="s">
        <v>1510</v>
      </c>
      <c r="D1328" s="4" t="s">
        <v>1511</v>
      </c>
      <c r="F1328" s="4" t="s">
        <v>1512</v>
      </c>
      <c r="G1328" s="5" t="s">
        <v>1500</v>
      </c>
      <c r="H1328" s="5" t="s">
        <v>1513</v>
      </c>
      <c r="I1328" s="5" t="s">
        <v>18</v>
      </c>
      <c r="J1328" s="5" t="s">
        <v>9</v>
      </c>
      <c r="K1328" s="5">
        <v>15.5</v>
      </c>
      <c r="L1328" s="5" t="s">
        <v>1514</v>
      </c>
      <c r="M1328" s="5">
        <v>1100</v>
      </c>
      <c r="N1328" s="5" t="s">
        <v>170</v>
      </c>
      <c r="O1328" s="6" t="s">
        <v>81</v>
      </c>
      <c r="P1328" s="6" t="s">
        <v>1516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+VLOOKUP(G1328,Liste!$A$7:$G$69,3,FALSE)</f>
        <v>Pin d'Alep</v>
      </c>
      <c r="BI1328" s="96" t="str">
        <f>+VLOOKUP(H1328,Liste!$B$7:$G$69,5,FALSE)</f>
        <v>Pin d'Alep</v>
      </c>
      <c r="BJ1328" s="131">
        <f t="shared" si="398"/>
        <v>36</v>
      </c>
      <c r="BK1328" s="131" t="str">
        <f t="shared" si="400"/>
        <v>Pin d'Alep_F1_Classique_Pin d'Alep_36_</v>
      </c>
      <c r="BL1328" s="312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0" t="str">
        <f>+VLOOKUP(G1328,Liste!$A$7:$H$69,8,FALSE)</f>
        <v>Résineux</v>
      </c>
      <c r="BU1328" s="290">
        <f t="shared" si="401"/>
        <v>0</v>
      </c>
      <c r="BV1328" s="292">
        <f t="shared" si="402"/>
        <v>1</v>
      </c>
      <c r="BW1328" s="311">
        <v>0</v>
      </c>
      <c r="BX1328" s="290">
        <f t="shared" si="403"/>
        <v>0.43</v>
      </c>
      <c r="BY1328">
        <f t="shared" si="404"/>
        <v>0</v>
      </c>
      <c r="BZ1328" s="296">
        <f t="shared" si="405"/>
        <v>0</v>
      </c>
      <c r="CB1328" s="291">
        <v>0.6</v>
      </c>
      <c r="CC1328" s="291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hidden="1" x14ac:dyDescent="0.25">
      <c r="A1329" s="4">
        <v>2021</v>
      </c>
      <c r="B1329" s="308">
        <v>44320</v>
      </c>
      <c r="C1329" s="4" t="s">
        <v>1510</v>
      </c>
      <c r="D1329" s="4" t="s">
        <v>1511</v>
      </c>
      <c r="F1329" s="4" t="s">
        <v>1512</v>
      </c>
      <c r="G1329" s="5" t="s">
        <v>1500</v>
      </c>
      <c r="H1329" s="5" t="s">
        <v>1513</v>
      </c>
      <c r="I1329" s="5" t="s">
        <v>18</v>
      </c>
      <c r="J1329" s="5" t="s">
        <v>9</v>
      </c>
      <c r="K1329" s="5">
        <v>15.5</v>
      </c>
      <c r="L1329" s="5" t="s">
        <v>1514</v>
      </c>
      <c r="M1329" s="5">
        <v>1100</v>
      </c>
      <c r="N1329" s="5" t="s">
        <v>170</v>
      </c>
      <c r="O1329" s="6" t="s">
        <v>81</v>
      </c>
      <c r="P1329" s="6" t="s">
        <v>1516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+VLOOKUP(G1329,Liste!$A$7:$G$69,3,FALSE)</f>
        <v>Pin d'Alep</v>
      </c>
      <c r="BI1329" s="96" t="str">
        <f>+VLOOKUP(H1329,Liste!$B$7:$G$69,5,FALSE)</f>
        <v>Pin d'Alep</v>
      </c>
      <c r="BJ1329" s="131">
        <f t="shared" si="398"/>
        <v>37</v>
      </c>
      <c r="BK1329" s="131" t="str">
        <f t="shared" si="400"/>
        <v>Pin d'Alep_F1_Classique_Pin d'Alep_37_</v>
      </c>
      <c r="BL1329" s="312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0" t="str">
        <f>+VLOOKUP(G1329,Liste!$A$7:$H$69,8,FALSE)</f>
        <v>Résineux</v>
      </c>
      <c r="BU1329" s="290">
        <f t="shared" si="401"/>
        <v>0</v>
      </c>
      <c r="BV1329" s="292">
        <f t="shared" si="402"/>
        <v>1</v>
      </c>
      <c r="BW1329" s="311">
        <v>0</v>
      </c>
      <c r="BX1329" s="290">
        <f t="shared" si="403"/>
        <v>0.43</v>
      </c>
      <c r="BY1329">
        <f t="shared" si="404"/>
        <v>0</v>
      </c>
      <c r="BZ1329" s="296">
        <f t="shared" si="405"/>
        <v>0</v>
      </c>
      <c r="CB1329" s="291">
        <v>0.6</v>
      </c>
      <c r="CC1329" s="291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hidden="1" x14ac:dyDescent="0.25">
      <c r="A1330" s="4">
        <v>2021</v>
      </c>
      <c r="B1330" s="308">
        <v>44320</v>
      </c>
      <c r="C1330" s="4" t="s">
        <v>1510</v>
      </c>
      <c r="D1330" s="4" t="s">
        <v>1511</v>
      </c>
      <c r="F1330" s="4" t="s">
        <v>1512</v>
      </c>
      <c r="G1330" s="5" t="s">
        <v>1500</v>
      </c>
      <c r="H1330" s="5" t="s">
        <v>1513</v>
      </c>
      <c r="I1330" s="5" t="s">
        <v>18</v>
      </c>
      <c r="J1330" s="5" t="s">
        <v>9</v>
      </c>
      <c r="K1330" s="5">
        <v>15.5</v>
      </c>
      <c r="L1330" s="5" t="s">
        <v>1514</v>
      </c>
      <c r="M1330" s="5">
        <v>1100</v>
      </c>
      <c r="N1330" s="5" t="s">
        <v>170</v>
      </c>
      <c r="O1330" s="6" t="s">
        <v>81</v>
      </c>
      <c r="P1330" s="6" t="s">
        <v>1516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+VLOOKUP(G1330,Liste!$A$7:$G$69,3,FALSE)</f>
        <v>Pin d'Alep</v>
      </c>
      <c r="BI1330" s="96" t="str">
        <f>+VLOOKUP(H1330,Liste!$B$7:$G$69,5,FALSE)</f>
        <v>Pin d'Alep</v>
      </c>
      <c r="BJ1330" s="131">
        <f t="shared" si="398"/>
        <v>38</v>
      </c>
      <c r="BK1330" s="131" t="str">
        <f t="shared" si="400"/>
        <v>Pin d'Alep_F1_Classique_Pin d'Alep_38_</v>
      </c>
      <c r="BL1330" s="312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0" t="str">
        <f>+VLOOKUP(G1330,Liste!$A$7:$H$69,8,FALSE)</f>
        <v>Résineux</v>
      </c>
      <c r="BU1330" s="290">
        <f t="shared" si="401"/>
        <v>0</v>
      </c>
      <c r="BV1330" s="292">
        <f t="shared" si="402"/>
        <v>1</v>
      </c>
      <c r="BW1330" s="311">
        <v>0</v>
      </c>
      <c r="BX1330" s="290">
        <f t="shared" si="403"/>
        <v>0.43</v>
      </c>
      <c r="BY1330">
        <f t="shared" si="404"/>
        <v>0</v>
      </c>
      <c r="BZ1330" s="296">
        <f t="shared" si="405"/>
        <v>0</v>
      </c>
      <c r="CB1330" s="291">
        <v>0.6</v>
      </c>
      <c r="CC1330" s="291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hidden="1" x14ac:dyDescent="0.25">
      <c r="A1331" s="4">
        <v>2021</v>
      </c>
      <c r="B1331" s="308">
        <v>44320</v>
      </c>
      <c r="C1331" s="4" t="s">
        <v>1510</v>
      </c>
      <c r="D1331" s="4" t="s">
        <v>1511</v>
      </c>
      <c r="F1331" s="4" t="s">
        <v>1512</v>
      </c>
      <c r="G1331" s="5" t="s">
        <v>1500</v>
      </c>
      <c r="H1331" s="5" t="s">
        <v>1513</v>
      </c>
      <c r="I1331" s="5" t="s">
        <v>18</v>
      </c>
      <c r="J1331" s="5" t="s">
        <v>9</v>
      </c>
      <c r="K1331" s="5">
        <v>15.5</v>
      </c>
      <c r="L1331" s="5" t="s">
        <v>1514</v>
      </c>
      <c r="M1331" s="5">
        <v>1100</v>
      </c>
      <c r="N1331" s="5" t="s">
        <v>170</v>
      </c>
      <c r="O1331" s="6" t="s">
        <v>81</v>
      </c>
      <c r="P1331" s="6" t="s">
        <v>1516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+VLOOKUP(G1331,Liste!$A$7:$G$69,3,FALSE)</f>
        <v>Pin d'Alep</v>
      </c>
      <c r="BI1331" s="96" t="str">
        <f>+VLOOKUP(H1331,Liste!$B$7:$G$69,5,FALSE)</f>
        <v>Pin d'Alep</v>
      </c>
      <c r="BJ1331" s="131">
        <f t="shared" si="398"/>
        <v>39</v>
      </c>
      <c r="BK1331" s="131" t="str">
        <f t="shared" si="400"/>
        <v>Pin d'Alep_F1_Classique_Pin d'Alep_39_</v>
      </c>
      <c r="BL1331" s="312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0" t="str">
        <f>+VLOOKUP(G1331,Liste!$A$7:$H$69,8,FALSE)</f>
        <v>Résineux</v>
      </c>
      <c r="BU1331" s="290">
        <f t="shared" si="401"/>
        <v>0</v>
      </c>
      <c r="BV1331" s="292">
        <f t="shared" si="402"/>
        <v>1</v>
      </c>
      <c r="BW1331" s="311">
        <v>0</v>
      </c>
      <c r="BX1331" s="290">
        <f t="shared" si="403"/>
        <v>0.43</v>
      </c>
      <c r="BY1331">
        <f t="shared" si="404"/>
        <v>0</v>
      </c>
      <c r="BZ1331" s="296">
        <f t="shared" si="405"/>
        <v>0</v>
      </c>
      <c r="CB1331" s="291">
        <v>0.6</v>
      </c>
      <c r="CC1331" s="291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hidden="1" x14ac:dyDescent="0.25">
      <c r="A1332" s="4">
        <v>2021</v>
      </c>
      <c r="B1332" s="308">
        <v>44320</v>
      </c>
      <c r="C1332" s="4" t="s">
        <v>1510</v>
      </c>
      <c r="D1332" s="4" t="s">
        <v>1511</v>
      </c>
      <c r="F1332" s="4" t="s">
        <v>1512</v>
      </c>
      <c r="G1332" s="5" t="s">
        <v>1500</v>
      </c>
      <c r="H1332" s="5" t="s">
        <v>1513</v>
      </c>
      <c r="I1332" s="5" t="s">
        <v>18</v>
      </c>
      <c r="J1332" s="5" t="s">
        <v>9</v>
      </c>
      <c r="K1332" s="5">
        <v>15.5</v>
      </c>
      <c r="L1332" s="5" t="s">
        <v>1514</v>
      </c>
      <c r="M1332" s="5">
        <v>1100</v>
      </c>
      <c r="N1332" s="5" t="s">
        <v>170</v>
      </c>
      <c r="O1332" s="6" t="s">
        <v>81</v>
      </c>
      <c r="P1332" s="6" t="s">
        <v>1516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+VLOOKUP(G1332,Liste!$A$7:$G$69,3,FALSE)</f>
        <v>Pin d'Alep</v>
      </c>
      <c r="BI1332" s="96" t="str">
        <f>+VLOOKUP(H1332,Liste!$B$7:$G$69,5,FALSE)</f>
        <v>Pin d'Alep</v>
      </c>
      <c r="BJ1332" s="131">
        <f t="shared" si="398"/>
        <v>40</v>
      </c>
      <c r="BK1332" s="131" t="str">
        <f t="shared" si="400"/>
        <v>Pin d'Alep_F1_Classique_Pin d'Alep_40_</v>
      </c>
      <c r="BL1332" s="312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0" t="str">
        <f>+VLOOKUP(G1332,Liste!$A$7:$H$69,8,FALSE)</f>
        <v>Résineux</v>
      </c>
      <c r="BU1332" s="290">
        <f t="shared" si="401"/>
        <v>0</v>
      </c>
      <c r="BV1332" s="292">
        <f t="shared" si="402"/>
        <v>1</v>
      </c>
      <c r="BW1332" s="311">
        <v>0</v>
      </c>
      <c r="BX1332" s="290">
        <f t="shared" si="403"/>
        <v>0.43</v>
      </c>
      <c r="BY1332">
        <f t="shared" si="404"/>
        <v>0</v>
      </c>
      <c r="BZ1332" s="296">
        <f t="shared" si="405"/>
        <v>0</v>
      </c>
      <c r="CB1332" s="291">
        <v>0.6</v>
      </c>
      <c r="CC1332" s="291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hidden="1" x14ac:dyDescent="0.25">
      <c r="A1333" s="4">
        <v>2021</v>
      </c>
      <c r="B1333" s="308">
        <v>44320</v>
      </c>
      <c r="C1333" s="4" t="s">
        <v>1510</v>
      </c>
      <c r="D1333" s="4" t="s">
        <v>1511</v>
      </c>
      <c r="F1333" s="4" t="s">
        <v>1512</v>
      </c>
      <c r="G1333" s="5" t="s">
        <v>1500</v>
      </c>
      <c r="H1333" s="5" t="s">
        <v>1513</v>
      </c>
      <c r="I1333" s="5" t="s">
        <v>18</v>
      </c>
      <c r="J1333" s="5" t="s">
        <v>9</v>
      </c>
      <c r="K1333" s="5">
        <v>15.5</v>
      </c>
      <c r="L1333" s="5" t="s">
        <v>1514</v>
      </c>
      <c r="M1333" s="5">
        <v>1100</v>
      </c>
      <c r="N1333" s="5" t="s">
        <v>170</v>
      </c>
      <c r="O1333" s="6" t="s">
        <v>81</v>
      </c>
      <c r="P1333" s="6" t="s">
        <v>1516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+VLOOKUP(G1333,Liste!$A$7:$G$69,3,FALSE)</f>
        <v>Pin d'Alep</v>
      </c>
      <c r="BI1333" s="96" t="str">
        <f>+VLOOKUP(H1333,Liste!$B$7:$G$69,5,FALSE)</f>
        <v>Pin d'Alep</v>
      </c>
      <c r="BJ1333" s="131">
        <f t="shared" si="398"/>
        <v>41</v>
      </c>
      <c r="BK1333" s="131" t="str">
        <f t="shared" si="400"/>
        <v>Pin d'Alep_F1_Classique_Pin d'Alep_41_</v>
      </c>
      <c r="BL1333" s="312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0" t="str">
        <f>+VLOOKUP(G1333,Liste!$A$7:$H$69,8,FALSE)</f>
        <v>Résineux</v>
      </c>
      <c r="BU1333" s="290">
        <f t="shared" si="401"/>
        <v>0</v>
      </c>
      <c r="BV1333" s="292">
        <f t="shared" si="402"/>
        <v>1</v>
      </c>
      <c r="BW1333" s="311">
        <v>0</v>
      </c>
      <c r="BX1333" s="290">
        <f t="shared" si="403"/>
        <v>0.43</v>
      </c>
      <c r="BY1333">
        <f t="shared" si="404"/>
        <v>0</v>
      </c>
      <c r="BZ1333" s="296">
        <f t="shared" si="405"/>
        <v>0</v>
      </c>
      <c r="CB1333" s="291">
        <v>0.6</v>
      </c>
      <c r="CC1333" s="291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hidden="1" x14ac:dyDescent="0.25">
      <c r="A1334" s="4">
        <v>2021</v>
      </c>
      <c r="B1334" s="308">
        <v>44320</v>
      </c>
      <c r="C1334" s="4" t="s">
        <v>1510</v>
      </c>
      <c r="D1334" s="4" t="s">
        <v>1511</v>
      </c>
      <c r="F1334" s="4" t="s">
        <v>1512</v>
      </c>
      <c r="G1334" s="5" t="s">
        <v>1500</v>
      </c>
      <c r="H1334" s="5" t="s">
        <v>1513</v>
      </c>
      <c r="I1334" s="5" t="s">
        <v>18</v>
      </c>
      <c r="J1334" s="5" t="s">
        <v>9</v>
      </c>
      <c r="K1334" s="5">
        <v>15.5</v>
      </c>
      <c r="L1334" s="5" t="s">
        <v>1514</v>
      </c>
      <c r="M1334" s="5">
        <v>1100</v>
      </c>
      <c r="N1334" s="5" t="s">
        <v>170</v>
      </c>
      <c r="O1334" s="6" t="s">
        <v>81</v>
      </c>
      <c r="P1334" s="6" t="s">
        <v>1516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+VLOOKUP(G1334,Liste!$A$7:$G$69,3,FALSE)</f>
        <v>Pin d'Alep</v>
      </c>
      <c r="BI1334" s="96" t="str">
        <f>+VLOOKUP(H1334,Liste!$B$7:$G$69,5,FALSE)</f>
        <v>Pin d'Alep</v>
      </c>
      <c r="BJ1334" s="131">
        <f t="shared" si="398"/>
        <v>42</v>
      </c>
      <c r="BK1334" s="131" t="str">
        <f t="shared" si="400"/>
        <v>Pin d'Alep_F1_Classique_Pin d'Alep_42_</v>
      </c>
      <c r="BL1334" s="312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0" t="str">
        <f>+VLOOKUP(G1334,Liste!$A$7:$H$69,8,FALSE)</f>
        <v>Résineux</v>
      </c>
      <c r="BU1334" s="290">
        <f t="shared" si="401"/>
        <v>0</v>
      </c>
      <c r="BV1334" s="292">
        <f t="shared" si="402"/>
        <v>1</v>
      </c>
      <c r="BW1334" s="311">
        <v>0</v>
      </c>
      <c r="BX1334" s="290">
        <f t="shared" si="403"/>
        <v>0.43</v>
      </c>
      <c r="BY1334">
        <f t="shared" si="404"/>
        <v>0</v>
      </c>
      <c r="BZ1334" s="296">
        <f t="shared" si="405"/>
        <v>0</v>
      </c>
      <c r="CB1334" s="291">
        <v>0.6</v>
      </c>
      <c r="CC1334" s="291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hidden="1" x14ac:dyDescent="0.25">
      <c r="A1335" s="4">
        <v>2021</v>
      </c>
      <c r="B1335" s="308">
        <v>44320</v>
      </c>
      <c r="C1335" s="4" t="s">
        <v>1510</v>
      </c>
      <c r="D1335" s="4" t="s">
        <v>1511</v>
      </c>
      <c r="F1335" s="4" t="s">
        <v>1512</v>
      </c>
      <c r="G1335" s="5" t="s">
        <v>1500</v>
      </c>
      <c r="H1335" s="5" t="s">
        <v>1513</v>
      </c>
      <c r="I1335" s="5" t="s">
        <v>18</v>
      </c>
      <c r="J1335" s="5" t="s">
        <v>9</v>
      </c>
      <c r="K1335" s="5">
        <v>15.5</v>
      </c>
      <c r="L1335" s="5" t="s">
        <v>1514</v>
      </c>
      <c r="M1335" s="5">
        <v>1100</v>
      </c>
      <c r="N1335" s="5" t="s">
        <v>170</v>
      </c>
      <c r="O1335" s="6" t="s">
        <v>81</v>
      </c>
      <c r="P1335" s="6" t="s">
        <v>1516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+VLOOKUP(G1335,Liste!$A$7:$G$69,3,FALSE)</f>
        <v>Pin d'Alep</v>
      </c>
      <c r="BI1335" s="96" t="str">
        <f>+VLOOKUP(H1335,Liste!$B$7:$G$69,5,FALSE)</f>
        <v>Pin d'Alep</v>
      </c>
      <c r="BJ1335" s="131">
        <f t="shared" si="398"/>
        <v>43</v>
      </c>
      <c r="BK1335" s="131" t="str">
        <f t="shared" si="400"/>
        <v>Pin d'Alep_F1_Classique_Pin d'Alep_43_</v>
      </c>
      <c r="BL1335" s="312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0" t="str">
        <f>+VLOOKUP(G1335,Liste!$A$7:$H$69,8,FALSE)</f>
        <v>Résineux</v>
      </c>
      <c r="BU1335" s="290">
        <f t="shared" si="401"/>
        <v>0</v>
      </c>
      <c r="BV1335" s="292">
        <f t="shared" si="402"/>
        <v>1</v>
      </c>
      <c r="BW1335" s="311">
        <v>0</v>
      </c>
      <c r="BX1335" s="290">
        <f t="shared" si="403"/>
        <v>0.43</v>
      </c>
      <c r="BY1335">
        <f t="shared" si="404"/>
        <v>0</v>
      </c>
      <c r="BZ1335" s="296">
        <f t="shared" si="405"/>
        <v>0</v>
      </c>
      <c r="CB1335" s="291">
        <v>0.6</v>
      </c>
      <c r="CC1335" s="291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hidden="1" x14ac:dyDescent="0.25">
      <c r="A1336" s="4">
        <v>2021</v>
      </c>
      <c r="B1336" s="308">
        <v>44320</v>
      </c>
      <c r="C1336" s="4" t="s">
        <v>1510</v>
      </c>
      <c r="D1336" s="4" t="s">
        <v>1511</v>
      </c>
      <c r="F1336" s="4" t="s">
        <v>1512</v>
      </c>
      <c r="G1336" s="5" t="s">
        <v>1500</v>
      </c>
      <c r="H1336" s="5" t="s">
        <v>1513</v>
      </c>
      <c r="I1336" s="5" t="s">
        <v>18</v>
      </c>
      <c r="J1336" s="5" t="s">
        <v>9</v>
      </c>
      <c r="K1336" s="5">
        <v>15.5</v>
      </c>
      <c r="L1336" s="5" t="s">
        <v>1514</v>
      </c>
      <c r="M1336" s="5">
        <v>1100</v>
      </c>
      <c r="N1336" s="5" t="s">
        <v>170</v>
      </c>
      <c r="O1336" s="6" t="s">
        <v>81</v>
      </c>
      <c r="P1336" s="6" t="s">
        <v>1516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+VLOOKUP(G1336,Liste!$A$7:$G$69,3,FALSE)</f>
        <v>Pin d'Alep</v>
      </c>
      <c r="BI1336" s="96" t="str">
        <f>+VLOOKUP(H1336,Liste!$B$7:$G$69,5,FALSE)</f>
        <v>Pin d'Alep</v>
      </c>
      <c r="BJ1336" s="131">
        <f t="shared" si="398"/>
        <v>44</v>
      </c>
      <c r="BK1336" s="131" t="str">
        <f t="shared" si="400"/>
        <v>Pin d'Alep_F1_Classique_Pin d'Alep_44_</v>
      </c>
      <c r="BL1336" s="312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0" t="str">
        <f>+VLOOKUP(G1336,Liste!$A$7:$H$69,8,FALSE)</f>
        <v>Résineux</v>
      </c>
      <c r="BU1336" s="290">
        <f t="shared" si="401"/>
        <v>0</v>
      </c>
      <c r="BV1336" s="292">
        <f t="shared" si="402"/>
        <v>1</v>
      </c>
      <c r="BW1336" s="311">
        <v>0</v>
      </c>
      <c r="BX1336" s="290">
        <f t="shared" si="403"/>
        <v>0.43</v>
      </c>
      <c r="BY1336">
        <f t="shared" si="404"/>
        <v>0</v>
      </c>
      <c r="BZ1336" s="296">
        <f t="shared" si="405"/>
        <v>0</v>
      </c>
      <c r="CB1336" s="291">
        <v>0.6</v>
      </c>
      <c r="CC1336" s="291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hidden="1" x14ac:dyDescent="0.25">
      <c r="A1337" s="4">
        <v>2021</v>
      </c>
      <c r="B1337" s="308">
        <v>44320</v>
      </c>
      <c r="C1337" s="4" t="s">
        <v>1510</v>
      </c>
      <c r="D1337" s="4" t="s">
        <v>1511</v>
      </c>
      <c r="F1337" s="4" t="s">
        <v>1512</v>
      </c>
      <c r="G1337" s="5" t="s">
        <v>1500</v>
      </c>
      <c r="H1337" s="5" t="s">
        <v>1513</v>
      </c>
      <c r="I1337" s="5" t="s">
        <v>18</v>
      </c>
      <c r="J1337" s="5" t="s">
        <v>9</v>
      </c>
      <c r="K1337" s="5">
        <v>15.5</v>
      </c>
      <c r="L1337" s="5" t="s">
        <v>1514</v>
      </c>
      <c r="M1337" s="5">
        <v>1100</v>
      </c>
      <c r="N1337" s="5" t="s">
        <v>170</v>
      </c>
      <c r="O1337" s="6" t="s">
        <v>81</v>
      </c>
      <c r="P1337" s="6" t="s">
        <v>1516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+VLOOKUP(G1337,Liste!$A$7:$G$69,3,FALSE)</f>
        <v>Pin d'Alep</v>
      </c>
      <c r="BI1337" s="96" t="str">
        <f>+VLOOKUP(H1337,Liste!$B$7:$G$69,5,FALSE)</f>
        <v>Pin d'Alep</v>
      </c>
      <c r="BJ1337" s="131">
        <f t="shared" si="398"/>
        <v>45</v>
      </c>
      <c r="BK1337" s="131" t="str">
        <f t="shared" si="400"/>
        <v>Pin d'Alep_F1_Classique_Pin d'Alep_45_</v>
      </c>
      <c r="BL1337" s="312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0" t="str">
        <f>+VLOOKUP(G1337,Liste!$A$7:$H$69,8,FALSE)</f>
        <v>Résineux</v>
      </c>
      <c r="BU1337" s="290">
        <f t="shared" si="401"/>
        <v>0</v>
      </c>
      <c r="BV1337" s="292">
        <f t="shared" si="402"/>
        <v>1</v>
      </c>
      <c r="BW1337" s="311">
        <v>0</v>
      </c>
      <c r="BX1337" s="290">
        <f t="shared" si="403"/>
        <v>0.43</v>
      </c>
      <c r="BY1337">
        <f t="shared" si="404"/>
        <v>0</v>
      </c>
      <c r="BZ1337" s="296">
        <f t="shared" si="405"/>
        <v>0</v>
      </c>
      <c r="CB1337" s="291">
        <v>0.6</v>
      </c>
      <c r="CC1337" s="291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hidden="1" x14ac:dyDescent="0.25">
      <c r="A1338" s="4">
        <v>2021</v>
      </c>
      <c r="B1338" s="308">
        <v>44320</v>
      </c>
      <c r="C1338" s="4" t="s">
        <v>1510</v>
      </c>
      <c r="D1338" s="4" t="s">
        <v>1511</v>
      </c>
      <c r="F1338" s="4" t="s">
        <v>1512</v>
      </c>
      <c r="G1338" s="5" t="s">
        <v>1500</v>
      </c>
      <c r="H1338" s="5" t="s">
        <v>1513</v>
      </c>
      <c r="I1338" s="5" t="s">
        <v>18</v>
      </c>
      <c r="J1338" s="5" t="s">
        <v>9</v>
      </c>
      <c r="K1338" s="5">
        <v>15.5</v>
      </c>
      <c r="L1338" s="5" t="s">
        <v>1514</v>
      </c>
      <c r="M1338" s="5">
        <v>1100</v>
      </c>
      <c r="N1338" s="5" t="s">
        <v>170</v>
      </c>
      <c r="O1338" s="6" t="s">
        <v>81</v>
      </c>
      <c r="P1338" s="6" t="s">
        <v>1516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+VLOOKUP(G1338,Liste!$A$7:$G$69,3,FALSE)</f>
        <v>Pin d'Alep</v>
      </c>
      <c r="BI1338" s="96" t="str">
        <f>+VLOOKUP(H1338,Liste!$B$7:$G$69,5,FALSE)</f>
        <v>Pin d'Alep</v>
      </c>
      <c r="BJ1338" s="131">
        <f t="shared" si="398"/>
        <v>46</v>
      </c>
      <c r="BK1338" s="131" t="str">
        <f t="shared" si="400"/>
        <v>Pin d'Alep_F1_Classique_Pin d'Alep_46_</v>
      </c>
      <c r="BL1338" s="312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0" t="str">
        <f>+VLOOKUP(G1338,Liste!$A$7:$H$69,8,FALSE)</f>
        <v>Résineux</v>
      </c>
      <c r="BU1338" s="290">
        <f t="shared" si="401"/>
        <v>0</v>
      </c>
      <c r="BV1338" s="292">
        <f t="shared" si="402"/>
        <v>1</v>
      </c>
      <c r="BW1338" s="311">
        <v>0</v>
      </c>
      <c r="BX1338" s="290">
        <f t="shared" si="403"/>
        <v>0.43</v>
      </c>
      <c r="BY1338">
        <f t="shared" si="404"/>
        <v>0</v>
      </c>
      <c r="BZ1338" s="296">
        <f t="shared" si="405"/>
        <v>0</v>
      </c>
      <c r="CB1338" s="291">
        <v>0.6</v>
      </c>
      <c r="CC1338" s="291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hidden="1" x14ac:dyDescent="0.25">
      <c r="A1339" s="4">
        <v>2021</v>
      </c>
      <c r="B1339" s="308">
        <v>44320</v>
      </c>
      <c r="C1339" s="4" t="s">
        <v>1510</v>
      </c>
      <c r="D1339" s="4" t="s">
        <v>1511</v>
      </c>
      <c r="F1339" s="4" t="s">
        <v>1512</v>
      </c>
      <c r="G1339" s="5" t="s">
        <v>1500</v>
      </c>
      <c r="H1339" s="5" t="s">
        <v>1513</v>
      </c>
      <c r="I1339" s="5" t="s">
        <v>18</v>
      </c>
      <c r="J1339" s="5" t="s">
        <v>9</v>
      </c>
      <c r="K1339" s="5">
        <v>15.5</v>
      </c>
      <c r="L1339" s="5" t="s">
        <v>1514</v>
      </c>
      <c r="M1339" s="5">
        <v>1100</v>
      </c>
      <c r="N1339" s="5" t="s">
        <v>170</v>
      </c>
      <c r="O1339" s="6" t="s">
        <v>81</v>
      </c>
      <c r="P1339" s="6" t="s">
        <v>1516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+VLOOKUP(G1339,Liste!$A$7:$G$69,3,FALSE)</f>
        <v>Pin d'Alep</v>
      </c>
      <c r="BI1339" s="96" t="str">
        <f>+VLOOKUP(H1339,Liste!$B$7:$G$69,5,FALSE)</f>
        <v>Pin d'Alep</v>
      </c>
      <c r="BJ1339" s="131">
        <f t="shared" si="398"/>
        <v>47</v>
      </c>
      <c r="BK1339" s="131" t="str">
        <f t="shared" si="400"/>
        <v>Pin d'Alep_F1_Classique_Pin d'Alep_47_</v>
      </c>
      <c r="BL1339" s="312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0" t="str">
        <f>+VLOOKUP(G1339,Liste!$A$7:$H$69,8,FALSE)</f>
        <v>Résineux</v>
      </c>
      <c r="BU1339" s="290">
        <f t="shared" si="401"/>
        <v>0</v>
      </c>
      <c r="BV1339" s="292">
        <f t="shared" si="402"/>
        <v>1</v>
      </c>
      <c r="BW1339" s="311">
        <v>0</v>
      </c>
      <c r="BX1339" s="290">
        <f t="shared" si="403"/>
        <v>0.43</v>
      </c>
      <c r="BY1339">
        <f t="shared" si="404"/>
        <v>0</v>
      </c>
      <c r="BZ1339" s="296">
        <f t="shared" si="405"/>
        <v>0</v>
      </c>
      <c r="CB1339" s="291">
        <v>0.6</v>
      </c>
      <c r="CC1339" s="291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hidden="1" x14ac:dyDescent="0.25">
      <c r="A1340" s="4">
        <v>2021</v>
      </c>
      <c r="B1340" s="308">
        <v>44320</v>
      </c>
      <c r="C1340" s="4" t="s">
        <v>1510</v>
      </c>
      <c r="D1340" s="4" t="s">
        <v>1511</v>
      </c>
      <c r="F1340" s="4" t="s">
        <v>1512</v>
      </c>
      <c r="G1340" s="5" t="s">
        <v>1500</v>
      </c>
      <c r="H1340" s="5" t="s">
        <v>1513</v>
      </c>
      <c r="I1340" s="5" t="s">
        <v>18</v>
      </c>
      <c r="J1340" s="5" t="s">
        <v>9</v>
      </c>
      <c r="K1340" s="5">
        <v>15.5</v>
      </c>
      <c r="L1340" s="5" t="s">
        <v>1514</v>
      </c>
      <c r="M1340" s="5">
        <v>1100</v>
      </c>
      <c r="N1340" s="5" t="s">
        <v>170</v>
      </c>
      <c r="O1340" s="6" t="s">
        <v>81</v>
      </c>
      <c r="P1340" s="6" t="s">
        <v>1516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+VLOOKUP(G1340,Liste!$A$7:$G$69,3,FALSE)</f>
        <v>Pin d'Alep</v>
      </c>
      <c r="BI1340" s="96" t="str">
        <f>+VLOOKUP(H1340,Liste!$B$7:$G$69,5,FALSE)</f>
        <v>Pin d'Alep</v>
      </c>
      <c r="BJ1340" s="131">
        <f t="shared" si="398"/>
        <v>48</v>
      </c>
      <c r="BK1340" s="131" t="str">
        <f t="shared" si="400"/>
        <v>Pin d'Alep_F1_Classique_Pin d'Alep_48_</v>
      </c>
      <c r="BL1340" s="312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0" t="str">
        <f>+VLOOKUP(G1340,Liste!$A$7:$H$69,8,FALSE)</f>
        <v>Résineux</v>
      </c>
      <c r="BU1340" s="290">
        <f t="shared" si="401"/>
        <v>0</v>
      </c>
      <c r="BV1340" s="292">
        <f t="shared" si="402"/>
        <v>1</v>
      </c>
      <c r="BW1340" s="311">
        <v>0</v>
      </c>
      <c r="BX1340" s="290">
        <f t="shared" si="403"/>
        <v>0.43</v>
      </c>
      <c r="BY1340">
        <f t="shared" si="404"/>
        <v>0</v>
      </c>
      <c r="BZ1340" s="296">
        <f t="shared" si="405"/>
        <v>0</v>
      </c>
      <c r="CB1340" s="291">
        <v>0.6</v>
      </c>
      <c r="CC1340" s="291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hidden="1" x14ac:dyDescent="0.25">
      <c r="A1341" s="4">
        <v>2021</v>
      </c>
      <c r="B1341" s="308">
        <v>44320</v>
      </c>
      <c r="C1341" s="4" t="s">
        <v>1510</v>
      </c>
      <c r="D1341" s="4" t="s">
        <v>1511</v>
      </c>
      <c r="F1341" s="4" t="s">
        <v>1512</v>
      </c>
      <c r="G1341" s="5" t="s">
        <v>1500</v>
      </c>
      <c r="H1341" s="5" t="s">
        <v>1513</v>
      </c>
      <c r="I1341" s="5" t="s">
        <v>18</v>
      </c>
      <c r="J1341" s="5" t="s">
        <v>9</v>
      </c>
      <c r="K1341" s="5">
        <v>15.5</v>
      </c>
      <c r="L1341" s="5" t="s">
        <v>1514</v>
      </c>
      <c r="M1341" s="5">
        <v>1100</v>
      </c>
      <c r="N1341" s="5" t="s">
        <v>170</v>
      </c>
      <c r="O1341" s="6" t="s">
        <v>81</v>
      </c>
      <c r="P1341" s="6" t="s">
        <v>1516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+VLOOKUP(G1341,Liste!$A$7:$G$69,3,FALSE)</f>
        <v>Pin d'Alep</v>
      </c>
      <c r="BI1341" s="96" t="str">
        <f>+VLOOKUP(H1341,Liste!$B$7:$G$69,5,FALSE)</f>
        <v>Pin d'Alep</v>
      </c>
      <c r="BJ1341" s="131">
        <f t="shared" si="398"/>
        <v>49</v>
      </c>
      <c r="BK1341" s="131" t="str">
        <f t="shared" si="400"/>
        <v>Pin d'Alep_F1_Classique_Pin d'Alep_49_</v>
      </c>
      <c r="BL1341" s="312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0" t="str">
        <f>+VLOOKUP(G1341,Liste!$A$7:$H$69,8,FALSE)</f>
        <v>Résineux</v>
      </c>
      <c r="BU1341" s="290">
        <f t="shared" si="401"/>
        <v>0</v>
      </c>
      <c r="BV1341" s="292">
        <f t="shared" si="402"/>
        <v>1</v>
      </c>
      <c r="BW1341" s="311">
        <v>0</v>
      </c>
      <c r="BX1341" s="290">
        <f t="shared" si="403"/>
        <v>0.43</v>
      </c>
      <c r="BY1341">
        <f t="shared" si="404"/>
        <v>0</v>
      </c>
      <c r="BZ1341" s="296">
        <f t="shared" si="405"/>
        <v>0</v>
      </c>
      <c r="CB1341" s="291">
        <v>0.6</v>
      </c>
      <c r="CC1341" s="291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hidden="1" x14ac:dyDescent="0.25">
      <c r="A1342" s="4">
        <v>2021</v>
      </c>
      <c r="B1342" s="308">
        <v>44320</v>
      </c>
      <c r="C1342" s="4" t="s">
        <v>1510</v>
      </c>
      <c r="D1342" s="4" t="s">
        <v>1511</v>
      </c>
      <c r="F1342" s="4" t="s">
        <v>1512</v>
      </c>
      <c r="G1342" s="5" t="s">
        <v>1500</v>
      </c>
      <c r="H1342" s="5" t="s">
        <v>1513</v>
      </c>
      <c r="I1342" s="5" t="s">
        <v>18</v>
      </c>
      <c r="J1342" s="5" t="s">
        <v>9</v>
      </c>
      <c r="K1342" s="5">
        <v>15.5</v>
      </c>
      <c r="L1342" s="5" t="s">
        <v>1514</v>
      </c>
      <c r="M1342" s="5">
        <v>1100</v>
      </c>
      <c r="N1342" s="5" t="s">
        <v>170</v>
      </c>
      <c r="O1342" s="6" t="s">
        <v>81</v>
      </c>
      <c r="P1342" s="6" t="s">
        <v>1516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+VLOOKUP(G1342,Liste!$A$7:$G$69,3,FALSE)</f>
        <v>Pin d'Alep</v>
      </c>
      <c r="BI1342" s="96" t="str">
        <f>+VLOOKUP(H1342,Liste!$B$7:$G$69,5,FALSE)</f>
        <v>Pin d'Alep</v>
      </c>
      <c r="BJ1342" s="131">
        <f t="shared" si="398"/>
        <v>50</v>
      </c>
      <c r="BK1342" s="131" t="str">
        <f t="shared" si="400"/>
        <v>Pin d'Alep_F1_Classique_Pin d'Alep_50_</v>
      </c>
      <c r="BL1342" s="312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0" t="str">
        <f>+VLOOKUP(G1342,Liste!$A$7:$H$69,8,FALSE)</f>
        <v>Résineux</v>
      </c>
      <c r="BU1342" s="290">
        <f t="shared" si="401"/>
        <v>0</v>
      </c>
      <c r="BV1342" s="292">
        <f t="shared" si="402"/>
        <v>1</v>
      </c>
      <c r="BW1342" s="311">
        <v>0</v>
      </c>
      <c r="BX1342" s="290">
        <f t="shared" si="403"/>
        <v>0.43</v>
      </c>
      <c r="BY1342">
        <f t="shared" si="404"/>
        <v>0</v>
      </c>
      <c r="BZ1342" s="296">
        <f t="shared" si="405"/>
        <v>0</v>
      </c>
      <c r="CB1342" s="291">
        <v>0.6</v>
      </c>
      <c r="CC1342" s="291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hidden="1" x14ac:dyDescent="0.25">
      <c r="A1343" s="4">
        <v>2021</v>
      </c>
      <c r="B1343" s="308">
        <v>44320</v>
      </c>
      <c r="C1343" s="4" t="s">
        <v>1510</v>
      </c>
      <c r="D1343" s="4" t="s">
        <v>1511</v>
      </c>
      <c r="F1343" s="4" t="s">
        <v>1512</v>
      </c>
      <c r="G1343" s="5" t="s">
        <v>1500</v>
      </c>
      <c r="H1343" s="5" t="s">
        <v>1513</v>
      </c>
      <c r="I1343" s="5" t="s">
        <v>18</v>
      </c>
      <c r="J1343" s="5" t="s">
        <v>9</v>
      </c>
      <c r="K1343" s="5">
        <v>15.5</v>
      </c>
      <c r="L1343" s="5" t="s">
        <v>1514</v>
      </c>
      <c r="M1343" s="5">
        <v>1100</v>
      </c>
      <c r="N1343" s="5" t="s">
        <v>170</v>
      </c>
      <c r="O1343" s="6" t="s">
        <v>81</v>
      </c>
      <c r="P1343" s="6" t="s">
        <v>1516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+VLOOKUP(G1343,Liste!$A$7:$G$69,3,FALSE)</f>
        <v>Pin d'Alep</v>
      </c>
      <c r="BI1343" s="96" t="str">
        <f>+VLOOKUP(H1343,Liste!$B$7:$G$69,5,FALSE)</f>
        <v>Pin d'Alep</v>
      </c>
      <c r="BJ1343" s="131">
        <f t="shared" si="398"/>
        <v>51</v>
      </c>
      <c r="BK1343" s="131" t="str">
        <f t="shared" si="400"/>
        <v>Pin d'Alep_F1_Classique_Pin d'Alep_51_</v>
      </c>
      <c r="BL1343" s="312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0" t="str">
        <f>+VLOOKUP(G1343,Liste!$A$7:$H$69,8,FALSE)</f>
        <v>Résineux</v>
      </c>
      <c r="BU1343" s="290">
        <f t="shared" si="401"/>
        <v>0</v>
      </c>
      <c r="BV1343" s="292">
        <f t="shared" si="402"/>
        <v>1</v>
      </c>
      <c r="BW1343" s="311">
        <v>0</v>
      </c>
      <c r="BX1343" s="290">
        <f t="shared" si="403"/>
        <v>0.43</v>
      </c>
      <c r="BY1343">
        <f t="shared" si="404"/>
        <v>0</v>
      </c>
      <c r="BZ1343" s="296">
        <f t="shared" si="405"/>
        <v>0</v>
      </c>
      <c r="CB1343" s="291">
        <v>0.6</v>
      </c>
      <c r="CC1343" s="291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hidden="1" x14ac:dyDescent="0.25">
      <c r="A1344" s="4">
        <v>2021</v>
      </c>
      <c r="B1344" s="308">
        <v>44320</v>
      </c>
      <c r="C1344" s="4" t="s">
        <v>1510</v>
      </c>
      <c r="D1344" s="4" t="s">
        <v>1511</v>
      </c>
      <c r="F1344" s="4" t="s">
        <v>1512</v>
      </c>
      <c r="G1344" s="5" t="s">
        <v>1500</v>
      </c>
      <c r="H1344" s="5" t="s">
        <v>1513</v>
      </c>
      <c r="I1344" s="5" t="s">
        <v>18</v>
      </c>
      <c r="J1344" s="5" t="s">
        <v>9</v>
      </c>
      <c r="K1344" s="5">
        <v>15.5</v>
      </c>
      <c r="L1344" s="5" t="s">
        <v>1514</v>
      </c>
      <c r="M1344" s="5">
        <v>1100</v>
      </c>
      <c r="N1344" s="5" t="s">
        <v>170</v>
      </c>
      <c r="O1344" s="6" t="s">
        <v>81</v>
      </c>
      <c r="P1344" s="6" t="s">
        <v>1516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+VLOOKUP(G1344,Liste!$A$7:$G$69,3,FALSE)</f>
        <v>Pin d'Alep</v>
      </c>
      <c r="BI1344" s="96" t="str">
        <f>+VLOOKUP(H1344,Liste!$B$7:$G$69,5,FALSE)</f>
        <v>Pin d'Alep</v>
      </c>
      <c r="BJ1344" s="131">
        <f t="shared" si="398"/>
        <v>52</v>
      </c>
      <c r="BK1344" s="131" t="str">
        <f t="shared" si="400"/>
        <v>Pin d'Alep_F1_Classique_Pin d'Alep_52_</v>
      </c>
      <c r="BL1344" s="312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0" t="str">
        <f>+VLOOKUP(G1344,Liste!$A$7:$H$69,8,FALSE)</f>
        <v>Résineux</v>
      </c>
      <c r="BU1344" s="290">
        <f t="shared" si="401"/>
        <v>0</v>
      </c>
      <c r="BV1344" s="292">
        <f t="shared" si="402"/>
        <v>1</v>
      </c>
      <c r="BW1344" s="311">
        <v>0</v>
      </c>
      <c r="BX1344" s="290">
        <f t="shared" si="403"/>
        <v>0.43</v>
      </c>
      <c r="BY1344">
        <f t="shared" si="404"/>
        <v>0</v>
      </c>
      <c r="BZ1344" s="296">
        <f t="shared" si="405"/>
        <v>0</v>
      </c>
      <c r="CB1344" s="291">
        <v>0.6</v>
      </c>
      <c r="CC1344" s="291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hidden="1" x14ac:dyDescent="0.25">
      <c r="A1345" s="4">
        <v>2021</v>
      </c>
      <c r="B1345" s="308">
        <v>44320</v>
      </c>
      <c r="C1345" s="4" t="s">
        <v>1510</v>
      </c>
      <c r="D1345" s="4" t="s">
        <v>1511</v>
      </c>
      <c r="F1345" s="4" t="s">
        <v>1512</v>
      </c>
      <c r="G1345" s="5" t="s">
        <v>1500</v>
      </c>
      <c r="H1345" s="5" t="s">
        <v>1513</v>
      </c>
      <c r="I1345" s="5" t="s">
        <v>18</v>
      </c>
      <c r="J1345" s="5" t="s">
        <v>9</v>
      </c>
      <c r="K1345" s="5">
        <v>15.5</v>
      </c>
      <c r="L1345" s="5" t="s">
        <v>1514</v>
      </c>
      <c r="M1345" s="5">
        <v>1100</v>
      </c>
      <c r="N1345" s="5" t="s">
        <v>170</v>
      </c>
      <c r="O1345" s="6" t="s">
        <v>81</v>
      </c>
      <c r="P1345" s="6" t="s">
        <v>1516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+VLOOKUP(G1345,Liste!$A$7:$G$69,3,FALSE)</f>
        <v>Pin d'Alep</v>
      </c>
      <c r="BI1345" s="96" t="str">
        <f>+VLOOKUP(H1345,Liste!$B$7:$G$69,5,FALSE)</f>
        <v>Pin d'Alep</v>
      </c>
      <c r="BJ1345" s="131">
        <f t="shared" si="398"/>
        <v>52</v>
      </c>
      <c r="BK1345" s="131" t="str">
        <f t="shared" si="400"/>
        <v>Pin d'Alep_F1_Classique_Pin d'Alep_52_</v>
      </c>
      <c r="BL1345" s="312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0" t="str">
        <f>+VLOOKUP(G1345,Liste!$A$7:$H$69,8,FALSE)</f>
        <v>Résineux</v>
      </c>
      <c r="BU1345" s="290">
        <f t="shared" si="401"/>
        <v>0</v>
      </c>
      <c r="BV1345" s="292">
        <f t="shared" si="402"/>
        <v>1</v>
      </c>
      <c r="BW1345" s="311">
        <v>0</v>
      </c>
      <c r="BX1345" s="290">
        <f t="shared" si="403"/>
        <v>0.43</v>
      </c>
      <c r="BY1345">
        <f t="shared" si="404"/>
        <v>0</v>
      </c>
      <c r="BZ1345" s="296">
        <f t="shared" si="405"/>
        <v>0</v>
      </c>
      <c r="CB1345" s="291">
        <v>0.6</v>
      </c>
      <c r="CC1345" s="291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hidden="1" x14ac:dyDescent="0.25">
      <c r="A1346" s="4">
        <v>2021</v>
      </c>
      <c r="B1346" s="308">
        <v>44320</v>
      </c>
      <c r="C1346" s="4" t="s">
        <v>1510</v>
      </c>
      <c r="D1346" s="4" t="s">
        <v>1511</v>
      </c>
      <c r="F1346" s="4" t="s">
        <v>1512</v>
      </c>
      <c r="G1346" s="5" t="s">
        <v>1500</v>
      </c>
      <c r="H1346" s="5" t="s">
        <v>1513</v>
      </c>
      <c r="I1346" s="5" t="s">
        <v>18</v>
      </c>
      <c r="J1346" s="5" t="s">
        <v>9</v>
      </c>
      <c r="K1346" s="5">
        <v>15.5</v>
      </c>
      <c r="L1346" s="5" t="s">
        <v>1514</v>
      </c>
      <c r="M1346" s="5">
        <v>1100</v>
      </c>
      <c r="N1346" s="5" t="s">
        <v>170</v>
      </c>
      <c r="O1346" s="6" t="s">
        <v>81</v>
      </c>
      <c r="P1346" s="6" t="s">
        <v>1516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+VLOOKUP(G1346,Liste!$A$7:$G$69,3,FALSE)</f>
        <v>Pin d'Alep</v>
      </c>
      <c r="BI1346" s="96" t="str">
        <f>+VLOOKUP(H1346,Liste!$B$7:$G$69,5,FALSE)</f>
        <v>Pin d'Alep</v>
      </c>
      <c r="BJ1346" s="131">
        <f t="shared" si="398"/>
        <v>53</v>
      </c>
      <c r="BK1346" s="131" t="str">
        <f t="shared" si="400"/>
        <v>Pin d'Alep_F1_Classique_Pin d'Alep_53_</v>
      </c>
      <c r="BL1346" s="312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0" t="str">
        <f>+VLOOKUP(G1346,Liste!$A$7:$H$69,8,FALSE)</f>
        <v>Résineux</v>
      </c>
      <c r="BU1346" s="290">
        <f t="shared" si="401"/>
        <v>0</v>
      </c>
      <c r="BV1346" s="292">
        <f t="shared" si="402"/>
        <v>1</v>
      </c>
      <c r="BW1346" s="311">
        <v>0</v>
      </c>
      <c r="BX1346" s="290">
        <f t="shared" si="403"/>
        <v>0.43</v>
      </c>
      <c r="BY1346">
        <f t="shared" si="404"/>
        <v>0</v>
      </c>
      <c r="BZ1346" s="296">
        <f t="shared" si="405"/>
        <v>0</v>
      </c>
      <c r="CB1346" s="291">
        <v>0.6</v>
      </c>
      <c r="CC1346" s="291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hidden="1" x14ac:dyDescent="0.25">
      <c r="A1347" s="4">
        <v>2021</v>
      </c>
      <c r="B1347" s="308">
        <v>44320</v>
      </c>
      <c r="C1347" s="4" t="s">
        <v>1510</v>
      </c>
      <c r="D1347" s="4" t="s">
        <v>1511</v>
      </c>
      <c r="F1347" s="4" t="s">
        <v>1512</v>
      </c>
      <c r="G1347" s="5" t="s">
        <v>1500</v>
      </c>
      <c r="H1347" s="5" t="s">
        <v>1513</v>
      </c>
      <c r="I1347" s="5" t="s">
        <v>18</v>
      </c>
      <c r="J1347" s="5" t="s">
        <v>9</v>
      </c>
      <c r="K1347" s="5">
        <v>15.5</v>
      </c>
      <c r="L1347" s="5" t="s">
        <v>1514</v>
      </c>
      <c r="M1347" s="5">
        <v>1100</v>
      </c>
      <c r="N1347" s="5" t="s">
        <v>170</v>
      </c>
      <c r="O1347" s="6" t="s">
        <v>81</v>
      </c>
      <c r="P1347" s="6" t="s">
        <v>1516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+VLOOKUP(G1347,Liste!$A$7:$G$69,3,FALSE)</f>
        <v>Pin d'Alep</v>
      </c>
      <c r="BI1347" s="96" t="str">
        <f>+VLOOKUP(H1347,Liste!$B$7:$G$69,5,FALSE)</f>
        <v>Pin d'Alep</v>
      </c>
      <c r="BJ1347" s="131">
        <f t="shared" ref="BJ1347:BJ1410" si="417">+AC1347</f>
        <v>54</v>
      </c>
      <c r="BK1347" s="131" t="str">
        <f t="shared" si="400"/>
        <v>Pin d'Alep_F1_Classique_Pin d'Alep_54_</v>
      </c>
      <c r="BL1347" s="312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0" t="str">
        <f>+VLOOKUP(G1347,Liste!$A$7:$H$69,8,FALSE)</f>
        <v>Résineux</v>
      </c>
      <c r="BU1347" s="290">
        <f t="shared" si="401"/>
        <v>0</v>
      </c>
      <c r="BV1347" s="292">
        <f t="shared" si="402"/>
        <v>1</v>
      </c>
      <c r="BW1347" s="311">
        <v>0</v>
      </c>
      <c r="BX1347" s="290">
        <f t="shared" si="403"/>
        <v>0.43</v>
      </c>
      <c r="BY1347">
        <f t="shared" si="404"/>
        <v>0</v>
      </c>
      <c r="BZ1347" s="296">
        <f t="shared" si="405"/>
        <v>0</v>
      </c>
      <c r="CB1347" s="291">
        <v>0.6</v>
      </c>
      <c r="CC1347" s="291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hidden="1" x14ac:dyDescent="0.25">
      <c r="A1348" s="4">
        <v>2021</v>
      </c>
      <c r="B1348" s="308">
        <v>44320</v>
      </c>
      <c r="C1348" s="4" t="s">
        <v>1510</v>
      </c>
      <c r="D1348" s="4" t="s">
        <v>1511</v>
      </c>
      <c r="F1348" s="4" t="s">
        <v>1512</v>
      </c>
      <c r="G1348" s="5" t="s">
        <v>1500</v>
      </c>
      <c r="H1348" s="5" t="s">
        <v>1513</v>
      </c>
      <c r="I1348" s="5" t="s">
        <v>18</v>
      </c>
      <c r="J1348" s="5" t="s">
        <v>9</v>
      </c>
      <c r="K1348" s="5">
        <v>15.5</v>
      </c>
      <c r="L1348" s="5" t="s">
        <v>1514</v>
      </c>
      <c r="M1348" s="5">
        <v>1100</v>
      </c>
      <c r="N1348" s="5" t="s">
        <v>170</v>
      </c>
      <c r="O1348" s="6" t="s">
        <v>81</v>
      </c>
      <c r="P1348" s="6" t="s">
        <v>1516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+VLOOKUP(G1348,Liste!$A$7:$G$69,3,FALSE)</f>
        <v>Pin d'Alep</v>
      </c>
      <c r="BI1348" s="96" t="str">
        <f>+VLOOKUP(H1348,Liste!$B$7:$G$69,5,FALSE)</f>
        <v>Pin d'Alep</v>
      </c>
      <c r="BJ1348" s="131">
        <f t="shared" si="417"/>
        <v>55</v>
      </c>
      <c r="BK1348" s="131" t="str">
        <f t="shared" ref="BK1348:BK1411" si="419">+_xlfn.CONCAT(BH1348,"_",J1348,"_",I1348,"_",BI1348,"_",BJ1348,"_")</f>
        <v>Pin d'Alep_F1_Classique_Pin d'Alep_55_</v>
      </c>
      <c r="BL1348" s="312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0" t="str">
        <f>+VLOOKUP(G1348,Liste!$A$7:$H$69,8,FALSE)</f>
        <v>Résineux</v>
      </c>
      <c r="BU1348" s="290">
        <f t="shared" ref="BU1348:BU1411" si="420">IF(BT1348="Résineux",0%,100%)</f>
        <v>0</v>
      </c>
      <c r="BV1348" s="292">
        <f t="shared" ref="BV1348:BV1411" si="421">+IF(BT1348="Résineux",100%,0%)</f>
        <v>1</v>
      </c>
      <c r="BW1348" s="311">
        <v>0</v>
      </c>
      <c r="BX1348" s="290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296">
        <f t="shared" ref="BZ1348:BZ1411" si="424">+IF(BJ1348&gt;=31,0,BY1348+BZ1347)</f>
        <v>0</v>
      </c>
      <c r="CB1348" s="291">
        <v>0.6</v>
      </c>
      <c r="CC1348" s="291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hidden="1" x14ac:dyDescent="0.25">
      <c r="A1349" s="4">
        <v>2021</v>
      </c>
      <c r="B1349" s="308">
        <v>44320</v>
      </c>
      <c r="C1349" s="4" t="s">
        <v>1510</v>
      </c>
      <c r="D1349" s="4" t="s">
        <v>1511</v>
      </c>
      <c r="F1349" s="4" t="s">
        <v>1512</v>
      </c>
      <c r="G1349" s="5" t="s">
        <v>1500</v>
      </c>
      <c r="H1349" s="5" t="s">
        <v>1513</v>
      </c>
      <c r="I1349" s="5" t="s">
        <v>18</v>
      </c>
      <c r="J1349" s="5" t="s">
        <v>9</v>
      </c>
      <c r="K1349" s="5">
        <v>15.5</v>
      </c>
      <c r="L1349" s="5" t="s">
        <v>1514</v>
      </c>
      <c r="M1349" s="5">
        <v>1100</v>
      </c>
      <c r="N1349" s="5" t="s">
        <v>170</v>
      </c>
      <c r="O1349" s="6" t="s">
        <v>81</v>
      </c>
      <c r="P1349" s="6" t="s">
        <v>1516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+VLOOKUP(G1349,Liste!$A$7:$G$69,3,FALSE)</f>
        <v>Pin d'Alep</v>
      </c>
      <c r="BI1349" s="96" t="str">
        <f>+VLOOKUP(H1349,Liste!$B$7:$G$69,5,FALSE)</f>
        <v>Pin d'Alep</v>
      </c>
      <c r="BJ1349" s="131">
        <f t="shared" si="417"/>
        <v>56</v>
      </c>
      <c r="BK1349" s="131" t="str">
        <f t="shared" si="419"/>
        <v>Pin d'Alep_F1_Classique_Pin d'Alep_56_</v>
      </c>
      <c r="BL1349" s="312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0" t="str">
        <f>+VLOOKUP(G1349,Liste!$A$7:$H$69,8,FALSE)</f>
        <v>Résineux</v>
      </c>
      <c r="BU1349" s="290">
        <f t="shared" si="420"/>
        <v>0</v>
      </c>
      <c r="BV1349" s="292">
        <f t="shared" si="421"/>
        <v>1</v>
      </c>
      <c r="BW1349" s="311">
        <v>0</v>
      </c>
      <c r="BX1349" s="290">
        <f t="shared" si="422"/>
        <v>0.43</v>
      </c>
      <c r="BY1349">
        <f t="shared" si="423"/>
        <v>0</v>
      </c>
      <c r="BZ1349" s="296">
        <f t="shared" si="424"/>
        <v>0</v>
      </c>
      <c r="CB1349" s="291">
        <v>0.6</v>
      </c>
      <c r="CC1349" s="291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hidden="1" x14ac:dyDescent="0.25">
      <c r="A1350" s="4">
        <v>2021</v>
      </c>
      <c r="B1350" s="308">
        <v>44320</v>
      </c>
      <c r="C1350" s="4" t="s">
        <v>1510</v>
      </c>
      <c r="D1350" s="4" t="s">
        <v>1511</v>
      </c>
      <c r="F1350" s="4" t="s">
        <v>1512</v>
      </c>
      <c r="G1350" s="5" t="s">
        <v>1500</v>
      </c>
      <c r="H1350" s="5" t="s">
        <v>1513</v>
      </c>
      <c r="I1350" s="5" t="s">
        <v>18</v>
      </c>
      <c r="J1350" s="5" t="s">
        <v>9</v>
      </c>
      <c r="K1350" s="5">
        <v>15.5</v>
      </c>
      <c r="L1350" s="5" t="s">
        <v>1514</v>
      </c>
      <c r="M1350" s="5">
        <v>1100</v>
      </c>
      <c r="N1350" s="5" t="s">
        <v>170</v>
      </c>
      <c r="O1350" s="6" t="s">
        <v>81</v>
      </c>
      <c r="P1350" s="6" t="s">
        <v>1516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+VLOOKUP(G1350,Liste!$A$7:$G$69,3,FALSE)</f>
        <v>Pin d'Alep</v>
      </c>
      <c r="BI1350" s="96" t="str">
        <f>+VLOOKUP(H1350,Liste!$B$7:$G$69,5,FALSE)</f>
        <v>Pin d'Alep</v>
      </c>
      <c r="BJ1350" s="131">
        <f t="shared" si="417"/>
        <v>57</v>
      </c>
      <c r="BK1350" s="131" t="str">
        <f t="shared" si="419"/>
        <v>Pin d'Alep_F1_Classique_Pin d'Alep_57_</v>
      </c>
      <c r="BL1350" s="312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0" t="str">
        <f>+VLOOKUP(G1350,Liste!$A$7:$H$69,8,FALSE)</f>
        <v>Résineux</v>
      </c>
      <c r="BU1350" s="290">
        <f t="shared" si="420"/>
        <v>0</v>
      </c>
      <c r="BV1350" s="292">
        <f t="shared" si="421"/>
        <v>1</v>
      </c>
      <c r="BW1350" s="311">
        <v>0</v>
      </c>
      <c r="BX1350" s="290">
        <f t="shared" si="422"/>
        <v>0.43</v>
      </c>
      <c r="BY1350">
        <f t="shared" si="423"/>
        <v>0</v>
      </c>
      <c r="BZ1350" s="296">
        <f t="shared" si="424"/>
        <v>0</v>
      </c>
      <c r="CB1350" s="291">
        <v>0.6</v>
      </c>
      <c r="CC1350" s="291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hidden="1" x14ac:dyDescent="0.25">
      <c r="A1351" s="4">
        <v>2021</v>
      </c>
      <c r="B1351" s="308">
        <v>44320</v>
      </c>
      <c r="C1351" s="4" t="s">
        <v>1510</v>
      </c>
      <c r="D1351" s="4" t="s">
        <v>1511</v>
      </c>
      <c r="F1351" s="4" t="s">
        <v>1512</v>
      </c>
      <c r="G1351" s="5" t="s">
        <v>1500</v>
      </c>
      <c r="H1351" s="5" t="s">
        <v>1513</v>
      </c>
      <c r="I1351" s="5" t="s">
        <v>18</v>
      </c>
      <c r="J1351" s="5" t="s">
        <v>9</v>
      </c>
      <c r="K1351" s="5">
        <v>15.5</v>
      </c>
      <c r="L1351" s="5" t="s">
        <v>1514</v>
      </c>
      <c r="M1351" s="5">
        <v>1100</v>
      </c>
      <c r="N1351" s="5" t="s">
        <v>170</v>
      </c>
      <c r="O1351" s="6" t="s">
        <v>81</v>
      </c>
      <c r="P1351" s="6" t="s">
        <v>1516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+VLOOKUP(G1351,Liste!$A$7:$G$69,3,FALSE)</f>
        <v>Pin d'Alep</v>
      </c>
      <c r="BI1351" s="96" t="str">
        <f>+VLOOKUP(H1351,Liste!$B$7:$G$69,5,FALSE)</f>
        <v>Pin d'Alep</v>
      </c>
      <c r="BJ1351" s="131">
        <f t="shared" si="417"/>
        <v>58</v>
      </c>
      <c r="BK1351" s="131" t="str">
        <f t="shared" si="419"/>
        <v>Pin d'Alep_F1_Classique_Pin d'Alep_58_</v>
      </c>
      <c r="BL1351" s="312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0" t="str">
        <f>+VLOOKUP(G1351,Liste!$A$7:$H$69,8,FALSE)</f>
        <v>Résineux</v>
      </c>
      <c r="BU1351" s="290">
        <f t="shared" si="420"/>
        <v>0</v>
      </c>
      <c r="BV1351" s="292">
        <f t="shared" si="421"/>
        <v>1</v>
      </c>
      <c r="BW1351" s="311">
        <v>0</v>
      </c>
      <c r="BX1351" s="290">
        <f t="shared" si="422"/>
        <v>0.43</v>
      </c>
      <c r="BY1351">
        <f t="shared" si="423"/>
        <v>0</v>
      </c>
      <c r="BZ1351" s="296">
        <f t="shared" si="424"/>
        <v>0</v>
      </c>
      <c r="CB1351" s="291">
        <v>0.6</v>
      </c>
      <c r="CC1351" s="291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hidden="1" x14ac:dyDescent="0.25">
      <c r="A1352" s="4">
        <v>2021</v>
      </c>
      <c r="B1352" s="308">
        <v>44320</v>
      </c>
      <c r="C1352" s="4" t="s">
        <v>1510</v>
      </c>
      <c r="D1352" s="4" t="s">
        <v>1511</v>
      </c>
      <c r="F1352" s="4" t="s">
        <v>1512</v>
      </c>
      <c r="G1352" s="5" t="s">
        <v>1500</v>
      </c>
      <c r="H1352" s="5" t="s">
        <v>1513</v>
      </c>
      <c r="I1352" s="5" t="s">
        <v>18</v>
      </c>
      <c r="J1352" s="5" t="s">
        <v>9</v>
      </c>
      <c r="K1352" s="5">
        <v>15.5</v>
      </c>
      <c r="L1352" s="5" t="s">
        <v>1514</v>
      </c>
      <c r="M1352" s="5">
        <v>1100</v>
      </c>
      <c r="N1352" s="5" t="s">
        <v>170</v>
      </c>
      <c r="O1352" s="6" t="s">
        <v>81</v>
      </c>
      <c r="P1352" s="6" t="s">
        <v>1516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+VLOOKUP(G1352,Liste!$A$7:$G$69,3,FALSE)</f>
        <v>Pin d'Alep</v>
      </c>
      <c r="BI1352" s="96" t="str">
        <f>+VLOOKUP(H1352,Liste!$B$7:$G$69,5,FALSE)</f>
        <v>Pin d'Alep</v>
      </c>
      <c r="BJ1352" s="131">
        <f t="shared" si="417"/>
        <v>59</v>
      </c>
      <c r="BK1352" s="131" t="str">
        <f t="shared" si="419"/>
        <v>Pin d'Alep_F1_Classique_Pin d'Alep_59_</v>
      </c>
      <c r="BL1352" s="312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0" t="str">
        <f>+VLOOKUP(G1352,Liste!$A$7:$H$69,8,FALSE)</f>
        <v>Résineux</v>
      </c>
      <c r="BU1352" s="290">
        <f t="shared" si="420"/>
        <v>0</v>
      </c>
      <c r="BV1352" s="292">
        <f t="shared" si="421"/>
        <v>1</v>
      </c>
      <c r="BW1352" s="311">
        <v>0</v>
      </c>
      <c r="BX1352" s="290">
        <f t="shared" si="422"/>
        <v>0.43</v>
      </c>
      <c r="BY1352">
        <f t="shared" si="423"/>
        <v>0</v>
      </c>
      <c r="BZ1352" s="296">
        <f t="shared" si="424"/>
        <v>0</v>
      </c>
      <c r="CB1352" s="291">
        <v>0.6</v>
      </c>
      <c r="CC1352" s="291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hidden="1" x14ac:dyDescent="0.25">
      <c r="A1353" s="4">
        <v>2021</v>
      </c>
      <c r="B1353" s="308">
        <v>44320</v>
      </c>
      <c r="C1353" s="4" t="s">
        <v>1510</v>
      </c>
      <c r="D1353" s="4" t="s">
        <v>1511</v>
      </c>
      <c r="F1353" s="4" t="s">
        <v>1512</v>
      </c>
      <c r="G1353" s="5" t="s">
        <v>1500</v>
      </c>
      <c r="H1353" s="5" t="s">
        <v>1513</v>
      </c>
      <c r="I1353" s="5" t="s">
        <v>18</v>
      </c>
      <c r="J1353" s="5" t="s">
        <v>9</v>
      </c>
      <c r="K1353" s="5">
        <v>15.5</v>
      </c>
      <c r="L1353" s="5" t="s">
        <v>1514</v>
      </c>
      <c r="M1353" s="5">
        <v>1100</v>
      </c>
      <c r="N1353" s="5" t="s">
        <v>170</v>
      </c>
      <c r="O1353" s="6" t="s">
        <v>81</v>
      </c>
      <c r="P1353" s="6" t="s">
        <v>1516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+VLOOKUP(G1353,Liste!$A$7:$G$69,3,FALSE)</f>
        <v>Pin d'Alep</v>
      </c>
      <c r="BI1353" s="96" t="str">
        <f>+VLOOKUP(H1353,Liste!$B$7:$G$69,5,FALSE)</f>
        <v>Pin d'Alep</v>
      </c>
      <c r="BJ1353" s="131">
        <f t="shared" si="417"/>
        <v>60</v>
      </c>
      <c r="BK1353" s="131" t="str">
        <f t="shared" si="419"/>
        <v>Pin d'Alep_F1_Classique_Pin d'Alep_60_</v>
      </c>
      <c r="BL1353" s="312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0" t="str">
        <f>+VLOOKUP(G1353,Liste!$A$7:$H$69,8,FALSE)</f>
        <v>Résineux</v>
      </c>
      <c r="BU1353" s="290">
        <f t="shared" si="420"/>
        <v>0</v>
      </c>
      <c r="BV1353" s="292">
        <f t="shared" si="421"/>
        <v>1</v>
      </c>
      <c r="BW1353" s="311">
        <v>0</v>
      </c>
      <c r="BX1353" s="290">
        <f t="shared" si="422"/>
        <v>0.43</v>
      </c>
      <c r="BY1353">
        <f t="shared" si="423"/>
        <v>0</v>
      </c>
      <c r="BZ1353" s="296">
        <f t="shared" si="424"/>
        <v>0</v>
      </c>
      <c r="CB1353" s="291">
        <v>0.6</v>
      </c>
      <c r="CC1353" s="291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hidden="1" x14ac:dyDescent="0.25">
      <c r="A1354" s="4">
        <v>2021</v>
      </c>
      <c r="B1354" s="308">
        <v>44320</v>
      </c>
      <c r="C1354" s="4" t="s">
        <v>1510</v>
      </c>
      <c r="D1354" s="4" t="s">
        <v>1511</v>
      </c>
      <c r="F1354" s="4" t="s">
        <v>1512</v>
      </c>
      <c r="G1354" s="5" t="s">
        <v>1500</v>
      </c>
      <c r="H1354" s="5" t="s">
        <v>1513</v>
      </c>
      <c r="I1354" s="5" t="s">
        <v>18</v>
      </c>
      <c r="J1354" s="5" t="s">
        <v>9</v>
      </c>
      <c r="K1354" s="5">
        <v>15.5</v>
      </c>
      <c r="L1354" s="5" t="s">
        <v>1514</v>
      </c>
      <c r="M1354" s="5">
        <v>1100</v>
      </c>
      <c r="N1354" s="5" t="s">
        <v>170</v>
      </c>
      <c r="O1354" s="6" t="s">
        <v>81</v>
      </c>
      <c r="P1354" s="6" t="s">
        <v>1516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+VLOOKUP(G1354,Liste!$A$7:$G$69,3,FALSE)</f>
        <v>Pin d'Alep</v>
      </c>
      <c r="BI1354" s="96" t="str">
        <f>+VLOOKUP(H1354,Liste!$B$7:$G$69,5,FALSE)</f>
        <v>Pin d'Alep</v>
      </c>
      <c r="BJ1354" s="131">
        <f t="shared" si="417"/>
        <v>61</v>
      </c>
      <c r="BK1354" s="131" t="str">
        <f t="shared" si="419"/>
        <v>Pin d'Alep_F1_Classique_Pin d'Alep_61_</v>
      </c>
      <c r="BL1354" s="312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0" t="str">
        <f>+VLOOKUP(G1354,Liste!$A$7:$H$69,8,FALSE)</f>
        <v>Résineux</v>
      </c>
      <c r="BU1354" s="290">
        <f t="shared" si="420"/>
        <v>0</v>
      </c>
      <c r="BV1354" s="292">
        <f t="shared" si="421"/>
        <v>1</v>
      </c>
      <c r="BW1354" s="311">
        <v>0</v>
      </c>
      <c r="BX1354" s="290">
        <f t="shared" si="422"/>
        <v>0.43</v>
      </c>
      <c r="BY1354">
        <f t="shared" si="423"/>
        <v>0</v>
      </c>
      <c r="BZ1354" s="296">
        <f t="shared" si="424"/>
        <v>0</v>
      </c>
      <c r="CB1354" s="291">
        <v>0.6</v>
      </c>
      <c r="CC1354" s="291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hidden="1" x14ac:dyDescent="0.25">
      <c r="A1355" s="4">
        <v>2021</v>
      </c>
      <c r="B1355" s="308">
        <v>44320</v>
      </c>
      <c r="C1355" s="4" t="s">
        <v>1510</v>
      </c>
      <c r="D1355" s="4" t="s">
        <v>1511</v>
      </c>
      <c r="F1355" s="4" t="s">
        <v>1512</v>
      </c>
      <c r="G1355" s="5" t="s">
        <v>1500</v>
      </c>
      <c r="H1355" s="5" t="s">
        <v>1513</v>
      </c>
      <c r="I1355" s="5" t="s">
        <v>18</v>
      </c>
      <c r="J1355" s="5" t="s">
        <v>9</v>
      </c>
      <c r="K1355" s="5">
        <v>15.5</v>
      </c>
      <c r="L1355" s="5" t="s">
        <v>1514</v>
      </c>
      <c r="M1355" s="5">
        <v>1100</v>
      </c>
      <c r="N1355" s="5" t="s">
        <v>170</v>
      </c>
      <c r="O1355" s="6" t="s">
        <v>81</v>
      </c>
      <c r="P1355" s="6" t="s">
        <v>1516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+VLOOKUP(G1355,Liste!$A$7:$G$69,3,FALSE)</f>
        <v>Pin d'Alep</v>
      </c>
      <c r="BI1355" s="96" t="str">
        <f>+VLOOKUP(H1355,Liste!$B$7:$G$69,5,FALSE)</f>
        <v>Pin d'Alep</v>
      </c>
      <c r="BJ1355" s="131">
        <f t="shared" si="417"/>
        <v>62</v>
      </c>
      <c r="BK1355" s="131" t="str">
        <f t="shared" si="419"/>
        <v>Pin d'Alep_F1_Classique_Pin d'Alep_62_</v>
      </c>
      <c r="BL1355" s="312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0" t="str">
        <f>+VLOOKUP(G1355,Liste!$A$7:$H$69,8,FALSE)</f>
        <v>Résineux</v>
      </c>
      <c r="BU1355" s="290">
        <f t="shared" si="420"/>
        <v>0</v>
      </c>
      <c r="BV1355" s="292">
        <f t="shared" si="421"/>
        <v>1</v>
      </c>
      <c r="BW1355" s="311">
        <v>0</v>
      </c>
      <c r="BX1355" s="290">
        <f t="shared" si="422"/>
        <v>0.43</v>
      </c>
      <c r="BY1355">
        <f t="shared" si="423"/>
        <v>0</v>
      </c>
      <c r="BZ1355" s="296">
        <f t="shared" si="424"/>
        <v>0</v>
      </c>
      <c r="CB1355" s="291">
        <v>0.6</v>
      </c>
      <c r="CC1355" s="291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hidden="1" x14ac:dyDescent="0.25">
      <c r="A1356" s="4">
        <v>2021</v>
      </c>
      <c r="B1356" s="308">
        <v>44320</v>
      </c>
      <c r="C1356" s="4" t="s">
        <v>1510</v>
      </c>
      <c r="D1356" s="4" t="s">
        <v>1511</v>
      </c>
      <c r="F1356" s="4" t="s">
        <v>1512</v>
      </c>
      <c r="G1356" s="5" t="s">
        <v>1500</v>
      </c>
      <c r="H1356" s="5" t="s">
        <v>1513</v>
      </c>
      <c r="I1356" s="5" t="s">
        <v>18</v>
      </c>
      <c r="J1356" s="5" t="s">
        <v>9</v>
      </c>
      <c r="K1356" s="5">
        <v>15.5</v>
      </c>
      <c r="L1356" s="5" t="s">
        <v>1514</v>
      </c>
      <c r="M1356" s="5">
        <v>1100</v>
      </c>
      <c r="N1356" s="5" t="s">
        <v>170</v>
      </c>
      <c r="O1356" s="6" t="s">
        <v>81</v>
      </c>
      <c r="P1356" s="6" t="s">
        <v>1516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+VLOOKUP(G1356,Liste!$A$7:$G$69,3,FALSE)</f>
        <v>Pin d'Alep</v>
      </c>
      <c r="BI1356" s="96" t="str">
        <f>+VLOOKUP(H1356,Liste!$B$7:$G$69,5,FALSE)</f>
        <v>Pin d'Alep</v>
      </c>
      <c r="BJ1356" s="131">
        <f t="shared" si="417"/>
        <v>63</v>
      </c>
      <c r="BK1356" s="131" t="str">
        <f t="shared" si="419"/>
        <v>Pin d'Alep_F1_Classique_Pin d'Alep_63_</v>
      </c>
      <c r="BL1356" s="312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0" t="str">
        <f>+VLOOKUP(G1356,Liste!$A$7:$H$69,8,FALSE)</f>
        <v>Résineux</v>
      </c>
      <c r="BU1356" s="290">
        <f t="shared" si="420"/>
        <v>0</v>
      </c>
      <c r="BV1356" s="292">
        <f t="shared" si="421"/>
        <v>1</v>
      </c>
      <c r="BW1356" s="311">
        <v>0</v>
      </c>
      <c r="BX1356" s="290">
        <f t="shared" si="422"/>
        <v>0.43</v>
      </c>
      <c r="BY1356">
        <f t="shared" si="423"/>
        <v>0</v>
      </c>
      <c r="BZ1356" s="296">
        <f t="shared" si="424"/>
        <v>0</v>
      </c>
      <c r="CB1356" s="291">
        <v>0.6</v>
      </c>
      <c r="CC1356" s="291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hidden="1" x14ac:dyDescent="0.25">
      <c r="A1357" s="4">
        <v>2021</v>
      </c>
      <c r="B1357" s="308">
        <v>44320</v>
      </c>
      <c r="C1357" s="4" t="s">
        <v>1510</v>
      </c>
      <c r="D1357" s="4" t="s">
        <v>1511</v>
      </c>
      <c r="F1357" s="4" t="s">
        <v>1512</v>
      </c>
      <c r="G1357" s="5" t="s">
        <v>1500</v>
      </c>
      <c r="H1357" s="5" t="s">
        <v>1513</v>
      </c>
      <c r="I1357" s="5" t="s">
        <v>18</v>
      </c>
      <c r="J1357" s="5" t="s">
        <v>9</v>
      </c>
      <c r="K1357" s="5">
        <v>15.5</v>
      </c>
      <c r="L1357" s="5" t="s">
        <v>1514</v>
      </c>
      <c r="M1357" s="5">
        <v>1100</v>
      </c>
      <c r="N1357" s="5" t="s">
        <v>170</v>
      </c>
      <c r="O1357" s="6" t="s">
        <v>81</v>
      </c>
      <c r="P1357" s="6" t="s">
        <v>1516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+VLOOKUP(G1357,Liste!$A$7:$G$69,3,FALSE)</f>
        <v>Pin d'Alep</v>
      </c>
      <c r="BI1357" s="96" t="str">
        <f>+VLOOKUP(H1357,Liste!$B$7:$G$69,5,FALSE)</f>
        <v>Pin d'Alep</v>
      </c>
      <c r="BJ1357" s="131">
        <f t="shared" si="417"/>
        <v>64</v>
      </c>
      <c r="BK1357" s="131" t="str">
        <f t="shared" si="419"/>
        <v>Pin d'Alep_F1_Classique_Pin d'Alep_64_</v>
      </c>
      <c r="BL1357" s="312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0" t="str">
        <f>+VLOOKUP(G1357,Liste!$A$7:$H$69,8,FALSE)</f>
        <v>Résineux</v>
      </c>
      <c r="BU1357" s="290">
        <f t="shared" si="420"/>
        <v>0</v>
      </c>
      <c r="BV1357" s="292">
        <f t="shared" si="421"/>
        <v>1</v>
      </c>
      <c r="BW1357" s="311">
        <v>0</v>
      </c>
      <c r="BX1357" s="290">
        <f t="shared" si="422"/>
        <v>0.43</v>
      </c>
      <c r="BY1357">
        <f t="shared" si="423"/>
        <v>0</v>
      </c>
      <c r="BZ1357" s="296">
        <f t="shared" si="424"/>
        <v>0</v>
      </c>
      <c r="CB1357" s="291">
        <v>0.6</v>
      </c>
      <c r="CC1357" s="291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hidden="1" x14ac:dyDescent="0.25">
      <c r="A1358" s="4">
        <v>2021</v>
      </c>
      <c r="B1358" s="308">
        <v>44320</v>
      </c>
      <c r="C1358" s="4" t="s">
        <v>1510</v>
      </c>
      <c r="D1358" s="4" t="s">
        <v>1511</v>
      </c>
      <c r="F1358" s="4" t="s">
        <v>1512</v>
      </c>
      <c r="G1358" s="5" t="s">
        <v>1500</v>
      </c>
      <c r="H1358" s="5" t="s">
        <v>1513</v>
      </c>
      <c r="I1358" s="5" t="s">
        <v>18</v>
      </c>
      <c r="J1358" s="5" t="s">
        <v>9</v>
      </c>
      <c r="K1358" s="5">
        <v>15.5</v>
      </c>
      <c r="L1358" s="5" t="s">
        <v>1514</v>
      </c>
      <c r="M1358" s="5">
        <v>1100</v>
      </c>
      <c r="N1358" s="5" t="s">
        <v>170</v>
      </c>
      <c r="O1358" s="6" t="s">
        <v>81</v>
      </c>
      <c r="P1358" s="6" t="s">
        <v>1516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+VLOOKUP(G1358,Liste!$A$7:$G$69,3,FALSE)</f>
        <v>Pin d'Alep</v>
      </c>
      <c r="BI1358" s="96" t="str">
        <f>+VLOOKUP(H1358,Liste!$B$7:$G$69,5,FALSE)</f>
        <v>Pin d'Alep</v>
      </c>
      <c r="BJ1358" s="131">
        <f t="shared" si="417"/>
        <v>65</v>
      </c>
      <c r="BK1358" s="131" t="str">
        <f t="shared" si="419"/>
        <v>Pin d'Alep_F1_Classique_Pin d'Alep_65_</v>
      </c>
      <c r="BL1358" s="312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0" t="str">
        <f>+VLOOKUP(G1358,Liste!$A$7:$H$69,8,FALSE)</f>
        <v>Résineux</v>
      </c>
      <c r="BU1358" s="290">
        <f t="shared" si="420"/>
        <v>0</v>
      </c>
      <c r="BV1358" s="292">
        <f t="shared" si="421"/>
        <v>1</v>
      </c>
      <c r="BW1358" s="311">
        <v>0</v>
      </c>
      <c r="BX1358" s="290">
        <f t="shared" si="422"/>
        <v>0.43</v>
      </c>
      <c r="BY1358">
        <f t="shared" si="423"/>
        <v>0</v>
      </c>
      <c r="BZ1358" s="296">
        <f t="shared" si="424"/>
        <v>0</v>
      </c>
      <c r="CB1358" s="291">
        <v>0.6</v>
      </c>
      <c r="CC1358" s="291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hidden="1" x14ac:dyDescent="0.25">
      <c r="A1359" s="4">
        <v>2021</v>
      </c>
      <c r="B1359" s="308">
        <v>44320</v>
      </c>
      <c r="C1359" s="4" t="s">
        <v>1510</v>
      </c>
      <c r="D1359" s="4" t="s">
        <v>1511</v>
      </c>
      <c r="F1359" s="4" t="s">
        <v>1512</v>
      </c>
      <c r="G1359" s="5" t="s">
        <v>1500</v>
      </c>
      <c r="H1359" s="5" t="s">
        <v>1513</v>
      </c>
      <c r="I1359" s="5" t="s">
        <v>18</v>
      </c>
      <c r="J1359" s="5" t="s">
        <v>9</v>
      </c>
      <c r="K1359" s="5">
        <v>15.5</v>
      </c>
      <c r="L1359" s="5" t="s">
        <v>1514</v>
      </c>
      <c r="M1359" s="5">
        <v>1100</v>
      </c>
      <c r="N1359" s="5" t="s">
        <v>170</v>
      </c>
      <c r="O1359" s="6" t="s">
        <v>81</v>
      </c>
      <c r="P1359" s="6" t="s">
        <v>1516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+VLOOKUP(G1359,Liste!$A$7:$G$69,3,FALSE)</f>
        <v>Pin d'Alep</v>
      </c>
      <c r="BI1359" s="96" t="str">
        <f>+VLOOKUP(H1359,Liste!$B$7:$G$69,5,FALSE)</f>
        <v>Pin d'Alep</v>
      </c>
      <c r="BJ1359" s="131">
        <f t="shared" si="417"/>
        <v>66</v>
      </c>
      <c r="BK1359" s="131" t="str">
        <f t="shared" si="419"/>
        <v>Pin d'Alep_F1_Classique_Pin d'Alep_66_</v>
      </c>
      <c r="BL1359" s="312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0" t="str">
        <f>+VLOOKUP(G1359,Liste!$A$7:$H$69,8,FALSE)</f>
        <v>Résineux</v>
      </c>
      <c r="BU1359" s="290">
        <f t="shared" si="420"/>
        <v>0</v>
      </c>
      <c r="BV1359" s="292">
        <f t="shared" si="421"/>
        <v>1</v>
      </c>
      <c r="BW1359" s="311">
        <v>0</v>
      </c>
      <c r="BX1359" s="290">
        <f t="shared" si="422"/>
        <v>0.43</v>
      </c>
      <c r="BY1359">
        <f t="shared" si="423"/>
        <v>0</v>
      </c>
      <c r="BZ1359" s="296">
        <f t="shared" si="424"/>
        <v>0</v>
      </c>
      <c r="CB1359" s="291">
        <v>0.6</v>
      </c>
      <c r="CC1359" s="291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hidden="1" x14ac:dyDescent="0.25">
      <c r="A1360" s="4">
        <v>2021</v>
      </c>
      <c r="B1360" s="308">
        <v>44320</v>
      </c>
      <c r="C1360" s="4" t="s">
        <v>1510</v>
      </c>
      <c r="D1360" s="4" t="s">
        <v>1511</v>
      </c>
      <c r="F1360" s="4" t="s">
        <v>1512</v>
      </c>
      <c r="G1360" s="5" t="s">
        <v>1500</v>
      </c>
      <c r="H1360" s="5" t="s">
        <v>1513</v>
      </c>
      <c r="I1360" s="5" t="s">
        <v>18</v>
      </c>
      <c r="J1360" s="5" t="s">
        <v>9</v>
      </c>
      <c r="K1360" s="5">
        <v>15.5</v>
      </c>
      <c r="L1360" s="5" t="s">
        <v>1514</v>
      </c>
      <c r="M1360" s="5">
        <v>1100</v>
      </c>
      <c r="N1360" s="5" t="s">
        <v>170</v>
      </c>
      <c r="O1360" s="6" t="s">
        <v>81</v>
      </c>
      <c r="P1360" s="6" t="s">
        <v>1516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+VLOOKUP(G1360,Liste!$A$7:$G$69,3,FALSE)</f>
        <v>Pin d'Alep</v>
      </c>
      <c r="BI1360" s="96" t="str">
        <f>+VLOOKUP(H1360,Liste!$B$7:$G$69,5,FALSE)</f>
        <v>Pin d'Alep</v>
      </c>
      <c r="BJ1360" s="131">
        <f t="shared" si="417"/>
        <v>67</v>
      </c>
      <c r="BK1360" s="131" t="str">
        <f t="shared" si="419"/>
        <v>Pin d'Alep_F1_Classique_Pin d'Alep_67_</v>
      </c>
      <c r="BL1360" s="312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0" t="str">
        <f>+VLOOKUP(G1360,Liste!$A$7:$H$69,8,FALSE)</f>
        <v>Résineux</v>
      </c>
      <c r="BU1360" s="290">
        <f t="shared" si="420"/>
        <v>0</v>
      </c>
      <c r="BV1360" s="292">
        <f t="shared" si="421"/>
        <v>1</v>
      </c>
      <c r="BW1360" s="311">
        <v>0</v>
      </c>
      <c r="BX1360" s="290">
        <f t="shared" si="422"/>
        <v>0.43</v>
      </c>
      <c r="BY1360">
        <f t="shared" si="423"/>
        <v>0</v>
      </c>
      <c r="BZ1360" s="296">
        <f t="shared" si="424"/>
        <v>0</v>
      </c>
      <c r="CB1360" s="291">
        <v>0.6</v>
      </c>
      <c r="CC1360" s="291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hidden="1" x14ac:dyDescent="0.25">
      <c r="A1361" s="4">
        <v>2021</v>
      </c>
      <c r="B1361" s="308">
        <v>44320</v>
      </c>
      <c r="C1361" s="4" t="s">
        <v>1510</v>
      </c>
      <c r="D1361" s="4" t="s">
        <v>1511</v>
      </c>
      <c r="F1361" s="4" t="s">
        <v>1512</v>
      </c>
      <c r="G1361" s="5" t="s">
        <v>1500</v>
      </c>
      <c r="H1361" s="5" t="s">
        <v>1513</v>
      </c>
      <c r="I1361" s="5" t="s">
        <v>18</v>
      </c>
      <c r="J1361" s="5" t="s">
        <v>9</v>
      </c>
      <c r="K1361" s="5">
        <v>15.5</v>
      </c>
      <c r="L1361" s="5" t="s">
        <v>1514</v>
      </c>
      <c r="M1361" s="5">
        <v>1100</v>
      </c>
      <c r="N1361" s="5" t="s">
        <v>170</v>
      </c>
      <c r="O1361" s="6" t="s">
        <v>81</v>
      </c>
      <c r="P1361" s="6" t="s">
        <v>1516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+VLOOKUP(G1361,Liste!$A$7:$G$69,3,FALSE)</f>
        <v>Pin d'Alep</v>
      </c>
      <c r="BI1361" s="96" t="str">
        <f>+VLOOKUP(H1361,Liste!$B$7:$G$69,5,FALSE)</f>
        <v>Pin d'Alep</v>
      </c>
      <c r="BJ1361" s="131">
        <f t="shared" si="417"/>
        <v>68</v>
      </c>
      <c r="BK1361" s="131" t="str">
        <f t="shared" si="419"/>
        <v>Pin d'Alep_F1_Classique_Pin d'Alep_68_</v>
      </c>
      <c r="BL1361" s="312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0" t="str">
        <f>+VLOOKUP(G1361,Liste!$A$7:$H$69,8,FALSE)</f>
        <v>Résineux</v>
      </c>
      <c r="BU1361" s="290">
        <f t="shared" si="420"/>
        <v>0</v>
      </c>
      <c r="BV1361" s="292">
        <f t="shared" si="421"/>
        <v>1</v>
      </c>
      <c r="BW1361" s="311">
        <v>0</v>
      </c>
      <c r="BX1361" s="290">
        <f t="shared" si="422"/>
        <v>0.43</v>
      </c>
      <c r="BY1361">
        <f t="shared" si="423"/>
        <v>0</v>
      </c>
      <c r="BZ1361" s="296">
        <f t="shared" si="424"/>
        <v>0</v>
      </c>
      <c r="CB1361" s="291">
        <v>0.6</v>
      </c>
      <c r="CC1361" s="291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hidden="1" x14ac:dyDescent="0.25">
      <c r="A1362" s="4">
        <v>2021</v>
      </c>
      <c r="B1362" s="308">
        <v>44320</v>
      </c>
      <c r="C1362" s="4" t="s">
        <v>1510</v>
      </c>
      <c r="D1362" s="4" t="s">
        <v>1511</v>
      </c>
      <c r="F1362" s="4" t="s">
        <v>1512</v>
      </c>
      <c r="G1362" s="5" t="s">
        <v>1500</v>
      </c>
      <c r="H1362" s="5" t="s">
        <v>1513</v>
      </c>
      <c r="I1362" s="5" t="s">
        <v>18</v>
      </c>
      <c r="J1362" s="5" t="s">
        <v>9</v>
      </c>
      <c r="K1362" s="5">
        <v>15.5</v>
      </c>
      <c r="L1362" s="5" t="s">
        <v>1514</v>
      </c>
      <c r="M1362" s="5">
        <v>1100</v>
      </c>
      <c r="N1362" s="5" t="s">
        <v>170</v>
      </c>
      <c r="O1362" s="6" t="s">
        <v>81</v>
      </c>
      <c r="P1362" s="6" t="s">
        <v>1516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+VLOOKUP(G1362,Liste!$A$7:$G$69,3,FALSE)</f>
        <v>Pin d'Alep</v>
      </c>
      <c r="BI1362" s="96" t="str">
        <f>+VLOOKUP(H1362,Liste!$B$7:$G$69,5,FALSE)</f>
        <v>Pin d'Alep</v>
      </c>
      <c r="BJ1362" s="131">
        <f t="shared" si="417"/>
        <v>69</v>
      </c>
      <c r="BK1362" s="131" t="str">
        <f t="shared" si="419"/>
        <v>Pin d'Alep_F1_Classique_Pin d'Alep_69_</v>
      </c>
      <c r="BL1362" s="312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0" t="str">
        <f>+VLOOKUP(G1362,Liste!$A$7:$H$69,8,FALSE)</f>
        <v>Résineux</v>
      </c>
      <c r="BU1362" s="290">
        <f t="shared" si="420"/>
        <v>0</v>
      </c>
      <c r="BV1362" s="292">
        <f t="shared" si="421"/>
        <v>1</v>
      </c>
      <c r="BW1362" s="311">
        <v>0</v>
      </c>
      <c r="BX1362" s="290">
        <f t="shared" si="422"/>
        <v>0.43</v>
      </c>
      <c r="BY1362">
        <f t="shared" si="423"/>
        <v>0</v>
      </c>
      <c r="BZ1362" s="296">
        <f t="shared" si="424"/>
        <v>0</v>
      </c>
      <c r="CB1362" s="291">
        <v>0.6</v>
      </c>
      <c r="CC1362" s="291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hidden="1" x14ac:dyDescent="0.25">
      <c r="A1363" s="4">
        <v>2021</v>
      </c>
      <c r="B1363" s="308">
        <v>44320</v>
      </c>
      <c r="C1363" s="4" t="s">
        <v>1510</v>
      </c>
      <c r="D1363" s="4" t="s">
        <v>1511</v>
      </c>
      <c r="F1363" s="4" t="s">
        <v>1512</v>
      </c>
      <c r="G1363" s="5" t="s">
        <v>1500</v>
      </c>
      <c r="H1363" s="5" t="s">
        <v>1513</v>
      </c>
      <c r="I1363" s="5" t="s">
        <v>18</v>
      </c>
      <c r="J1363" s="5" t="s">
        <v>9</v>
      </c>
      <c r="K1363" s="5">
        <v>15.5</v>
      </c>
      <c r="L1363" s="5" t="s">
        <v>1514</v>
      </c>
      <c r="M1363" s="5">
        <v>1100</v>
      </c>
      <c r="N1363" s="5" t="s">
        <v>170</v>
      </c>
      <c r="O1363" s="6" t="s">
        <v>81</v>
      </c>
      <c r="P1363" s="6" t="s">
        <v>1516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+VLOOKUP(G1363,Liste!$A$7:$G$69,3,FALSE)</f>
        <v>Pin d'Alep</v>
      </c>
      <c r="BI1363" s="96" t="str">
        <f>+VLOOKUP(H1363,Liste!$B$7:$G$69,5,FALSE)</f>
        <v>Pin d'Alep</v>
      </c>
      <c r="BJ1363" s="131">
        <f t="shared" si="417"/>
        <v>70</v>
      </c>
      <c r="BK1363" s="131" t="str">
        <f t="shared" si="419"/>
        <v>Pin d'Alep_F1_Classique_Pin d'Alep_70_</v>
      </c>
      <c r="BL1363" s="312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0" t="str">
        <f>+VLOOKUP(G1363,Liste!$A$7:$H$69,8,FALSE)</f>
        <v>Résineux</v>
      </c>
      <c r="BU1363" s="290">
        <f t="shared" si="420"/>
        <v>0</v>
      </c>
      <c r="BV1363" s="292">
        <f t="shared" si="421"/>
        <v>1</v>
      </c>
      <c r="BW1363" s="311">
        <v>0</v>
      </c>
      <c r="BX1363" s="290">
        <f t="shared" si="422"/>
        <v>0.43</v>
      </c>
      <c r="BY1363">
        <f t="shared" si="423"/>
        <v>0</v>
      </c>
      <c r="BZ1363" s="296">
        <f t="shared" si="424"/>
        <v>0</v>
      </c>
      <c r="CB1363" s="291">
        <v>0.6</v>
      </c>
      <c r="CC1363" s="291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hidden="1" x14ac:dyDescent="0.25">
      <c r="A1364" s="4">
        <v>2021</v>
      </c>
      <c r="B1364" s="308">
        <v>44320</v>
      </c>
      <c r="C1364" s="4" t="s">
        <v>1510</v>
      </c>
      <c r="D1364" s="4" t="s">
        <v>1511</v>
      </c>
      <c r="F1364" s="4" t="s">
        <v>1512</v>
      </c>
      <c r="G1364" s="5" t="s">
        <v>1500</v>
      </c>
      <c r="H1364" s="5" t="s">
        <v>1513</v>
      </c>
      <c r="I1364" s="5" t="s">
        <v>18</v>
      </c>
      <c r="J1364" s="5" t="s">
        <v>9</v>
      </c>
      <c r="K1364" s="5">
        <v>15.5</v>
      </c>
      <c r="L1364" s="5" t="s">
        <v>1514</v>
      </c>
      <c r="M1364" s="5">
        <v>1100</v>
      </c>
      <c r="N1364" s="5" t="s">
        <v>170</v>
      </c>
      <c r="O1364" s="6" t="s">
        <v>81</v>
      </c>
      <c r="P1364" s="6" t="s">
        <v>1516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+VLOOKUP(G1364,Liste!$A$7:$G$69,3,FALSE)</f>
        <v>Pin d'Alep</v>
      </c>
      <c r="BI1364" s="96" t="str">
        <f>+VLOOKUP(H1364,Liste!$B$7:$G$69,5,FALSE)</f>
        <v>Pin d'Alep</v>
      </c>
      <c r="BJ1364" s="131">
        <f t="shared" si="417"/>
        <v>71</v>
      </c>
      <c r="BK1364" s="131" t="str">
        <f t="shared" si="419"/>
        <v>Pin d'Alep_F1_Classique_Pin d'Alep_71_</v>
      </c>
      <c r="BL1364" s="312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0" t="str">
        <f>+VLOOKUP(G1364,Liste!$A$7:$H$69,8,FALSE)</f>
        <v>Résineux</v>
      </c>
      <c r="BU1364" s="290">
        <f t="shared" si="420"/>
        <v>0</v>
      </c>
      <c r="BV1364" s="292">
        <f t="shared" si="421"/>
        <v>1</v>
      </c>
      <c r="BW1364" s="311">
        <v>0</v>
      </c>
      <c r="BX1364" s="290">
        <f t="shared" si="422"/>
        <v>0.43</v>
      </c>
      <c r="BY1364">
        <f t="shared" si="423"/>
        <v>0</v>
      </c>
      <c r="BZ1364" s="296">
        <f t="shared" si="424"/>
        <v>0</v>
      </c>
      <c r="CB1364" s="291">
        <v>0.6</v>
      </c>
      <c r="CC1364" s="291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hidden="1" x14ac:dyDescent="0.25">
      <c r="A1365" s="4">
        <v>2021</v>
      </c>
      <c r="B1365" s="308">
        <v>44320</v>
      </c>
      <c r="C1365" s="4" t="s">
        <v>1510</v>
      </c>
      <c r="D1365" s="4" t="s">
        <v>1511</v>
      </c>
      <c r="F1365" s="4" t="s">
        <v>1512</v>
      </c>
      <c r="G1365" s="5" t="s">
        <v>1500</v>
      </c>
      <c r="H1365" s="5" t="s">
        <v>1513</v>
      </c>
      <c r="I1365" s="5" t="s">
        <v>18</v>
      </c>
      <c r="J1365" s="5" t="s">
        <v>9</v>
      </c>
      <c r="K1365" s="5">
        <v>15.5</v>
      </c>
      <c r="L1365" s="5" t="s">
        <v>1514</v>
      </c>
      <c r="M1365" s="5">
        <v>1100</v>
      </c>
      <c r="N1365" s="5" t="s">
        <v>170</v>
      </c>
      <c r="O1365" s="6" t="s">
        <v>81</v>
      </c>
      <c r="P1365" s="6" t="s">
        <v>1516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+VLOOKUP(G1365,Liste!$A$7:$G$69,3,FALSE)</f>
        <v>Pin d'Alep</v>
      </c>
      <c r="BI1365" s="96" t="str">
        <f>+VLOOKUP(H1365,Liste!$B$7:$G$69,5,FALSE)</f>
        <v>Pin d'Alep</v>
      </c>
      <c r="BJ1365" s="131">
        <f t="shared" si="417"/>
        <v>72</v>
      </c>
      <c r="BK1365" s="131" t="str">
        <f t="shared" si="419"/>
        <v>Pin d'Alep_F1_Classique_Pin d'Alep_72_</v>
      </c>
      <c r="BL1365" s="312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0" t="str">
        <f>+VLOOKUP(G1365,Liste!$A$7:$H$69,8,FALSE)</f>
        <v>Résineux</v>
      </c>
      <c r="BU1365" s="290">
        <f t="shared" si="420"/>
        <v>0</v>
      </c>
      <c r="BV1365" s="292">
        <f t="shared" si="421"/>
        <v>1</v>
      </c>
      <c r="BW1365" s="311">
        <v>0</v>
      </c>
      <c r="BX1365" s="290">
        <f t="shared" si="422"/>
        <v>0.43</v>
      </c>
      <c r="BY1365">
        <f t="shared" si="423"/>
        <v>0</v>
      </c>
      <c r="BZ1365" s="296">
        <f t="shared" si="424"/>
        <v>0</v>
      </c>
      <c r="CB1365" s="291">
        <v>0.6</v>
      </c>
      <c r="CC1365" s="291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hidden="1" x14ac:dyDescent="0.25">
      <c r="A1366" s="4">
        <v>2021</v>
      </c>
      <c r="B1366" s="308">
        <v>44320</v>
      </c>
      <c r="C1366" s="4" t="s">
        <v>1510</v>
      </c>
      <c r="D1366" s="4" t="s">
        <v>1511</v>
      </c>
      <c r="F1366" s="4" t="s">
        <v>1512</v>
      </c>
      <c r="G1366" s="5" t="s">
        <v>1500</v>
      </c>
      <c r="H1366" s="5" t="s">
        <v>1513</v>
      </c>
      <c r="I1366" s="5" t="s">
        <v>18</v>
      </c>
      <c r="J1366" s="5" t="s">
        <v>9</v>
      </c>
      <c r="K1366" s="5">
        <v>15.5</v>
      </c>
      <c r="L1366" s="5" t="s">
        <v>1514</v>
      </c>
      <c r="M1366" s="5">
        <v>1100</v>
      </c>
      <c r="N1366" s="5" t="s">
        <v>170</v>
      </c>
      <c r="O1366" s="6" t="s">
        <v>81</v>
      </c>
      <c r="P1366" s="6" t="s">
        <v>1516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+VLOOKUP(G1366,Liste!$A$7:$G$69,3,FALSE)</f>
        <v>Pin d'Alep</v>
      </c>
      <c r="BI1366" s="96" t="str">
        <f>+VLOOKUP(H1366,Liste!$B$7:$G$69,5,FALSE)</f>
        <v>Pin d'Alep</v>
      </c>
      <c r="BJ1366" s="131">
        <f t="shared" si="417"/>
        <v>73</v>
      </c>
      <c r="BK1366" s="131" t="str">
        <f t="shared" si="419"/>
        <v>Pin d'Alep_F1_Classique_Pin d'Alep_73_</v>
      </c>
      <c r="BL1366" s="312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0" t="str">
        <f>+VLOOKUP(G1366,Liste!$A$7:$H$69,8,FALSE)</f>
        <v>Résineux</v>
      </c>
      <c r="BU1366" s="290">
        <f t="shared" si="420"/>
        <v>0</v>
      </c>
      <c r="BV1366" s="292">
        <f t="shared" si="421"/>
        <v>1</v>
      </c>
      <c r="BW1366" s="311">
        <v>0</v>
      </c>
      <c r="BX1366" s="290">
        <f t="shared" si="422"/>
        <v>0.43</v>
      </c>
      <c r="BY1366">
        <f t="shared" si="423"/>
        <v>0</v>
      </c>
      <c r="BZ1366" s="296">
        <f t="shared" si="424"/>
        <v>0</v>
      </c>
      <c r="CB1366" s="291">
        <v>0.6</v>
      </c>
      <c r="CC1366" s="291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hidden="1" x14ac:dyDescent="0.25">
      <c r="A1367" s="4">
        <v>2021</v>
      </c>
      <c r="B1367" s="308">
        <v>44320</v>
      </c>
      <c r="C1367" s="4" t="s">
        <v>1510</v>
      </c>
      <c r="D1367" s="4" t="s">
        <v>1511</v>
      </c>
      <c r="F1367" s="4" t="s">
        <v>1512</v>
      </c>
      <c r="G1367" s="5" t="s">
        <v>1500</v>
      </c>
      <c r="H1367" s="5" t="s">
        <v>1513</v>
      </c>
      <c r="I1367" s="5" t="s">
        <v>18</v>
      </c>
      <c r="J1367" s="5" t="s">
        <v>9</v>
      </c>
      <c r="K1367" s="5">
        <v>15.5</v>
      </c>
      <c r="L1367" s="5" t="s">
        <v>1514</v>
      </c>
      <c r="M1367" s="5">
        <v>1100</v>
      </c>
      <c r="N1367" s="5" t="s">
        <v>170</v>
      </c>
      <c r="O1367" s="6" t="s">
        <v>81</v>
      </c>
      <c r="P1367" s="6" t="s">
        <v>1516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+VLOOKUP(G1367,Liste!$A$7:$G$69,3,FALSE)</f>
        <v>Pin d'Alep</v>
      </c>
      <c r="BI1367" s="96" t="str">
        <f>+VLOOKUP(H1367,Liste!$B$7:$G$69,5,FALSE)</f>
        <v>Pin d'Alep</v>
      </c>
      <c r="BJ1367" s="131">
        <f t="shared" si="417"/>
        <v>74</v>
      </c>
      <c r="BK1367" s="131" t="str">
        <f t="shared" si="419"/>
        <v>Pin d'Alep_F1_Classique_Pin d'Alep_74_</v>
      </c>
      <c r="BL1367" s="312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0" t="str">
        <f>+VLOOKUP(G1367,Liste!$A$7:$H$69,8,FALSE)</f>
        <v>Résineux</v>
      </c>
      <c r="BU1367" s="290">
        <f t="shared" si="420"/>
        <v>0</v>
      </c>
      <c r="BV1367" s="292">
        <f t="shared" si="421"/>
        <v>1</v>
      </c>
      <c r="BW1367" s="311">
        <v>0</v>
      </c>
      <c r="BX1367" s="290">
        <f t="shared" si="422"/>
        <v>0.43</v>
      </c>
      <c r="BY1367">
        <f t="shared" si="423"/>
        <v>0</v>
      </c>
      <c r="BZ1367" s="296">
        <f t="shared" si="424"/>
        <v>0</v>
      </c>
      <c r="CB1367" s="291">
        <v>0.6</v>
      </c>
      <c r="CC1367" s="291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hidden="1" x14ac:dyDescent="0.25">
      <c r="A1368" s="4">
        <v>2021</v>
      </c>
      <c r="B1368" s="308">
        <v>44320</v>
      </c>
      <c r="C1368" s="4" t="s">
        <v>1510</v>
      </c>
      <c r="D1368" s="4" t="s">
        <v>1511</v>
      </c>
      <c r="F1368" s="4" t="s">
        <v>1512</v>
      </c>
      <c r="G1368" s="5" t="s">
        <v>1500</v>
      </c>
      <c r="H1368" s="5" t="s">
        <v>1513</v>
      </c>
      <c r="I1368" s="5" t="s">
        <v>18</v>
      </c>
      <c r="J1368" s="5" t="s">
        <v>9</v>
      </c>
      <c r="K1368" s="5">
        <v>15.5</v>
      </c>
      <c r="L1368" s="5" t="s">
        <v>1514</v>
      </c>
      <c r="M1368" s="5">
        <v>1100</v>
      </c>
      <c r="N1368" s="5" t="s">
        <v>170</v>
      </c>
      <c r="O1368" s="6" t="s">
        <v>81</v>
      </c>
      <c r="P1368" s="6" t="s">
        <v>1516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+VLOOKUP(G1368,Liste!$A$7:$G$69,3,FALSE)</f>
        <v>Pin d'Alep</v>
      </c>
      <c r="BI1368" s="96" t="str">
        <f>+VLOOKUP(H1368,Liste!$B$7:$G$69,5,FALSE)</f>
        <v>Pin d'Alep</v>
      </c>
      <c r="BJ1368" s="131">
        <f t="shared" si="417"/>
        <v>74</v>
      </c>
      <c r="BK1368" s="131" t="str">
        <f t="shared" si="419"/>
        <v>Pin d'Alep_F1_Classique_Pin d'Alep_74_</v>
      </c>
      <c r="BL1368" s="312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0" t="str">
        <f>+VLOOKUP(G1368,Liste!$A$7:$H$69,8,FALSE)</f>
        <v>Résineux</v>
      </c>
      <c r="BU1368" s="290">
        <f t="shared" si="420"/>
        <v>0</v>
      </c>
      <c r="BV1368" s="292">
        <f t="shared" si="421"/>
        <v>1</v>
      </c>
      <c r="BW1368" s="311">
        <v>0</v>
      </c>
      <c r="BX1368" s="290">
        <f t="shared" si="422"/>
        <v>0.43</v>
      </c>
      <c r="BY1368">
        <f t="shared" si="423"/>
        <v>0</v>
      </c>
      <c r="BZ1368" s="296">
        <f t="shared" si="424"/>
        <v>0</v>
      </c>
      <c r="CB1368" s="291">
        <v>0.6</v>
      </c>
      <c r="CC1368" s="291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hidden="1" x14ac:dyDescent="0.25">
      <c r="A1369" s="4">
        <v>2021</v>
      </c>
      <c r="B1369" s="308">
        <v>44320</v>
      </c>
      <c r="C1369" s="4" t="s">
        <v>1510</v>
      </c>
      <c r="D1369" s="4" t="s">
        <v>1511</v>
      </c>
      <c r="F1369" s="4" t="s">
        <v>1512</v>
      </c>
      <c r="G1369" s="5" t="s">
        <v>1500</v>
      </c>
      <c r="H1369" s="5" t="s">
        <v>1513</v>
      </c>
      <c r="I1369" s="5" t="s">
        <v>18</v>
      </c>
      <c r="J1369" s="5" t="s">
        <v>9</v>
      </c>
      <c r="K1369" s="5">
        <v>15.5</v>
      </c>
      <c r="L1369" s="5" t="s">
        <v>1514</v>
      </c>
      <c r="M1369" s="5">
        <v>1100</v>
      </c>
      <c r="N1369" s="5" t="s">
        <v>170</v>
      </c>
      <c r="O1369" s="6" t="s">
        <v>81</v>
      </c>
      <c r="P1369" s="6" t="s">
        <v>1516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+VLOOKUP(G1369,Liste!$A$7:$G$69,3,FALSE)</f>
        <v>Pin d'Alep</v>
      </c>
      <c r="BI1369" s="96" t="str">
        <f>+VLOOKUP(H1369,Liste!$B$7:$G$69,5,FALSE)</f>
        <v>Pin d'Alep</v>
      </c>
      <c r="BJ1369" s="131">
        <f t="shared" si="417"/>
        <v>75</v>
      </c>
      <c r="BK1369" s="131" t="str">
        <f t="shared" si="419"/>
        <v>Pin d'Alep_F1_Classique_Pin d'Alep_75_</v>
      </c>
      <c r="BL1369" s="312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0" t="str">
        <f>+VLOOKUP(G1369,Liste!$A$7:$H$69,8,FALSE)</f>
        <v>Résineux</v>
      </c>
      <c r="BU1369" s="290">
        <f t="shared" si="420"/>
        <v>0</v>
      </c>
      <c r="BV1369" s="292">
        <f t="shared" si="421"/>
        <v>1</v>
      </c>
      <c r="BW1369" s="311">
        <v>0</v>
      </c>
      <c r="BX1369" s="290">
        <f t="shared" si="422"/>
        <v>0.43</v>
      </c>
      <c r="BY1369">
        <f t="shared" si="423"/>
        <v>0</v>
      </c>
      <c r="BZ1369" s="296">
        <f t="shared" si="424"/>
        <v>0</v>
      </c>
      <c r="CB1369" s="291">
        <v>0.6</v>
      </c>
      <c r="CC1369" s="291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hidden="1" x14ac:dyDescent="0.25">
      <c r="A1370" s="4">
        <v>2021</v>
      </c>
      <c r="B1370" s="308">
        <v>44320</v>
      </c>
      <c r="C1370" s="4" t="s">
        <v>1510</v>
      </c>
      <c r="D1370" s="4" t="s">
        <v>1511</v>
      </c>
      <c r="F1370" s="4" t="s">
        <v>1512</v>
      </c>
      <c r="G1370" s="5" t="s">
        <v>1500</v>
      </c>
      <c r="H1370" s="5" t="s">
        <v>1513</v>
      </c>
      <c r="I1370" s="5" t="s">
        <v>18</v>
      </c>
      <c r="J1370" s="5" t="s">
        <v>9</v>
      </c>
      <c r="K1370" s="5">
        <v>15.5</v>
      </c>
      <c r="L1370" s="5" t="s">
        <v>1514</v>
      </c>
      <c r="M1370" s="5">
        <v>1100</v>
      </c>
      <c r="N1370" s="5" t="s">
        <v>170</v>
      </c>
      <c r="O1370" s="6" t="s">
        <v>81</v>
      </c>
      <c r="P1370" s="6" t="s">
        <v>1516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+VLOOKUP(G1370,Liste!$A$7:$G$69,3,FALSE)</f>
        <v>Pin d'Alep</v>
      </c>
      <c r="BI1370" s="96" t="str">
        <f>+VLOOKUP(H1370,Liste!$B$7:$G$69,5,FALSE)</f>
        <v>Pin d'Alep</v>
      </c>
      <c r="BJ1370" s="131">
        <f t="shared" si="417"/>
        <v>76</v>
      </c>
      <c r="BK1370" s="131" t="str">
        <f t="shared" si="419"/>
        <v>Pin d'Alep_F1_Classique_Pin d'Alep_76_</v>
      </c>
      <c r="BL1370" s="312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0" t="str">
        <f>+VLOOKUP(G1370,Liste!$A$7:$H$69,8,FALSE)</f>
        <v>Résineux</v>
      </c>
      <c r="BU1370" s="290">
        <f t="shared" si="420"/>
        <v>0</v>
      </c>
      <c r="BV1370" s="292">
        <f t="shared" si="421"/>
        <v>1</v>
      </c>
      <c r="BW1370" s="311">
        <v>0</v>
      </c>
      <c r="BX1370" s="290">
        <f t="shared" si="422"/>
        <v>0.43</v>
      </c>
      <c r="BY1370">
        <f t="shared" si="423"/>
        <v>0</v>
      </c>
      <c r="BZ1370" s="296">
        <f t="shared" si="424"/>
        <v>0</v>
      </c>
      <c r="CB1370" s="291">
        <v>0.6</v>
      </c>
      <c r="CC1370" s="291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hidden="1" x14ac:dyDescent="0.25">
      <c r="A1371" s="4">
        <v>2021</v>
      </c>
      <c r="B1371" s="308">
        <v>44320</v>
      </c>
      <c r="C1371" s="4" t="s">
        <v>1510</v>
      </c>
      <c r="D1371" s="4" t="s">
        <v>1511</v>
      </c>
      <c r="F1371" s="4" t="s">
        <v>1512</v>
      </c>
      <c r="G1371" s="5" t="s">
        <v>1500</v>
      </c>
      <c r="H1371" s="5" t="s">
        <v>1513</v>
      </c>
      <c r="I1371" s="5" t="s">
        <v>18</v>
      </c>
      <c r="J1371" s="5" t="s">
        <v>9</v>
      </c>
      <c r="K1371" s="5">
        <v>15.5</v>
      </c>
      <c r="L1371" s="5" t="s">
        <v>1514</v>
      </c>
      <c r="M1371" s="5">
        <v>1100</v>
      </c>
      <c r="N1371" s="5" t="s">
        <v>170</v>
      </c>
      <c r="O1371" s="6" t="s">
        <v>81</v>
      </c>
      <c r="P1371" s="6" t="s">
        <v>1516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+VLOOKUP(G1371,Liste!$A$7:$G$69,3,FALSE)</f>
        <v>Pin d'Alep</v>
      </c>
      <c r="BI1371" s="96" t="str">
        <f>+VLOOKUP(H1371,Liste!$B$7:$G$69,5,FALSE)</f>
        <v>Pin d'Alep</v>
      </c>
      <c r="BJ1371" s="131">
        <f t="shared" si="417"/>
        <v>77</v>
      </c>
      <c r="BK1371" s="131" t="str">
        <f t="shared" si="419"/>
        <v>Pin d'Alep_F1_Classique_Pin d'Alep_77_</v>
      </c>
      <c r="BL1371" s="312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0" t="str">
        <f>+VLOOKUP(G1371,Liste!$A$7:$H$69,8,FALSE)</f>
        <v>Résineux</v>
      </c>
      <c r="BU1371" s="290">
        <f t="shared" si="420"/>
        <v>0</v>
      </c>
      <c r="BV1371" s="292">
        <f t="shared" si="421"/>
        <v>1</v>
      </c>
      <c r="BW1371" s="311">
        <v>0</v>
      </c>
      <c r="BX1371" s="290">
        <f t="shared" si="422"/>
        <v>0.43</v>
      </c>
      <c r="BY1371">
        <f t="shared" si="423"/>
        <v>0</v>
      </c>
      <c r="BZ1371" s="296">
        <f t="shared" si="424"/>
        <v>0</v>
      </c>
      <c r="CB1371" s="291">
        <v>0.6</v>
      </c>
      <c r="CC1371" s="291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hidden="1" x14ac:dyDescent="0.25">
      <c r="A1372" s="4">
        <v>2021</v>
      </c>
      <c r="B1372" s="308">
        <v>44320</v>
      </c>
      <c r="C1372" s="4" t="s">
        <v>1510</v>
      </c>
      <c r="D1372" s="4" t="s">
        <v>1511</v>
      </c>
      <c r="F1372" s="4" t="s">
        <v>1512</v>
      </c>
      <c r="G1372" s="5" t="s">
        <v>1500</v>
      </c>
      <c r="H1372" s="5" t="s">
        <v>1513</v>
      </c>
      <c r="I1372" s="5" t="s">
        <v>18</v>
      </c>
      <c r="J1372" s="5" t="s">
        <v>9</v>
      </c>
      <c r="K1372" s="5">
        <v>15.5</v>
      </c>
      <c r="L1372" s="5" t="s">
        <v>1514</v>
      </c>
      <c r="M1372" s="5">
        <v>1100</v>
      </c>
      <c r="N1372" s="5" t="s">
        <v>170</v>
      </c>
      <c r="O1372" s="6" t="s">
        <v>81</v>
      </c>
      <c r="P1372" s="6" t="s">
        <v>1516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+VLOOKUP(G1372,Liste!$A$7:$G$69,3,FALSE)</f>
        <v>Pin d'Alep</v>
      </c>
      <c r="BI1372" s="96" t="str">
        <f>+VLOOKUP(H1372,Liste!$B$7:$G$69,5,FALSE)</f>
        <v>Pin d'Alep</v>
      </c>
      <c r="BJ1372" s="131">
        <f t="shared" si="417"/>
        <v>78</v>
      </c>
      <c r="BK1372" s="131" t="str">
        <f t="shared" si="419"/>
        <v>Pin d'Alep_F1_Classique_Pin d'Alep_78_</v>
      </c>
      <c r="BL1372" s="312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0" t="str">
        <f>+VLOOKUP(G1372,Liste!$A$7:$H$69,8,FALSE)</f>
        <v>Résineux</v>
      </c>
      <c r="BU1372" s="290">
        <f t="shared" si="420"/>
        <v>0</v>
      </c>
      <c r="BV1372" s="292">
        <f t="shared" si="421"/>
        <v>1</v>
      </c>
      <c r="BW1372" s="311">
        <v>0</v>
      </c>
      <c r="BX1372" s="290">
        <f t="shared" si="422"/>
        <v>0.43</v>
      </c>
      <c r="BY1372">
        <f t="shared" si="423"/>
        <v>0</v>
      </c>
      <c r="BZ1372" s="296">
        <f t="shared" si="424"/>
        <v>0</v>
      </c>
      <c r="CB1372" s="291">
        <v>0.6</v>
      </c>
      <c r="CC1372" s="291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hidden="1" x14ac:dyDescent="0.25">
      <c r="A1373" s="4">
        <v>2021</v>
      </c>
      <c r="B1373" s="308">
        <v>44320</v>
      </c>
      <c r="C1373" s="4" t="s">
        <v>1510</v>
      </c>
      <c r="D1373" s="4" t="s">
        <v>1511</v>
      </c>
      <c r="F1373" s="4" t="s">
        <v>1512</v>
      </c>
      <c r="G1373" s="5" t="s">
        <v>1500</v>
      </c>
      <c r="H1373" s="5" t="s">
        <v>1513</v>
      </c>
      <c r="I1373" s="5" t="s">
        <v>18</v>
      </c>
      <c r="J1373" s="5" t="s">
        <v>9</v>
      </c>
      <c r="K1373" s="5">
        <v>15.5</v>
      </c>
      <c r="L1373" s="5" t="s">
        <v>1514</v>
      </c>
      <c r="M1373" s="5">
        <v>1100</v>
      </c>
      <c r="N1373" s="5" t="s">
        <v>170</v>
      </c>
      <c r="O1373" s="6" t="s">
        <v>81</v>
      </c>
      <c r="P1373" s="6" t="s">
        <v>1516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+VLOOKUP(G1373,Liste!$A$7:$G$69,3,FALSE)</f>
        <v>Pin d'Alep</v>
      </c>
      <c r="BI1373" s="96" t="str">
        <f>+VLOOKUP(H1373,Liste!$B$7:$G$69,5,FALSE)</f>
        <v>Pin d'Alep</v>
      </c>
      <c r="BJ1373" s="131">
        <f t="shared" si="417"/>
        <v>79</v>
      </c>
      <c r="BK1373" s="131" t="str">
        <f t="shared" si="419"/>
        <v>Pin d'Alep_F1_Classique_Pin d'Alep_79_</v>
      </c>
      <c r="BL1373" s="312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0" t="str">
        <f>+VLOOKUP(G1373,Liste!$A$7:$H$69,8,FALSE)</f>
        <v>Résineux</v>
      </c>
      <c r="BU1373" s="290">
        <f t="shared" si="420"/>
        <v>0</v>
      </c>
      <c r="BV1373" s="292">
        <f t="shared" si="421"/>
        <v>1</v>
      </c>
      <c r="BW1373" s="311">
        <v>0</v>
      </c>
      <c r="BX1373" s="290">
        <f t="shared" si="422"/>
        <v>0.43</v>
      </c>
      <c r="BY1373">
        <f t="shared" si="423"/>
        <v>0</v>
      </c>
      <c r="BZ1373" s="296">
        <f t="shared" si="424"/>
        <v>0</v>
      </c>
      <c r="CB1373" s="291">
        <v>0.6</v>
      </c>
      <c r="CC1373" s="291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hidden="1" x14ac:dyDescent="0.25">
      <c r="A1374" s="4">
        <v>2021</v>
      </c>
      <c r="B1374" s="308">
        <v>44320</v>
      </c>
      <c r="C1374" s="4" t="s">
        <v>1510</v>
      </c>
      <c r="D1374" s="4" t="s">
        <v>1511</v>
      </c>
      <c r="F1374" s="4" t="s">
        <v>1512</v>
      </c>
      <c r="G1374" s="5" t="s">
        <v>1500</v>
      </c>
      <c r="H1374" s="5" t="s">
        <v>1513</v>
      </c>
      <c r="I1374" s="5" t="s">
        <v>18</v>
      </c>
      <c r="J1374" s="5" t="s">
        <v>9</v>
      </c>
      <c r="K1374" s="5">
        <v>15.5</v>
      </c>
      <c r="L1374" s="5" t="s">
        <v>1514</v>
      </c>
      <c r="M1374" s="5">
        <v>1100</v>
      </c>
      <c r="N1374" s="5" t="s">
        <v>170</v>
      </c>
      <c r="O1374" s="6" t="s">
        <v>81</v>
      </c>
      <c r="P1374" s="6" t="s">
        <v>1516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+VLOOKUP(G1374,Liste!$A$7:$G$69,3,FALSE)</f>
        <v>Pin d'Alep</v>
      </c>
      <c r="BI1374" s="96" t="str">
        <f>+VLOOKUP(H1374,Liste!$B$7:$G$69,5,FALSE)</f>
        <v>Pin d'Alep</v>
      </c>
      <c r="BJ1374" s="131">
        <f t="shared" si="417"/>
        <v>80</v>
      </c>
      <c r="BK1374" s="131" t="str">
        <f t="shared" si="419"/>
        <v>Pin d'Alep_F1_Classique_Pin d'Alep_80_</v>
      </c>
      <c r="BL1374" s="312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0" t="str">
        <f>+VLOOKUP(G1374,Liste!$A$7:$H$69,8,FALSE)</f>
        <v>Résineux</v>
      </c>
      <c r="BU1374" s="290">
        <f t="shared" si="420"/>
        <v>0</v>
      </c>
      <c r="BV1374" s="292">
        <f t="shared" si="421"/>
        <v>1</v>
      </c>
      <c r="BW1374" s="311">
        <v>0</v>
      </c>
      <c r="BX1374" s="290">
        <f t="shared" si="422"/>
        <v>0.43</v>
      </c>
      <c r="BY1374">
        <f t="shared" si="423"/>
        <v>0</v>
      </c>
      <c r="BZ1374" s="296">
        <f t="shared" si="424"/>
        <v>0</v>
      </c>
      <c r="CB1374" s="291">
        <v>0.6</v>
      </c>
      <c r="CC1374" s="291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hidden="1" x14ac:dyDescent="0.25">
      <c r="A1375" s="4">
        <v>2021</v>
      </c>
      <c r="B1375" s="308">
        <v>44320</v>
      </c>
      <c r="C1375" s="4" t="s">
        <v>1510</v>
      </c>
      <c r="D1375" s="4" t="s">
        <v>1511</v>
      </c>
      <c r="F1375" s="4" t="s">
        <v>1512</v>
      </c>
      <c r="G1375" s="5" t="s">
        <v>1500</v>
      </c>
      <c r="H1375" s="5" t="s">
        <v>1513</v>
      </c>
      <c r="I1375" s="5" t="s">
        <v>18</v>
      </c>
      <c r="J1375" s="5" t="s">
        <v>9</v>
      </c>
      <c r="K1375" s="5">
        <v>15.5</v>
      </c>
      <c r="L1375" s="5" t="s">
        <v>1514</v>
      </c>
      <c r="M1375" s="5">
        <v>1100</v>
      </c>
      <c r="N1375" s="5" t="s">
        <v>170</v>
      </c>
      <c r="O1375" s="6" t="s">
        <v>81</v>
      </c>
      <c r="P1375" s="6" t="s">
        <v>1516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+VLOOKUP(G1375,Liste!$A$7:$G$69,3,FALSE)</f>
        <v>Pin d'Alep</v>
      </c>
      <c r="BI1375" s="96" t="str">
        <f>+VLOOKUP(H1375,Liste!$B$7:$G$69,5,FALSE)</f>
        <v>Pin d'Alep</v>
      </c>
      <c r="BJ1375" s="131">
        <f t="shared" si="417"/>
        <v>81</v>
      </c>
      <c r="BK1375" s="131" t="str">
        <f t="shared" si="419"/>
        <v>Pin d'Alep_F1_Classique_Pin d'Alep_81_</v>
      </c>
      <c r="BL1375" s="312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0" t="str">
        <f>+VLOOKUP(G1375,Liste!$A$7:$H$69,8,FALSE)</f>
        <v>Résineux</v>
      </c>
      <c r="BU1375" s="290">
        <f t="shared" si="420"/>
        <v>0</v>
      </c>
      <c r="BV1375" s="292">
        <f t="shared" si="421"/>
        <v>1</v>
      </c>
      <c r="BW1375" s="311">
        <v>0</v>
      </c>
      <c r="BX1375" s="290">
        <f t="shared" si="422"/>
        <v>0.43</v>
      </c>
      <c r="BY1375">
        <f t="shared" si="423"/>
        <v>0</v>
      </c>
      <c r="BZ1375" s="296">
        <f t="shared" si="424"/>
        <v>0</v>
      </c>
      <c r="CB1375" s="291">
        <v>0.6</v>
      </c>
      <c r="CC1375" s="291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hidden="1" x14ac:dyDescent="0.25">
      <c r="A1376" s="4">
        <v>2021</v>
      </c>
      <c r="B1376" s="308">
        <v>44320</v>
      </c>
      <c r="C1376" s="4" t="s">
        <v>1510</v>
      </c>
      <c r="D1376" s="4" t="s">
        <v>1511</v>
      </c>
      <c r="F1376" s="4" t="s">
        <v>1512</v>
      </c>
      <c r="G1376" s="5" t="s">
        <v>1500</v>
      </c>
      <c r="H1376" s="5" t="s">
        <v>1513</v>
      </c>
      <c r="I1376" s="5" t="s">
        <v>18</v>
      </c>
      <c r="J1376" s="5" t="s">
        <v>9</v>
      </c>
      <c r="K1376" s="5">
        <v>15.5</v>
      </c>
      <c r="L1376" s="5" t="s">
        <v>1514</v>
      </c>
      <c r="M1376" s="5">
        <v>1100</v>
      </c>
      <c r="N1376" s="5" t="s">
        <v>170</v>
      </c>
      <c r="O1376" s="6" t="s">
        <v>81</v>
      </c>
      <c r="P1376" s="6" t="s">
        <v>1516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+VLOOKUP(G1376,Liste!$A$7:$G$69,3,FALSE)</f>
        <v>Pin d'Alep</v>
      </c>
      <c r="BI1376" s="96" t="str">
        <f>+VLOOKUP(H1376,Liste!$B$7:$G$69,5,FALSE)</f>
        <v>Pin d'Alep</v>
      </c>
      <c r="BJ1376" s="131">
        <f t="shared" si="417"/>
        <v>82</v>
      </c>
      <c r="BK1376" s="131" t="str">
        <f t="shared" si="419"/>
        <v>Pin d'Alep_F1_Classique_Pin d'Alep_82_</v>
      </c>
      <c r="BL1376" s="312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0" t="str">
        <f>+VLOOKUP(G1376,Liste!$A$7:$H$69,8,FALSE)</f>
        <v>Résineux</v>
      </c>
      <c r="BU1376" s="290">
        <f t="shared" si="420"/>
        <v>0</v>
      </c>
      <c r="BV1376" s="292">
        <f t="shared" si="421"/>
        <v>1</v>
      </c>
      <c r="BW1376" s="311">
        <v>0</v>
      </c>
      <c r="BX1376" s="290">
        <f t="shared" si="422"/>
        <v>0.43</v>
      </c>
      <c r="BY1376">
        <f t="shared" si="423"/>
        <v>0</v>
      </c>
      <c r="BZ1376" s="296">
        <f t="shared" si="424"/>
        <v>0</v>
      </c>
      <c r="CB1376" s="291">
        <v>0.6</v>
      </c>
      <c r="CC1376" s="291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hidden="1" x14ac:dyDescent="0.25">
      <c r="A1377" s="4">
        <v>2021</v>
      </c>
      <c r="B1377" s="308">
        <v>44320</v>
      </c>
      <c r="C1377" s="4" t="s">
        <v>1510</v>
      </c>
      <c r="D1377" s="4" t="s">
        <v>1511</v>
      </c>
      <c r="F1377" s="4" t="s">
        <v>1512</v>
      </c>
      <c r="G1377" s="5" t="s">
        <v>1500</v>
      </c>
      <c r="H1377" s="5" t="s">
        <v>1513</v>
      </c>
      <c r="I1377" s="5" t="s">
        <v>18</v>
      </c>
      <c r="J1377" s="5" t="s">
        <v>9</v>
      </c>
      <c r="K1377" s="5">
        <v>15.5</v>
      </c>
      <c r="L1377" s="5" t="s">
        <v>1514</v>
      </c>
      <c r="M1377" s="5">
        <v>1100</v>
      </c>
      <c r="N1377" s="5" t="s">
        <v>170</v>
      </c>
      <c r="O1377" s="6" t="s">
        <v>81</v>
      </c>
      <c r="P1377" s="6" t="s">
        <v>1516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+VLOOKUP(G1377,Liste!$A$7:$G$69,3,FALSE)</f>
        <v>Pin d'Alep</v>
      </c>
      <c r="BI1377" s="96" t="str">
        <f>+VLOOKUP(H1377,Liste!$B$7:$G$69,5,FALSE)</f>
        <v>Pin d'Alep</v>
      </c>
      <c r="BJ1377" s="131">
        <f t="shared" si="417"/>
        <v>83</v>
      </c>
      <c r="BK1377" s="131" t="str">
        <f t="shared" si="419"/>
        <v>Pin d'Alep_F1_Classique_Pin d'Alep_83_</v>
      </c>
      <c r="BL1377" s="312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0" t="str">
        <f>+VLOOKUP(G1377,Liste!$A$7:$H$69,8,FALSE)</f>
        <v>Résineux</v>
      </c>
      <c r="BU1377" s="290">
        <f t="shared" si="420"/>
        <v>0</v>
      </c>
      <c r="BV1377" s="292">
        <f t="shared" si="421"/>
        <v>1</v>
      </c>
      <c r="BW1377" s="311">
        <v>0</v>
      </c>
      <c r="BX1377" s="290">
        <f t="shared" si="422"/>
        <v>0.43</v>
      </c>
      <c r="BY1377">
        <f t="shared" si="423"/>
        <v>0</v>
      </c>
      <c r="BZ1377" s="296">
        <f t="shared" si="424"/>
        <v>0</v>
      </c>
      <c r="CB1377" s="291">
        <v>0.6</v>
      </c>
      <c r="CC1377" s="291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hidden="1" x14ac:dyDescent="0.25">
      <c r="A1378" s="4">
        <v>2021</v>
      </c>
      <c r="B1378" s="308">
        <v>44320</v>
      </c>
      <c r="C1378" s="4" t="s">
        <v>1510</v>
      </c>
      <c r="D1378" s="4" t="s">
        <v>1511</v>
      </c>
      <c r="F1378" s="4" t="s">
        <v>1512</v>
      </c>
      <c r="G1378" s="5" t="s">
        <v>1500</v>
      </c>
      <c r="H1378" s="5" t="s">
        <v>1513</v>
      </c>
      <c r="I1378" s="5" t="s">
        <v>18</v>
      </c>
      <c r="J1378" s="5" t="s">
        <v>9</v>
      </c>
      <c r="K1378" s="5">
        <v>15.5</v>
      </c>
      <c r="L1378" s="5" t="s">
        <v>1514</v>
      </c>
      <c r="M1378" s="5">
        <v>1100</v>
      </c>
      <c r="N1378" s="5" t="s">
        <v>170</v>
      </c>
      <c r="O1378" s="6" t="s">
        <v>81</v>
      </c>
      <c r="P1378" s="6" t="s">
        <v>1516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+VLOOKUP(G1378,Liste!$A$7:$G$69,3,FALSE)</f>
        <v>Pin d'Alep</v>
      </c>
      <c r="BI1378" s="96" t="str">
        <f>+VLOOKUP(H1378,Liste!$B$7:$G$69,5,FALSE)</f>
        <v>Pin d'Alep</v>
      </c>
      <c r="BJ1378" s="131">
        <f t="shared" si="417"/>
        <v>84</v>
      </c>
      <c r="BK1378" s="131" t="str">
        <f t="shared" si="419"/>
        <v>Pin d'Alep_F1_Classique_Pin d'Alep_84_</v>
      </c>
      <c r="BL1378" s="312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0" t="str">
        <f>+VLOOKUP(G1378,Liste!$A$7:$H$69,8,FALSE)</f>
        <v>Résineux</v>
      </c>
      <c r="BU1378" s="290">
        <f t="shared" si="420"/>
        <v>0</v>
      </c>
      <c r="BV1378" s="292">
        <f t="shared" si="421"/>
        <v>1</v>
      </c>
      <c r="BW1378" s="311">
        <v>0</v>
      </c>
      <c r="BX1378" s="290">
        <f t="shared" si="422"/>
        <v>0.43</v>
      </c>
      <c r="BY1378">
        <f t="shared" si="423"/>
        <v>0</v>
      </c>
      <c r="BZ1378" s="296">
        <f t="shared" si="424"/>
        <v>0</v>
      </c>
      <c r="CB1378" s="291">
        <v>0.6</v>
      </c>
      <c r="CC1378" s="291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hidden="1" x14ac:dyDescent="0.25">
      <c r="A1379" s="4">
        <v>2021</v>
      </c>
      <c r="B1379" s="308">
        <v>44320</v>
      </c>
      <c r="C1379" s="4" t="s">
        <v>1510</v>
      </c>
      <c r="D1379" s="4" t="s">
        <v>1511</v>
      </c>
      <c r="F1379" s="4" t="s">
        <v>1512</v>
      </c>
      <c r="G1379" s="5" t="s">
        <v>1500</v>
      </c>
      <c r="H1379" s="5" t="s">
        <v>1513</v>
      </c>
      <c r="I1379" s="5" t="s">
        <v>18</v>
      </c>
      <c r="J1379" s="5" t="s">
        <v>9</v>
      </c>
      <c r="K1379" s="5">
        <v>15.5</v>
      </c>
      <c r="L1379" s="5" t="s">
        <v>1514</v>
      </c>
      <c r="M1379" s="5">
        <v>1100</v>
      </c>
      <c r="N1379" s="5" t="s">
        <v>170</v>
      </c>
      <c r="O1379" s="6" t="s">
        <v>81</v>
      </c>
      <c r="P1379" s="6" t="s">
        <v>1516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+VLOOKUP(G1379,Liste!$A$7:$G$69,3,FALSE)</f>
        <v>Pin d'Alep</v>
      </c>
      <c r="BI1379" s="96" t="str">
        <f>+VLOOKUP(H1379,Liste!$B$7:$G$69,5,FALSE)</f>
        <v>Pin d'Alep</v>
      </c>
      <c r="BJ1379" s="131">
        <f t="shared" si="417"/>
        <v>85</v>
      </c>
      <c r="BK1379" s="131" t="str">
        <f t="shared" si="419"/>
        <v>Pin d'Alep_F1_Classique_Pin d'Alep_85_</v>
      </c>
      <c r="BL1379" s="312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0" t="str">
        <f>+VLOOKUP(G1379,Liste!$A$7:$H$69,8,FALSE)</f>
        <v>Résineux</v>
      </c>
      <c r="BU1379" s="290">
        <f t="shared" si="420"/>
        <v>0</v>
      </c>
      <c r="BV1379" s="292">
        <f t="shared" si="421"/>
        <v>1</v>
      </c>
      <c r="BW1379" s="311">
        <v>0</v>
      </c>
      <c r="BX1379" s="290">
        <f t="shared" si="422"/>
        <v>0.43</v>
      </c>
      <c r="BY1379">
        <f t="shared" si="423"/>
        <v>0</v>
      </c>
      <c r="BZ1379" s="296">
        <f t="shared" si="424"/>
        <v>0</v>
      </c>
      <c r="CB1379" s="291">
        <v>0.6</v>
      </c>
      <c r="CC1379" s="291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hidden="1" x14ac:dyDescent="0.25">
      <c r="A1380" s="4">
        <v>2021</v>
      </c>
      <c r="B1380" s="308">
        <v>44320</v>
      </c>
      <c r="C1380" s="4" t="s">
        <v>1510</v>
      </c>
      <c r="D1380" s="4" t="s">
        <v>1511</v>
      </c>
      <c r="F1380" s="4" t="s">
        <v>1512</v>
      </c>
      <c r="G1380" s="5" t="s">
        <v>1500</v>
      </c>
      <c r="H1380" s="5" t="s">
        <v>1513</v>
      </c>
      <c r="I1380" s="5" t="s">
        <v>18</v>
      </c>
      <c r="J1380" s="5" t="s">
        <v>9</v>
      </c>
      <c r="K1380" s="5">
        <v>15.5</v>
      </c>
      <c r="L1380" s="5" t="s">
        <v>1514</v>
      </c>
      <c r="M1380" s="5">
        <v>1100</v>
      </c>
      <c r="N1380" s="5" t="s">
        <v>170</v>
      </c>
      <c r="O1380" s="6" t="s">
        <v>81</v>
      </c>
      <c r="P1380" s="6" t="s">
        <v>1516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+VLOOKUP(G1380,Liste!$A$7:$G$69,3,FALSE)</f>
        <v>Pin d'Alep</v>
      </c>
      <c r="BI1380" s="96" t="str">
        <f>+VLOOKUP(H1380,Liste!$B$7:$G$69,5,FALSE)</f>
        <v>Pin d'Alep</v>
      </c>
      <c r="BJ1380" s="131">
        <f t="shared" si="417"/>
        <v>86</v>
      </c>
      <c r="BK1380" s="131" t="str">
        <f t="shared" si="419"/>
        <v>Pin d'Alep_F1_Classique_Pin d'Alep_86_</v>
      </c>
      <c r="BL1380" s="312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0" t="str">
        <f>+VLOOKUP(G1380,Liste!$A$7:$H$69,8,FALSE)</f>
        <v>Résineux</v>
      </c>
      <c r="BU1380" s="290">
        <f t="shared" si="420"/>
        <v>0</v>
      </c>
      <c r="BV1380" s="292">
        <f t="shared" si="421"/>
        <v>1</v>
      </c>
      <c r="BW1380" s="311">
        <v>0</v>
      </c>
      <c r="BX1380" s="290">
        <f t="shared" si="422"/>
        <v>0.43</v>
      </c>
      <c r="BY1380">
        <f t="shared" si="423"/>
        <v>0</v>
      </c>
      <c r="BZ1380" s="296">
        <f t="shared" si="424"/>
        <v>0</v>
      </c>
      <c r="CB1380" s="291">
        <v>0.6</v>
      </c>
      <c r="CC1380" s="291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hidden="1" x14ac:dyDescent="0.25">
      <c r="A1381" s="4">
        <v>2021</v>
      </c>
      <c r="B1381" s="308">
        <v>44320</v>
      </c>
      <c r="C1381" s="4" t="s">
        <v>1510</v>
      </c>
      <c r="D1381" s="4" t="s">
        <v>1511</v>
      </c>
      <c r="F1381" s="4" t="s">
        <v>1512</v>
      </c>
      <c r="G1381" s="5" t="s">
        <v>1500</v>
      </c>
      <c r="H1381" s="5" t="s">
        <v>1513</v>
      </c>
      <c r="I1381" s="5" t="s">
        <v>18</v>
      </c>
      <c r="J1381" s="5" t="s">
        <v>9</v>
      </c>
      <c r="K1381" s="5">
        <v>15.5</v>
      </c>
      <c r="L1381" s="5" t="s">
        <v>1514</v>
      </c>
      <c r="M1381" s="5">
        <v>1100</v>
      </c>
      <c r="N1381" s="5" t="s">
        <v>170</v>
      </c>
      <c r="O1381" s="6" t="s">
        <v>81</v>
      </c>
      <c r="P1381" s="6" t="s">
        <v>1516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+VLOOKUP(G1381,Liste!$A$7:$G$69,3,FALSE)</f>
        <v>Pin d'Alep</v>
      </c>
      <c r="BI1381" s="96" t="str">
        <f>+VLOOKUP(H1381,Liste!$B$7:$G$69,5,FALSE)</f>
        <v>Pin d'Alep</v>
      </c>
      <c r="BJ1381" s="131">
        <f t="shared" si="417"/>
        <v>87</v>
      </c>
      <c r="BK1381" s="131" t="str">
        <f t="shared" si="419"/>
        <v>Pin d'Alep_F1_Classique_Pin d'Alep_87_</v>
      </c>
      <c r="BL1381" s="312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0" t="str">
        <f>+VLOOKUP(G1381,Liste!$A$7:$H$69,8,FALSE)</f>
        <v>Résineux</v>
      </c>
      <c r="BU1381" s="290">
        <f t="shared" si="420"/>
        <v>0</v>
      </c>
      <c r="BV1381" s="292">
        <f t="shared" si="421"/>
        <v>1</v>
      </c>
      <c r="BW1381" s="311">
        <v>0</v>
      </c>
      <c r="BX1381" s="290">
        <f t="shared" si="422"/>
        <v>0.43</v>
      </c>
      <c r="BY1381">
        <f t="shared" si="423"/>
        <v>0</v>
      </c>
      <c r="BZ1381" s="296">
        <f t="shared" si="424"/>
        <v>0</v>
      </c>
      <c r="CB1381" s="291">
        <v>0.6</v>
      </c>
      <c r="CC1381" s="291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hidden="1" x14ac:dyDescent="0.25">
      <c r="A1382" s="4">
        <v>2021</v>
      </c>
      <c r="B1382" s="308">
        <v>44320</v>
      </c>
      <c r="C1382" s="4" t="s">
        <v>1510</v>
      </c>
      <c r="D1382" s="4" t="s">
        <v>1511</v>
      </c>
      <c r="F1382" s="4" t="s">
        <v>1512</v>
      </c>
      <c r="G1382" s="5" t="s">
        <v>1500</v>
      </c>
      <c r="H1382" s="5" t="s">
        <v>1513</v>
      </c>
      <c r="I1382" s="5" t="s">
        <v>18</v>
      </c>
      <c r="J1382" s="5" t="s">
        <v>9</v>
      </c>
      <c r="K1382" s="5">
        <v>15.5</v>
      </c>
      <c r="L1382" s="5" t="s">
        <v>1514</v>
      </c>
      <c r="M1382" s="5">
        <v>1100</v>
      </c>
      <c r="N1382" s="5" t="s">
        <v>170</v>
      </c>
      <c r="O1382" s="6" t="s">
        <v>81</v>
      </c>
      <c r="P1382" s="6" t="s">
        <v>1516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+VLOOKUP(G1382,Liste!$A$7:$G$69,3,FALSE)</f>
        <v>Pin d'Alep</v>
      </c>
      <c r="BI1382" s="96" t="str">
        <f>+VLOOKUP(H1382,Liste!$B$7:$G$69,5,FALSE)</f>
        <v>Pin d'Alep</v>
      </c>
      <c r="BJ1382" s="131">
        <f t="shared" si="417"/>
        <v>88</v>
      </c>
      <c r="BK1382" s="131" t="str">
        <f t="shared" si="419"/>
        <v>Pin d'Alep_F1_Classique_Pin d'Alep_88_</v>
      </c>
      <c r="BL1382" s="312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0" t="str">
        <f>+VLOOKUP(G1382,Liste!$A$7:$H$69,8,FALSE)</f>
        <v>Résineux</v>
      </c>
      <c r="BU1382" s="290">
        <f t="shared" si="420"/>
        <v>0</v>
      </c>
      <c r="BV1382" s="292">
        <f t="shared" si="421"/>
        <v>1</v>
      </c>
      <c r="BW1382" s="311">
        <v>0</v>
      </c>
      <c r="BX1382" s="290">
        <f t="shared" si="422"/>
        <v>0.43</v>
      </c>
      <c r="BY1382">
        <f t="shared" si="423"/>
        <v>0</v>
      </c>
      <c r="BZ1382" s="296">
        <f t="shared" si="424"/>
        <v>0</v>
      </c>
      <c r="CB1382" s="291">
        <v>0.6</v>
      </c>
      <c r="CC1382" s="291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hidden="1" x14ac:dyDescent="0.25">
      <c r="A1383" s="4">
        <v>2021</v>
      </c>
      <c r="B1383" s="308">
        <v>44320</v>
      </c>
      <c r="C1383" s="4" t="s">
        <v>1510</v>
      </c>
      <c r="D1383" s="4" t="s">
        <v>1511</v>
      </c>
      <c r="F1383" s="4" t="s">
        <v>1512</v>
      </c>
      <c r="G1383" s="5" t="s">
        <v>1500</v>
      </c>
      <c r="H1383" s="5" t="s">
        <v>1513</v>
      </c>
      <c r="I1383" s="5" t="s">
        <v>18</v>
      </c>
      <c r="J1383" s="5" t="s">
        <v>9</v>
      </c>
      <c r="K1383" s="5">
        <v>15.5</v>
      </c>
      <c r="L1383" s="5" t="s">
        <v>1514</v>
      </c>
      <c r="M1383" s="5">
        <v>1100</v>
      </c>
      <c r="N1383" s="5" t="s">
        <v>170</v>
      </c>
      <c r="O1383" s="6" t="s">
        <v>81</v>
      </c>
      <c r="P1383" s="6" t="s">
        <v>1516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+VLOOKUP(G1383,Liste!$A$7:$G$69,3,FALSE)</f>
        <v>Pin d'Alep</v>
      </c>
      <c r="BI1383" s="96" t="str">
        <f>+VLOOKUP(H1383,Liste!$B$7:$G$69,5,FALSE)</f>
        <v>Pin d'Alep</v>
      </c>
      <c r="BJ1383" s="131">
        <f t="shared" si="417"/>
        <v>89</v>
      </c>
      <c r="BK1383" s="131" t="str">
        <f t="shared" si="419"/>
        <v>Pin d'Alep_F1_Classique_Pin d'Alep_89_</v>
      </c>
      <c r="BL1383" s="312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0" t="str">
        <f>+VLOOKUP(G1383,Liste!$A$7:$H$69,8,FALSE)</f>
        <v>Résineux</v>
      </c>
      <c r="BU1383" s="290">
        <f t="shared" si="420"/>
        <v>0</v>
      </c>
      <c r="BV1383" s="292">
        <f t="shared" si="421"/>
        <v>1</v>
      </c>
      <c r="BW1383" s="311">
        <v>0</v>
      </c>
      <c r="BX1383" s="290">
        <f t="shared" si="422"/>
        <v>0.43</v>
      </c>
      <c r="BY1383">
        <f t="shared" si="423"/>
        <v>0</v>
      </c>
      <c r="BZ1383" s="296">
        <f t="shared" si="424"/>
        <v>0</v>
      </c>
      <c r="CB1383" s="291">
        <v>0.6</v>
      </c>
      <c r="CC1383" s="291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hidden="1" x14ac:dyDescent="0.25">
      <c r="A1384" s="4">
        <v>2021</v>
      </c>
      <c r="B1384" s="308">
        <v>44320</v>
      </c>
      <c r="C1384" s="4" t="s">
        <v>1510</v>
      </c>
      <c r="D1384" s="4" t="s">
        <v>1511</v>
      </c>
      <c r="F1384" s="4" t="s">
        <v>1512</v>
      </c>
      <c r="G1384" s="5" t="s">
        <v>1500</v>
      </c>
      <c r="H1384" s="5" t="s">
        <v>1513</v>
      </c>
      <c r="I1384" s="5" t="s">
        <v>18</v>
      </c>
      <c r="J1384" s="5" t="s">
        <v>9</v>
      </c>
      <c r="K1384" s="5">
        <v>15.5</v>
      </c>
      <c r="L1384" s="5" t="s">
        <v>1514</v>
      </c>
      <c r="M1384" s="5">
        <v>1100</v>
      </c>
      <c r="N1384" s="5" t="s">
        <v>170</v>
      </c>
      <c r="O1384" s="6" t="s">
        <v>81</v>
      </c>
      <c r="P1384" s="6" t="s">
        <v>1516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+VLOOKUP(G1384,Liste!$A$7:$G$69,3,FALSE)</f>
        <v>Pin d'Alep</v>
      </c>
      <c r="BI1384" s="96" t="str">
        <f>+VLOOKUP(H1384,Liste!$B$7:$G$69,5,FALSE)</f>
        <v>Pin d'Alep</v>
      </c>
      <c r="BJ1384" s="131">
        <f t="shared" si="417"/>
        <v>89</v>
      </c>
      <c r="BK1384" s="131" t="str">
        <f t="shared" si="419"/>
        <v>Pin d'Alep_F1_Classique_Pin d'Alep_89_</v>
      </c>
      <c r="BL1384" s="312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0" t="str">
        <f>+VLOOKUP(G1384,Liste!$A$7:$H$69,8,FALSE)</f>
        <v>Résineux</v>
      </c>
      <c r="BU1384" s="290">
        <f t="shared" si="420"/>
        <v>0</v>
      </c>
      <c r="BV1384" s="292">
        <f t="shared" si="421"/>
        <v>1</v>
      </c>
      <c r="BW1384" s="311">
        <v>0</v>
      </c>
      <c r="BX1384" s="290">
        <f t="shared" si="422"/>
        <v>0.43</v>
      </c>
      <c r="BY1384">
        <f t="shared" si="423"/>
        <v>0</v>
      </c>
      <c r="BZ1384" s="296">
        <f t="shared" si="424"/>
        <v>0</v>
      </c>
      <c r="CB1384" s="291">
        <v>0.6</v>
      </c>
      <c r="CC1384" s="291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hidden="1" x14ac:dyDescent="0.25">
      <c r="A1385" s="4">
        <v>2021</v>
      </c>
      <c r="B1385" s="308">
        <v>44320</v>
      </c>
      <c r="C1385" s="4" t="s">
        <v>1510</v>
      </c>
      <c r="D1385" s="4" t="s">
        <v>1511</v>
      </c>
      <c r="F1385" s="4" t="s">
        <v>1512</v>
      </c>
      <c r="G1385" s="5" t="s">
        <v>1500</v>
      </c>
      <c r="H1385" s="5" t="s">
        <v>1513</v>
      </c>
      <c r="I1385" s="5" t="s">
        <v>146</v>
      </c>
      <c r="J1385" s="5" t="s">
        <v>9</v>
      </c>
      <c r="K1385" s="5">
        <v>15.5</v>
      </c>
      <c r="L1385" s="5" t="s">
        <v>1514</v>
      </c>
      <c r="M1385" s="5">
        <v>1100</v>
      </c>
      <c r="N1385" s="5" t="s">
        <v>170</v>
      </c>
      <c r="O1385" s="6" t="s">
        <v>81</v>
      </c>
      <c r="P1385" s="6" t="s">
        <v>1516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+VLOOKUP(G1385,Liste!$A$7:$G$69,3,FALSE)</f>
        <v>Pin d'Alep</v>
      </c>
      <c r="BI1385" s="96" t="str">
        <f>+VLOOKUP(H1385,Liste!$B$7:$G$69,5,FALSE)</f>
        <v>Pin d'Alep</v>
      </c>
      <c r="BJ1385" s="131">
        <f t="shared" si="417"/>
        <v>15</v>
      </c>
      <c r="BK1385" s="131" t="str">
        <f t="shared" si="419"/>
        <v>Pin d'Alep_F1_Dynamique_Pin d'Alep_15_</v>
      </c>
      <c r="BL1385" s="312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0" t="str">
        <f>+VLOOKUP(G1385,Liste!$A$7:$H$69,8,FALSE)</f>
        <v>Résineux</v>
      </c>
      <c r="BU1385" s="290">
        <f t="shared" si="420"/>
        <v>0</v>
      </c>
      <c r="BV1385" s="292">
        <f t="shared" si="421"/>
        <v>1</v>
      </c>
      <c r="BW1385" s="311">
        <v>0</v>
      </c>
      <c r="BX1385" s="290">
        <f t="shared" si="422"/>
        <v>0.43</v>
      </c>
      <c r="BY1385">
        <f t="shared" si="423"/>
        <v>0</v>
      </c>
      <c r="BZ1385" s="296">
        <f t="shared" si="424"/>
        <v>0</v>
      </c>
      <c r="CB1385" s="291">
        <v>0.6</v>
      </c>
      <c r="CC1385" s="291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hidden="1" x14ac:dyDescent="0.25">
      <c r="A1386" s="4">
        <v>2021</v>
      </c>
      <c r="B1386" s="308">
        <v>44320</v>
      </c>
      <c r="C1386" s="4" t="s">
        <v>1510</v>
      </c>
      <c r="D1386" s="4" t="s">
        <v>1511</v>
      </c>
      <c r="F1386" s="4" t="s">
        <v>1512</v>
      </c>
      <c r="G1386" s="5" t="s">
        <v>1500</v>
      </c>
      <c r="H1386" s="5" t="s">
        <v>1513</v>
      </c>
      <c r="I1386" s="5" t="s">
        <v>146</v>
      </c>
      <c r="J1386" s="5" t="s">
        <v>9</v>
      </c>
      <c r="K1386" s="5">
        <v>15.5</v>
      </c>
      <c r="L1386" s="5" t="s">
        <v>1514</v>
      </c>
      <c r="M1386" s="5">
        <v>1100</v>
      </c>
      <c r="N1386" s="5" t="s">
        <v>170</v>
      </c>
      <c r="O1386" s="6" t="s">
        <v>81</v>
      </c>
      <c r="P1386" s="6" t="s">
        <v>1516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+VLOOKUP(G1386,Liste!$A$7:$G$69,3,FALSE)</f>
        <v>Pin d'Alep</v>
      </c>
      <c r="BI1386" s="96" t="str">
        <f>+VLOOKUP(H1386,Liste!$B$7:$G$69,5,FALSE)</f>
        <v>Pin d'Alep</v>
      </c>
      <c r="BJ1386" s="131">
        <f t="shared" si="417"/>
        <v>16</v>
      </c>
      <c r="BK1386" s="131" t="str">
        <f t="shared" si="419"/>
        <v>Pin d'Alep_F1_Dynamique_Pin d'Alep_16_</v>
      </c>
      <c r="BL1386" s="312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0" t="str">
        <f>+VLOOKUP(G1386,Liste!$A$7:$H$69,8,FALSE)</f>
        <v>Résineux</v>
      </c>
      <c r="BU1386" s="290">
        <f t="shared" si="420"/>
        <v>0</v>
      </c>
      <c r="BV1386" s="292">
        <f t="shared" si="421"/>
        <v>1</v>
      </c>
      <c r="BW1386" s="311">
        <v>0</v>
      </c>
      <c r="BX1386" s="290">
        <f t="shared" si="422"/>
        <v>0.43</v>
      </c>
      <c r="BY1386">
        <f t="shared" si="423"/>
        <v>0</v>
      </c>
      <c r="BZ1386" s="296">
        <f t="shared" si="424"/>
        <v>0</v>
      </c>
      <c r="CB1386" s="291">
        <v>0.6</v>
      </c>
      <c r="CC1386" s="291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hidden="1" x14ac:dyDescent="0.25">
      <c r="A1387" s="4">
        <v>2021</v>
      </c>
      <c r="B1387" s="308">
        <v>44320</v>
      </c>
      <c r="C1387" s="4" t="s">
        <v>1510</v>
      </c>
      <c r="D1387" s="4" t="s">
        <v>1511</v>
      </c>
      <c r="F1387" s="4" t="s">
        <v>1512</v>
      </c>
      <c r="G1387" s="5" t="s">
        <v>1500</v>
      </c>
      <c r="H1387" s="5" t="s">
        <v>1513</v>
      </c>
      <c r="I1387" s="5" t="s">
        <v>146</v>
      </c>
      <c r="J1387" s="5" t="s">
        <v>9</v>
      </c>
      <c r="K1387" s="5">
        <v>15.5</v>
      </c>
      <c r="L1387" s="5" t="s">
        <v>1514</v>
      </c>
      <c r="M1387" s="5">
        <v>1100</v>
      </c>
      <c r="N1387" s="5" t="s">
        <v>170</v>
      </c>
      <c r="O1387" s="6" t="s">
        <v>81</v>
      </c>
      <c r="P1387" s="6" t="s">
        <v>1516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+VLOOKUP(G1387,Liste!$A$7:$G$69,3,FALSE)</f>
        <v>Pin d'Alep</v>
      </c>
      <c r="BI1387" s="96" t="str">
        <f>+VLOOKUP(H1387,Liste!$B$7:$G$69,5,FALSE)</f>
        <v>Pin d'Alep</v>
      </c>
      <c r="BJ1387" s="131">
        <f t="shared" si="417"/>
        <v>17</v>
      </c>
      <c r="BK1387" s="131" t="str">
        <f t="shared" si="419"/>
        <v>Pin d'Alep_F1_Dynamique_Pin d'Alep_17_</v>
      </c>
      <c r="BL1387" s="312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0" t="str">
        <f>+VLOOKUP(G1387,Liste!$A$7:$H$69,8,FALSE)</f>
        <v>Résineux</v>
      </c>
      <c r="BU1387" s="290">
        <f t="shared" si="420"/>
        <v>0</v>
      </c>
      <c r="BV1387" s="292">
        <f t="shared" si="421"/>
        <v>1</v>
      </c>
      <c r="BW1387" s="311">
        <v>0</v>
      </c>
      <c r="BX1387" s="290">
        <f t="shared" si="422"/>
        <v>0.43</v>
      </c>
      <c r="BY1387">
        <f t="shared" si="423"/>
        <v>0</v>
      </c>
      <c r="BZ1387" s="296">
        <f t="shared" si="424"/>
        <v>0</v>
      </c>
      <c r="CB1387" s="291">
        <v>0.6</v>
      </c>
      <c r="CC1387" s="291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hidden="1" x14ac:dyDescent="0.25">
      <c r="A1388" s="4">
        <v>2021</v>
      </c>
      <c r="B1388" s="308">
        <v>44320</v>
      </c>
      <c r="C1388" s="4" t="s">
        <v>1510</v>
      </c>
      <c r="D1388" s="4" t="s">
        <v>1511</v>
      </c>
      <c r="F1388" s="4" t="s">
        <v>1512</v>
      </c>
      <c r="G1388" s="5" t="s">
        <v>1500</v>
      </c>
      <c r="H1388" s="5" t="s">
        <v>1513</v>
      </c>
      <c r="I1388" s="5" t="s">
        <v>146</v>
      </c>
      <c r="J1388" s="5" t="s">
        <v>9</v>
      </c>
      <c r="K1388" s="5">
        <v>15.5</v>
      </c>
      <c r="L1388" s="5" t="s">
        <v>1514</v>
      </c>
      <c r="M1388" s="5">
        <v>1100</v>
      </c>
      <c r="N1388" s="5" t="s">
        <v>170</v>
      </c>
      <c r="O1388" s="6" t="s">
        <v>81</v>
      </c>
      <c r="P1388" s="6" t="s">
        <v>1516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+VLOOKUP(G1388,Liste!$A$7:$G$69,3,FALSE)</f>
        <v>Pin d'Alep</v>
      </c>
      <c r="BI1388" s="96" t="str">
        <f>+VLOOKUP(H1388,Liste!$B$7:$G$69,5,FALSE)</f>
        <v>Pin d'Alep</v>
      </c>
      <c r="BJ1388" s="131">
        <f t="shared" si="417"/>
        <v>18</v>
      </c>
      <c r="BK1388" s="131" t="str">
        <f t="shared" si="419"/>
        <v>Pin d'Alep_F1_Dynamique_Pin d'Alep_18_</v>
      </c>
      <c r="BL1388" s="312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0" t="str">
        <f>+VLOOKUP(G1388,Liste!$A$7:$H$69,8,FALSE)</f>
        <v>Résineux</v>
      </c>
      <c r="BU1388" s="290">
        <f t="shared" si="420"/>
        <v>0</v>
      </c>
      <c r="BV1388" s="292">
        <f t="shared" si="421"/>
        <v>1</v>
      </c>
      <c r="BW1388" s="311">
        <v>0</v>
      </c>
      <c r="BX1388" s="290">
        <f t="shared" si="422"/>
        <v>0.43</v>
      </c>
      <c r="BY1388">
        <f t="shared" si="423"/>
        <v>0</v>
      </c>
      <c r="BZ1388" s="296">
        <f t="shared" si="424"/>
        <v>0</v>
      </c>
      <c r="CB1388" s="291">
        <v>0.6</v>
      </c>
      <c r="CC1388" s="291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hidden="1" x14ac:dyDescent="0.25">
      <c r="A1389" s="4">
        <v>2021</v>
      </c>
      <c r="B1389" s="308">
        <v>44320</v>
      </c>
      <c r="C1389" s="4" t="s">
        <v>1510</v>
      </c>
      <c r="D1389" s="4" t="s">
        <v>1511</v>
      </c>
      <c r="F1389" s="4" t="s">
        <v>1512</v>
      </c>
      <c r="G1389" s="5" t="s">
        <v>1500</v>
      </c>
      <c r="H1389" s="5" t="s">
        <v>1513</v>
      </c>
      <c r="I1389" s="5" t="s">
        <v>146</v>
      </c>
      <c r="J1389" s="5" t="s">
        <v>9</v>
      </c>
      <c r="K1389" s="5">
        <v>15.5</v>
      </c>
      <c r="L1389" s="5" t="s">
        <v>1514</v>
      </c>
      <c r="M1389" s="5">
        <v>1100</v>
      </c>
      <c r="N1389" s="5" t="s">
        <v>170</v>
      </c>
      <c r="O1389" s="6" t="s">
        <v>81</v>
      </c>
      <c r="P1389" s="6" t="s">
        <v>1516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+VLOOKUP(G1389,Liste!$A$7:$G$69,3,FALSE)</f>
        <v>Pin d'Alep</v>
      </c>
      <c r="BI1389" s="96" t="str">
        <f>+VLOOKUP(H1389,Liste!$B$7:$G$69,5,FALSE)</f>
        <v>Pin d'Alep</v>
      </c>
      <c r="BJ1389" s="131">
        <f t="shared" si="417"/>
        <v>19</v>
      </c>
      <c r="BK1389" s="131" t="str">
        <f t="shared" si="419"/>
        <v>Pin d'Alep_F1_Dynamique_Pin d'Alep_19_</v>
      </c>
      <c r="BL1389" s="312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0" t="str">
        <f>+VLOOKUP(G1389,Liste!$A$7:$H$69,8,FALSE)</f>
        <v>Résineux</v>
      </c>
      <c r="BU1389" s="290">
        <f t="shared" si="420"/>
        <v>0</v>
      </c>
      <c r="BV1389" s="292">
        <f t="shared" si="421"/>
        <v>1</v>
      </c>
      <c r="BW1389" s="311">
        <v>0</v>
      </c>
      <c r="BX1389" s="290">
        <f t="shared" si="422"/>
        <v>0.43</v>
      </c>
      <c r="BY1389">
        <f t="shared" si="423"/>
        <v>0</v>
      </c>
      <c r="BZ1389" s="296">
        <f t="shared" si="424"/>
        <v>0</v>
      </c>
      <c r="CB1389" s="291">
        <v>0.6</v>
      </c>
      <c r="CC1389" s="291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hidden="1" x14ac:dyDescent="0.25">
      <c r="A1390" s="4">
        <v>2021</v>
      </c>
      <c r="B1390" s="308">
        <v>44320</v>
      </c>
      <c r="C1390" s="4" t="s">
        <v>1510</v>
      </c>
      <c r="D1390" s="4" t="s">
        <v>1511</v>
      </c>
      <c r="F1390" s="4" t="s">
        <v>1512</v>
      </c>
      <c r="G1390" s="5" t="s">
        <v>1500</v>
      </c>
      <c r="H1390" s="5" t="s">
        <v>1513</v>
      </c>
      <c r="I1390" s="5" t="s">
        <v>146</v>
      </c>
      <c r="J1390" s="5" t="s">
        <v>9</v>
      </c>
      <c r="K1390" s="5">
        <v>15.5</v>
      </c>
      <c r="L1390" s="5" t="s">
        <v>1514</v>
      </c>
      <c r="M1390" s="5">
        <v>1100</v>
      </c>
      <c r="N1390" s="5" t="s">
        <v>170</v>
      </c>
      <c r="O1390" s="6" t="s">
        <v>81</v>
      </c>
      <c r="P1390" s="6" t="s">
        <v>1516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+VLOOKUP(G1390,Liste!$A$7:$G$69,3,FALSE)</f>
        <v>Pin d'Alep</v>
      </c>
      <c r="BI1390" s="96" t="str">
        <f>+VLOOKUP(H1390,Liste!$B$7:$G$69,5,FALSE)</f>
        <v>Pin d'Alep</v>
      </c>
      <c r="BJ1390" s="131">
        <f t="shared" si="417"/>
        <v>20</v>
      </c>
      <c r="BK1390" s="131" t="str">
        <f t="shared" si="419"/>
        <v>Pin d'Alep_F1_Dynamique_Pin d'Alep_20_</v>
      </c>
      <c r="BL1390" s="312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0" t="str">
        <f>+VLOOKUP(G1390,Liste!$A$7:$H$69,8,FALSE)</f>
        <v>Résineux</v>
      </c>
      <c r="BU1390" s="290">
        <f t="shared" si="420"/>
        <v>0</v>
      </c>
      <c r="BV1390" s="292">
        <f t="shared" si="421"/>
        <v>1</v>
      </c>
      <c r="BW1390" s="311">
        <v>0</v>
      </c>
      <c r="BX1390" s="290">
        <f t="shared" si="422"/>
        <v>0.43</v>
      </c>
      <c r="BY1390">
        <f t="shared" si="423"/>
        <v>0</v>
      </c>
      <c r="BZ1390" s="296">
        <f t="shared" si="424"/>
        <v>0</v>
      </c>
      <c r="CB1390" s="291">
        <v>0.6</v>
      </c>
      <c r="CC1390" s="291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hidden="1" x14ac:dyDescent="0.25">
      <c r="A1391" s="4">
        <v>2021</v>
      </c>
      <c r="B1391" s="308">
        <v>44320</v>
      </c>
      <c r="C1391" s="4" t="s">
        <v>1510</v>
      </c>
      <c r="D1391" s="4" t="s">
        <v>1511</v>
      </c>
      <c r="F1391" s="4" t="s">
        <v>1512</v>
      </c>
      <c r="G1391" s="5" t="s">
        <v>1500</v>
      </c>
      <c r="H1391" s="5" t="s">
        <v>1513</v>
      </c>
      <c r="I1391" s="5" t="s">
        <v>146</v>
      </c>
      <c r="J1391" s="5" t="s">
        <v>9</v>
      </c>
      <c r="K1391" s="5">
        <v>15.5</v>
      </c>
      <c r="L1391" s="5" t="s">
        <v>1514</v>
      </c>
      <c r="M1391" s="5">
        <v>1100</v>
      </c>
      <c r="N1391" s="5" t="s">
        <v>170</v>
      </c>
      <c r="O1391" s="6" t="s">
        <v>81</v>
      </c>
      <c r="P1391" s="6" t="s">
        <v>1516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+VLOOKUP(G1391,Liste!$A$7:$G$69,3,FALSE)</f>
        <v>Pin d'Alep</v>
      </c>
      <c r="BI1391" s="96" t="str">
        <f>+VLOOKUP(H1391,Liste!$B$7:$G$69,5,FALSE)</f>
        <v>Pin d'Alep</v>
      </c>
      <c r="BJ1391" s="131">
        <f t="shared" si="417"/>
        <v>21</v>
      </c>
      <c r="BK1391" s="131" t="str">
        <f t="shared" si="419"/>
        <v>Pin d'Alep_F1_Dynamique_Pin d'Alep_21_</v>
      </c>
      <c r="BL1391" s="312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0" t="str">
        <f>+VLOOKUP(G1391,Liste!$A$7:$H$69,8,FALSE)</f>
        <v>Résineux</v>
      </c>
      <c r="BU1391" s="290">
        <f t="shared" si="420"/>
        <v>0</v>
      </c>
      <c r="BV1391" s="292">
        <f t="shared" si="421"/>
        <v>1</v>
      </c>
      <c r="BW1391" s="311">
        <v>0</v>
      </c>
      <c r="BX1391" s="290">
        <f t="shared" si="422"/>
        <v>0.43</v>
      </c>
      <c r="BY1391">
        <f t="shared" si="423"/>
        <v>0</v>
      </c>
      <c r="BZ1391" s="296">
        <f t="shared" si="424"/>
        <v>0</v>
      </c>
      <c r="CB1391" s="291">
        <v>0.6</v>
      </c>
      <c r="CC1391" s="291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hidden="1" x14ac:dyDescent="0.25">
      <c r="A1392" s="4">
        <v>2021</v>
      </c>
      <c r="B1392" s="308">
        <v>44320</v>
      </c>
      <c r="C1392" s="4" t="s">
        <v>1510</v>
      </c>
      <c r="D1392" s="4" t="s">
        <v>1511</v>
      </c>
      <c r="F1392" s="4" t="s">
        <v>1512</v>
      </c>
      <c r="G1392" s="5" t="s">
        <v>1500</v>
      </c>
      <c r="H1392" s="5" t="s">
        <v>1513</v>
      </c>
      <c r="I1392" s="5" t="s">
        <v>146</v>
      </c>
      <c r="J1392" s="5" t="s">
        <v>9</v>
      </c>
      <c r="K1392" s="5">
        <v>15.5</v>
      </c>
      <c r="L1392" s="5" t="s">
        <v>1514</v>
      </c>
      <c r="M1392" s="5">
        <v>1100</v>
      </c>
      <c r="N1392" s="5" t="s">
        <v>170</v>
      </c>
      <c r="O1392" s="6" t="s">
        <v>81</v>
      </c>
      <c r="P1392" s="6" t="s">
        <v>1516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+VLOOKUP(G1392,Liste!$A$7:$G$69,3,FALSE)</f>
        <v>Pin d'Alep</v>
      </c>
      <c r="BI1392" s="96" t="str">
        <f>+VLOOKUP(H1392,Liste!$B$7:$G$69,5,FALSE)</f>
        <v>Pin d'Alep</v>
      </c>
      <c r="BJ1392" s="131">
        <f t="shared" si="417"/>
        <v>22</v>
      </c>
      <c r="BK1392" s="131" t="str">
        <f t="shared" si="419"/>
        <v>Pin d'Alep_F1_Dynamique_Pin d'Alep_22_</v>
      </c>
      <c r="BL1392" s="312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0" t="str">
        <f>+VLOOKUP(G1392,Liste!$A$7:$H$69,8,FALSE)</f>
        <v>Résineux</v>
      </c>
      <c r="BU1392" s="290">
        <f t="shared" si="420"/>
        <v>0</v>
      </c>
      <c r="BV1392" s="292">
        <f t="shared" si="421"/>
        <v>1</v>
      </c>
      <c r="BW1392" s="311">
        <v>0</v>
      </c>
      <c r="BX1392" s="290">
        <f t="shared" si="422"/>
        <v>0.43</v>
      </c>
      <c r="BY1392">
        <f t="shared" si="423"/>
        <v>0</v>
      </c>
      <c r="BZ1392" s="296">
        <f t="shared" si="424"/>
        <v>0</v>
      </c>
      <c r="CB1392" s="291">
        <v>0.6</v>
      </c>
      <c r="CC1392" s="291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hidden="1" x14ac:dyDescent="0.25">
      <c r="A1393" s="4">
        <v>2021</v>
      </c>
      <c r="B1393" s="308">
        <v>44320</v>
      </c>
      <c r="C1393" s="4" t="s">
        <v>1510</v>
      </c>
      <c r="D1393" s="4" t="s">
        <v>1511</v>
      </c>
      <c r="F1393" s="4" t="s">
        <v>1512</v>
      </c>
      <c r="G1393" s="5" t="s">
        <v>1500</v>
      </c>
      <c r="H1393" s="5" t="s">
        <v>1513</v>
      </c>
      <c r="I1393" s="5" t="s">
        <v>146</v>
      </c>
      <c r="J1393" s="5" t="s">
        <v>9</v>
      </c>
      <c r="K1393" s="5">
        <v>15.5</v>
      </c>
      <c r="L1393" s="5" t="s">
        <v>1514</v>
      </c>
      <c r="M1393" s="5">
        <v>1100</v>
      </c>
      <c r="N1393" s="5" t="s">
        <v>170</v>
      </c>
      <c r="O1393" s="6" t="s">
        <v>81</v>
      </c>
      <c r="P1393" s="6" t="s">
        <v>1516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+VLOOKUP(G1393,Liste!$A$7:$G$69,3,FALSE)</f>
        <v>Pin d'Alep</v>
      </c>
      <c r="BI1393" s="96" t="str">
        <f>+VLOOKUP(H1393,Liste!$B$7:$G$69,5,FALSE)</f>
        <v>Pin d'Alep</v>
      </c>
      <c r="BJ1393" s="131">
        <f t="shared" si="417"/>
        <v>23</v>
      </c>
      <c r="BK1393" s="131" t="str">
        <f t="shared" si="419"/>
        <v>Pin d'Alep_F1_Dynamique_Pin d'Alep_23_</v>
      </c>
      <c r="BL1393" s="312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0" t="str">
        <f>+VLOOKUP(G1393,Liste!$A$7:$H$69,8,FALSE)</f>
        <v>Résineux</v>
      </c>
      <c r="BU1393" s="290">
        <f t="shared" si="420"/>
        <v>0</v>
      </c>
      <c r="BV1393" s="292">
        <f t="shared" si="421"/>
        <v>1</v>
      </c>
      <c r="BW1393" s="311">
        <v>0</v>
      </c>
      <c r="BX1393" s="290">
        <f t="shared" si="422"/>
        <v>0.43</v>
      </c>
      <c r="BY1393">
        <f t="shared" si="423"/>
        <v>0</v>
      </c>
      <c r="BZ1393" s="296">
        <f t="shared" si="424"/>
        <v>0</v>
      </c>
      <c r="CB1393" s="291">
        <v>0.6</v>
      </c>
      <c r="CC1393" s="291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hidden="1" x14ac:dyDescent="0.25">
      <c r="A1394" s="4">
        <v>2021</v>
      </c>
      <c r="B1394" s="308">
        <v>44320</v>
      </c>
      <c r="C1394" s="4" t="s">
        <v>1510</v>
      </c>
      <c r="D1394" s="4" t="s">
        <v>1511</v>
      </c>
      <c r="F1394" s="4" t="s">
        <v>1512</v>
      </c>
      <c r="G1394" s="5" t="s">
        <v>1500</v>
      </c>
      <c r="H1394" s="5" t="s">
        <v>1513</v>
      </c>
      <c r="I1394" s="5" t="s">
        <v>146</v>
      </c>
      <c r="J1394" s="5" t="s">
        <v>9</v>
      </c>
      <c r="K1394" s="5">
        <v>15.5</v>
      </c>
      <c r="L1394" s="5" t="s">
        <v>1514</v>
      </c>
      <c r="M1394" s="5">
        <v>1100</v>
      </c>
      <c r="N1394" s="5" t="s">
        <v>170</v>
      </c>
      <c r="O1394" s="6" t="s">
        <v>81</v>
      </c>
      <c r="P1394" s="6" t="s">
        <v>1516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+VLOOKUP(G1394,Liste!$A$7:$G$69,3,FALSE)</f>
        <v>Pin d'Alep</v>
      </c>
      <c r="BI1394" s="96" t="str">
        <f>+VLOOKUP(H1394,Liste!$B$7:$G$69,5,FALSE)</f>
        <v>Pin d'Alep</v>
      </c>
      <c r="BJ1394" s="131">
        <f t="shared" si="417"/>
        <v>24</v>
      </c>
      <c r="BK1394" s="131" t="str">
        <f t="shared" si="419"/>
        <v>Pin d'Alep_F1_Dynamique_Pin d'Alep_24_</v>
      </c>
      <c r="BL1394" s="312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0" t="str">
        <f>+VLOOKUP(G1394,Liste!$A$7:$H$69,8,FALSE)</f>
        <v>Résineux</v>
      </c>
      <c r="BU1394" s="290">
        <f t="shared" si="420"/>
        <v>0</v>
      </c>
      <c r="BV1394" s="292">
        <f t="shared" si="421"/>
        <v>1</v>
      </c>
      <c r="BW1394" s="311">
        <v>0</v>
      </c>
      <c r="BX1394" s="290">
        <f t="shared" si="422"/>
        <v>0.43</v>
      </c>
      <c r="BY1394">
        <f t="shared" si="423"/>
        <v>0</v>
      </c>
      <c r="BZ1394" s="296">
        <f t="shared" si="424"/>
        <v>0</v>
      </c>
      <c r="CB1394" s="291">
        <v>0.6</v>
      </c>
      <c r="CC1394" s="291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hidden="1" x14ac:dyDescent="0.25">
      <c r="A1395" s="4">
        <v>2021</v>
      </c>
      <c r="B1395" s="308">
        <v>44320</v>
      </c>
      <c r="C1395" s="4" t="s">
        <v>1510</v>
      </c>
      <c r="D1395" s="4" t="s">
        <v>1511</v>
      </c>
      <c r="F1395" s="4" t="s">
        <v>1512</v>
      </c>
      <c r="G1395" s="5" t="s">
        <v>1500</v>
      </c>
      <c r="H1395" s="5" t="s">
        <v>1513</v>
      </c>
      <c r="I1395" s="5" t="s">
        <v>146</v>
      </c>
      <c r="J1395" s="5" t="s">
        <v>9</v>
      </c>
      <c r="K1395" s="5">
        <v>15.5</v>
      </c>
      <c r="L1395" s="5" t="s">
        <v>1514</v>
      </c>
      <c r="M1395" s="5">
        <v>1100</v>
      </c>
      <c r="N1395" s="5" t="s">
        <v>170</v>
      </c>
      <c r="O1395" s="6" t="s">
        <v>81</v>
      </c>
      <c r="P1395" s="6" t="s">
        <v>1516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+VLOOKUP(G1395,Liste!$A$7:$G$69,3,FALSE)</f>
        <v>Pin d'Alep</v>
      </c>
      <c r="BI1395" s="96" t="str">
        <f>+VLOOKUP(H1395,Liste!$B$7:$G$69,5,FALSE)</f>
        <v>Pin d'Alep</v>
      </c>
      <c r="BJ1395" s="131">
        <f t="shared" si="417"/>
        <v>25</v>
      </c>
      <c r="BK1395" s="131" t="str">
        <f t="shared" si="419"/>
        <v>Pin d'Alep_F1_Dynamique_Pin d'Alep_25_</v>
      </c>
      <c r="BL1395" s="312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0" t="str">
        <f>+VLOOKUP(G1395,Liste!$A$7:$H$69,8,FALSE)</f>
        <v>Résineux</v>
      </c>
      <c r="BU1395" s="290">
        <f t="shared" si="420"/>
        <v>0</v>
      </c>
      <c r="BV1395" s="292">
        <f t="shared" si="421"/>
        <v>1</v>
      </c>
      <c r="BW1395" s="311">
        <v>0</v>
      </c>
      <c r="BX1395" s="290">
        <f t="shared" si="422"/>
        <v>0.43</v>
      </c>
      <c r="BY1395">
        <f t="shared" si="423"/>
        <v>0</v>
      </c>
      <c r="BZ1395" s="296">
        <f t="shared" si="424"/>
        <v>0</v>
      </c>
      <c r="CB1395" s="291">
        <v>0.6</v>
      </c>
      <c r="CC1395" s="291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hidden="1" x14ac:dyDescent="0.25">
      <c r="A1396" s="4">
        <v>2021</v>
      </c>
      <c r="B1396" s="308">
        <v>44320</v>
      </c>
      <c r="C1396" s="4" t="s">
        <v>1510</v>
      </c>
      <c r="D1396" s="4" t="s">
        <v>1511</v>
      </c>
      <c r="F1396" s="4" t="s">
        <v>1512</v>
      </c>
      <c r="G1396" s="5" t="s">
        <v>1500</v>
      </c>
      <c r="H1396" s="5" t="s">
        <v>1513</v>
      </c>
      <c r="I1396" s="5" t="s">
        <v>146</v>
      </c>
      <c r="J1396" s="5" t="s">
        <v>9</v>
      </c>
      <c r="K1396" s="5">
        <v>15.5</v>
      </c>
      <c r="L1396" s="5" t="s">
        <v>1514</v>
      </c>
      <c r="M1396" s="5">
        <v>1100</v>
      </c>
      <c r="N1396" s="5" t="s">
        <v>170</v>
      </c>
      <c r="O1396" s="6" t="s">
        <v>81</v>
      </c>
      <c r="P1396" s="6" t="s">
        <v>1516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+VLOOKUP(G1396,Liste!$A$7:$G$69,3,FALSE)</f>
        <v>Pin d'Alep</v>
      </c>
      <c r="BI1396" s="96" t="str">
        <f>+VLOOKUP(H1396,Liste!$B$7:$G$69,5,FALSE)</f>
        <v>Pin d'Alep</v>
      </c>
      <c r="BJ1396" s="131">
        <f t="shared" si="417"/>
        <v>26</v>
      </c>
      <c r="BK1396" s="131" t="str">
        <f t="shared" si="419"/>
        <v>Pin d'Alep_F1_Dynamique_Pin d'Alep_26_</v>
      </c>
      <c r="BL1396" s="312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0" t="str">
        <f>+VLOOKUP(G1396,Liste!$A$7:$H$69,8,FALSE)</f>
        <v>Résineux</v>
      </c>
      <c r="BU1396" s="290">
        <f t="shared" si="420"/>
        <v>0</v>
      </c>
      <c r="BV1396" s="292">
        <f t="shared" si="421"/>
        <v>1</v>
      </c>
      <c r="BW1396" s="311">
        <v>0</v>
      </c>
      <c r="BX1396" s="290">
        <f t="shared" si="422"/>
        <v>0.43</v>
      </c>
      <c r="BY1396">
        <f t="shared" si="423"/>
        <v>0</v>
      </c>
      <c r="BZ1396" s="296">
        <f t="shared" si="424"/>
        <v>0</v>
      </c>
      <c r="CB1396" s="291">
        <v>0.6</v>
      </c>
      <c r="CC1396" s="291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hidden="1" x14ac:dyDescent="0.25">
      <c r="A1397" s="4">
        <v>2021</v>
      </c>
      <c r="B1397" s="308">
        <v>44320</v>
      </c>
      <c r="C1397" s="4" t="s">
        <v>1510</v>
      </c>
      <c r="D1397" s="4" t="s">
        <v>1511</v>
      </c>
      <c r="F1397" s="4" t="s">
        <v>1512</v>
      </c>
      <c r="G1397" s="5" t="s">
        <v>1500</v>
      </c>
      <c r="H1397" s="5" t="s">
        <v>1513</v>
      </c>
      <c r="I1397" s="5" t="s">
        <v>146</v>
      </c>
      <c r="J1397" s="5" t="s">
        <v>9</v>
      </c>
      <c r="K1397" s="5">
        <v>15.5</v>
      </c>
      <c r="L1397" s="5" t="s">
        <v>1514</v>
      </c>
      <c r="M1397" s="5">
        <v>1100</v>
      </c>
      <c r="N1397" s="5" t="s">
        <v>170</v>
      </c>
      <c r="O1397" s="6" t="s">
        <v>81</v>
      </c>
      <c r="P1397" s="6" t="s">
        <v>1516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+VLOOKUP(G1397,Liste!$A$7:$G$69,3,FALSE)</f>
        <v>Pin d'Alep</v>
      </c>
      <c r="BI1397" s="96" t="str">
        <f>+VLOOKUP(H1397,Liste!$B$7:$G$69,5,FALSE)</f>
        <v>Pin d'Alep</v>
      </c>
      <c r="BJ1397" s="131">
        <f t="shared" si="417"/>
        <v>27</v>
      </c>
      <c r="BK1397" s="131" t="str">
        <f t="shared" si="419"/>
        <v>Pin d'Alep_F1_Dynamique_Pin d'Alep_27_</v>
      </c>
      <c r="BL1397" s="312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0" t="str">
        <f>+VLOOKUP(G1397,Liste!$A$7:$H$69,8,FALSE)</f>
        <v>Résineux</v>
      </c>
      <c r="BU1397" s="290">
        <f t="shared" si="420"/>
        <v>0</v>
      </c>
      <c r="BV1397" s="292">
        <f t="shared" si="421"/>
        <v>1</v>
      </c>
      <c r="BW1397" s="311">
        <v>0</v>
      </c>
      <c r="BX1397" s="290">
        <f t="shared" si="422"/>
        <v>0.43</v>
      </c>
      <c r="BY1397">
        <f t="shared" si="423"/>
        <v>0</v>
      </c>
      <c r="BZ1397" s="296">
        <f t="shared" si="424"/>
        <v>0</v>
      </c>
      <c r="CB1397" s="291">
        <v>0.6</v>
      </c>
      <c r="CC1397" s="291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hidden="1" x14ac:dyDescent="0.25">
      <c r="A1398" s="4">
        <v>2021</v>
      </c>
      <c r="B1398" s="308">
        <v>44320</v>
      </c>
      <c r="C1398" s="4" t="s">
        <v>1510</v>
      </c>
      <c r="D1398" s="4" t="s">
        <v>1511</v>
      </c>
      <c r="F1398" s="4" t="s">
        <v>1512</v>
      </c>
      <c r="G1398" s="5" t="s">
        <v>1500</v>
      </c>
      <c r="H1398" s="5" t="s">
        <v>1513</v>
      </c>
      <c r="I1398" s="5" t="s">
        <v>146</v>
      </c>
      <c r="J1398" s="5" t="s">
        <v>9</v>
      </c>
      <c r="K1398" s="5">
        <v>15.5</v>
      </c>
      <c r="L1398" s="5" t="s">
        <v>1514</v>
      </c>
      <c r="M1398" s="5">
        <v>1100</v>
      </c>
      <c r="N1398" s="5" t="s">
        <v>170</v>
      </c>
      <c r="O1398" s="6" t="s">
        <v>81</v>
      </c>
      <c r="P1398" s="6" t="s">
        <v>1516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+VLOOKUP(G1398,Liste!$A$7:$G$69,3,FALSE)</f>
        <v>Pin d'Alep</v>
      </c>
      <c r="BI1398" s="96" t="str">
        <f>+VLOOKUP(H1398,Liste!$B$7:$G$69,5,FALSE)</f>
        <v>Pin d'Alep</v>
      </c>
      <c r="BJ1398" s="131">
        <f t="shared" si="417"/>
        <v>27</v>
      </c>
      <c r="BK1398" s="131" t="str">
        <f t="shared" si="419"/>
        <v>Pin d'Alep_F1_Dynamique_Pin d'Alep_27_</v>
      </c>
      <c r="BL1398" s="312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0" t="str">
        <f>+VLOOKUP(G1398,Liste!$A$7:$H$69,8,FALSE)</f>
        <v>Résineux</v>
      </c>
      <c r="BU1398" s="290">
        <f t="shared" si="420"/>
        <v>0</v>
      </c>
      <c r="BV1398" s="292">
        <f t="shared" si="421"/>
        <v>1</v>
      </c>
      <c r="BW1398" s="311">
        <v>0</v>
      </c>
      <c r="BX1398" s="290">
        <f t="shared" si="422"/>
        <v>0.43</v>
      </c>
      <c r="BY1398">
        <f t="shared" si="423"/>
        <v>7.1113826356907985</v>
      </c>
      <c r="BZ1398" s="296">
        <f t="shared" si="424"/>
        <v>7.1113826356907985</v>
      </c>
      <c r="CB1398" s="291">
        <v>0.6</v>
      </c>
      <c r="CC1398" s="291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hidden="1" x14ac:dyDescent="0.25">
      <c r="A1399" s="4">
        <v>2021</v>
      </c>
      <c r="B1399" s="308">
        <v>44320</v>
      </c>
      <c r="C1399" s="4" t="s">
        <v>1510</v>
      </c>
      <c r="D1399" s="4" t="s">
        <v>1511</v>
      </c>
      <c r="F1399" s="4" t="s">
        <v>1512</v>
      </c>
      <c r="G1399" s="5" t="s">
        <v>1500</v>
      </c>
      <c r="H1399" s="5" t="s">
        <v>1513</v>
      </c>
      <c r="I1399" s="5" t="s">
        <v>146</v>
      </c>
      <c r="J1399" s="5" t="s">
        <v>9</v>
      </c>
      <c r="K1399" s="5">
        <v>15.5</v>
      </c>
      <c r="L1399" s="5" t="s">
        <v>1514</v>
      </c>
      <c r="M1399" s="5">
        <v>1100</v>
      </c>
      <c r="N1399" s="5" t="s">
        <v>170</v>
      </c>
      <c r="O1399" s="6" t="s">
        <v>81</v>
      </c>
      <c r="P1399" s="6" t="s">
        <v>1516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+VLOOKUP(G1399,Liste!$A$7:$G$69,3,FALSE)</f>
        <v>Pin d'Alep</v>
      </c>
      <c r="BI1399" s="96" t="str">
        <f>+VLOOKUP(H1399,Liste!$B$7:$G$69,5,FALSE)</f>
        <v>Pin d'Alep</v>
      </c>
      <c r="BJ1399" s="131">
        <f t="shared" si="417"/>
        <v>28</v>
      </c>
      <c r="BK1399" s="131" t="str">
        <f t="shared" si="419"/>
        <v>Pin d'Alep_F1_Dynamique_Pin d'Alep_28_</v>
      </c>
      <c r="BL1399" s="312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0" t="str">
        <f>+VLOOKUP(G1399,Liste!$A$7:$H$69,8,FALSE)</f>
        <v>Résineux</v>
      </c>
      <c r="BU1399" s="290">
        <f t="shared" si="420"/>
        <v>0</v>
      </c>
      <c r="BV1399" s="292">
        <f t="shared" si="421"/>
        <v>1</v>
      </c>
      <c r="BW1399" s="311">
        <v>0</v>
      </c>
      <c r="BX1399" s="290">
        <f t="shared" si="422"/>
        <v>0.43</v>
      </c>
      <c r="BY1399">
        <f t="shared" si="423"/>
        <v>0</v>
      </c>
      <c r="BZ1399" s="296">
        <f t="shared" si="424"/>
        <v>7.1113826356907985</v>
      </c>
      <c r="CB1399" s="291">
        <v>0.6</v>
      </c>
      <c r="CC1399" s="291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hidden="1" x14ac:dyDescent="0.25">
      <c r="A1400" s="4">
        <v>2021</v>
      </c>
      <c r="B1400" s="308">
        <v>44320</v>
      </c>
      <c r="C1400" s="4" t="s">
        <v>1510</v>
      </c>
      <c r="D1400" s="4" t="s">
        <v>1511</v>
      </c>
      <c r="F1400" s="4" t="s">
        <v>1512</v>
      </c>
      <c r="G1400" s="5" t="s">
        <v>1500</v>
      </c>
      <c r="H1400" s="5" t="s">
        <v>1513</v>
      </c>
      <c r="I1400" s="5" t="s">
        <v>146</v>
      </c>
      <c r="J1400" s="5" t="s">
        <v>9</v>
      </c>
      <c r="K1400" s="5">
        <v>15.5</v>
      </c>
      <c r="L1400" s="5" t="s">
        <v>1514</v>
      </c>
      <c r="M1400" s="5">
        <v>1100</v>
      </c>
      <c r="N1400" s="5" t="s">
        <v>170</v>
      </c>
      <c r="O1400" s="6" t="s">
        <v>81</v>
      </c>
      <c r="P1400" s="6" t="s">
        <v>1516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+VLOOKUP(G1400,Liste!$A$7:$G$69,3,FALSE)</f>
        <v>Pin d'Alep</v>
      </c>
      <c r="BI1400" s="96" t="str">
        <f>+VLOOKUP(H1400,Liste!$B$7:$G$69,5,FALSE)</f>
        <v>Pin d'Alep</v>
      </c>
      <c r="BJ1400" s="131">
        <f t="shared" si="417"/>
        <v>29</v>
      </c>
      <c r="BK1400" s="131" t="str">
        <f t="shared" si="419"/>
        <v>Pin d'Alep_F1_Dynamique_Pin d'Alep_29_</v>
      </c>
      <c r="BL1400" s="312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0" t="str">
        <f>+VLOOKUP(G1400,Liste!$A$7:$H$69,8,FALSE)</f>
        <v>Résineux</v>
      </c>
      <c r="BU1400" s="290">
        <f t="shared" si="420"/>
        <v>0</v>
      </c>
      <c r="BV1400" s="292">
        <f t="shared" si="421"/>
        <v>1</v>
      </c>
      <c r="BW1400" s="311">
        <v>0</v>
      </c>
      <c r="BX1400" s="290">
        <f t="shared" si="422"/>
        <v>0.43</v>
      </c>
      <c r="BY1400">
        <f t="shared" si="423"/>
        <v>0</v>
      </c>
      <c r="BZ1400" s="296">
        <f t="shared" si="424"/>
        <v>7.1113826356907985</v>
      </c>
      <c r="CB1400" s="291">
        <v>0.6</v>
      </c>
      <c r="CC1400" s="291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hidden="1" x14ac:dyDescent="0.25">
      <c r="A1401" s="4">
        <v>2021</v>
      </c>
      <c r="B1401" s="308">
        <v>44320</v>
      </c>
      <c r="C1401" s="4" t="s">
        <v>1510</v>
      </c>
      <c r="D1401" s="4" t="s">
        <v>1511</v>
      </c>
      <c r="F1401" s="4" t="s">
        <v>1512</v>
      </c>
      <c r="G1401" s="5" t="s">
        <v>1500</v>
      </c>
      <c r="H1401" s="5" t="s">
        <v>1513</v>
      </c>
      <c r="I1401" s="5" t="s">
        <v>146</v>
      </c>
      <c r="J1401" s="5" t="s">
        <v>9</v>
      </c>
      <c r="K1401" s="5">
        <v>15.5</v>
      </c>
      <c r="L1401" s="5" t="s">
        <v>1514</v>
      </c>
      <c r="M1401" s="5">
        <v>1100</v>
      </c>
      <c r="N1401" s="5" t="s">
        <v>170</v>
      </c>
      <c r="O1401" s="6" t="s">
        <v>81</v>
      </c>
      <c r="P1401" s="6" t="s">
        <v>1516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+VLOOKUP(G1401,Liste!$A$7:$G$69,3,FALSE)</f>
        <v>Pin d'Alep</v>
      </c>
      <c r="BI1401" s="96" t="str">
        <f>+VLOOKUP(H1401,Liste!$B$7:$G$69,5,FALSE)</f>
        <v>Pin d'Alep</v>
      </c>
      <c r="BJ1401" s="131">
        <f t="shared" si="417"/>
        <v>30</v>
      </c>
      <c r="BK1401" s="131" t="str">
        <f t="shared" si="419"/>
        <v>Pin d'Alep_F1_Dynamique_Pin d'Alep_30_</v>
      </c>
      <c r="BL1401" s="312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0" t="str">
        <f>+VLOOKUP(G1401,Liste!$A$7:$H$69,8,FALSE)</f>
        <v>Résineux</v>
      </c>
      <c r="BU1401" s="290">
        <f t="shared" si="420"/>
        <v>0</v>
      </c>
      <c r="BV1401" s="292">
        <f t="shared" si="421"/>
        <v>1</v>
      </c>
      <c r="BW1401" s="311">
        <v>0</v>
      </c>
      <c r="BX1401" s="290">
        <f t="shared" si="422"/>
        <v>0.43</v>
      </c>
      <c r="BY1401">
        <f t="shared" si="423"/>
        <v>0</v>
      </c>
      <c r="BZ1401" s="296">
        <f t="shared" si="424"/>
        <v>7.1113826356907985</v>
      </c>
      <c r="CB1401" s="291">
        <v>0.6</v>
      </c>
      <c r="CC1401" s="291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hidden="1" x14ac:dyDescent="0.25">
      <c r="A1402" s="4">
        <v>2021</v>
      </c>
      <c r="B1402" s="308">
        <v>44320</v>
      </c>
      <c r="C1402" s="4" t="s">
        <v>1510</v>
      </c>
      <c r="D1402" s="4" t="s">
        <v>1511</v>
      </c>
      <c r="F1402" s="4" t="s">
        <v>1512</v>
      </c>
      <c r="G1402" s="5" t="s">
        <v>1500</v>
      </c>
      <c r="H1402" s="5" t="s">
        <v>1513</v>
      </c>
      <c r="I1402" s="5" t="s">
        <v>146</v>
      </c>
      <c r="J1402" s="5" t="s">
        <v>9</v>
      </c>
      <c r="K1402" s="5">
        <v>15.5</v>
      </c>
      <c r="L1402" s="5" t="s">
        <v>1514</v>
      </c>
      <c r="M1402" s="5">
        <v>1100</v>
      </c>
      <c r="N1402" s="5" t="s">
        <v>170</v>
      </c>
      <c r="O1402" s="6" t="s">
        <v>81</v>
      </c>
      <c r="P1402" s="6" t="s">
        <v>1516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+VLOOKUP(G1402,Liste!$A$7:$G$69,3,FALSE)</f>
        <v>Pin d'Alep</v>
      </c>
      <c r="BI1402" s="96" t="str">
        <f>+VLOOKUP(H1402,Liste!$B$7:$G$69,5,FALSE)</f>
        <v>Pin d'Alep</v>
      </c>
      <c r="BJ1402" s="131">
        <f t="shared" si="417"/>
        <v>31</v>
      </c>
      <c r="BK1402" s="131" t="str">
        <f t="shared" si="419"/>
        <v>Pin d'Alep_F1_Dynamique_Pin d'Alep_31_</v>
      </c>
      <c r="BL1402" s="312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0" t="str">
        <f>+VLOOKUP(G1402,Liste!$A$7:$H$69,8,FALSE)</f>
        <v>Résineux</v>
      </c>
      <c r="BU1402" s="290">
        <f t="shared" si="420"/>
        <v>0</v>
      </c>
      <c r="BV1402" s="292">
        <f t="shared" si="421"/>
        <v>1</v>
      </c>
      <c r="BW1402" s="311">
        <v>0</v>
      </c>
      <c r="BX1402" s="290">
        <f t="shared" si="422"/>
        <v>0.43</v>
      </c>
      <c r="BY1402">
        <f t="shared" si="423"/>
        <v>0</v>
      </c>
      <c r="BZ1402" s="296">
        <f t="shared" si="424"/>
        <v>0</v>
      </c>
      <c r="CB1402" s="291">
        <v>0.6</v>
      </c>
      <c r="CC1402" s="291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hidden="1" x14ac:dyDescent="0.25">
      <c r="A1403" s="4">
        <v>2021</v>
      </c>
      <c r="B1403" s="308">
        <v>44320</v>
      </c>
      <c r="C1403" s="4" t="s">
        <v>1510</v>
      </c>
      <c r="D1403" s="4" t="s">
        <v>1511</v>
      </c>
      <c r="F1403" s="4" t="s">
        <v>1512</v>
      </c>
      <c r="G1403" s="5" t="s">
        <v>1500</v>
      </c>
      <c r="H1403" s="5" t="s">
        <v>1513</v>
      </c>
      <c r="I1403" s="5" t="s">
        <v>146</v>
      </c>
      <c r="J1403" s="5" t="s">
        <v>9</v>
      </c>
      <c r="K1403" s="5">
        <v>15.5</v>
      </c>
      <c r="L1403" s="5" t="s">
        <v>1514</v>
      </c>
      <c r="M1403" s="5">
        <v>1100</v>
      </c>
      <c r="N1403" s="5" t="s">
        <v>170</v>
      </c>
      <c r="O1403" s="6" t="s">
        <v>81</v>
      </c>
      <c r="P1403" s="6" t="s">
        <v>1516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+VLOOKUP(G1403,Liste!$A$7:$G$69,3,FALSE)</f>
        <v>Pin d'Alep</v>
      </c>
      <c r="BI1403" s="96" t="str">
        <f>+VLOOKUP(H1403,Liste!$B$7:$G$69,5,FALSE)</f>
        <v>Pin d'Alep</v>
      </c>
      <c r="BJ1403" s="131">
        <f t="shared" si="417"/>
        <v>32</v>
      </c>
      <c r="BK1403" s="131" t="str">
        <f t="shared" si="419"/>
        <v>Pin d'Alep_F1_Dynamique_Pin d'Alep_32_</v>
      </c>
      <c r="BL1403" s="312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0" t="str">
        <f>+VLOOKUP(G1403,Liste!$A$7:$H$69,8,FALSE)</f>
        <v>Résineux</v>
      </c>
      <c r="BU1403" s="290">
        <f t="shared" si="420"/>
        <v>0</v>
      </c>
      <c r="BV1403" s="292">
        <f t="shared" si="421"/>
        <v>1</v>
      </c>
      <c r="BW1403" s="311">
        <v>0</v>
      </c>
      <c r="BX1403" s="290">
        <f t="shared" si="422"/>
        <v>0.43</v>
      </c>
      <c r="BY1403">
        <f t="shared" si="423"/>
        <v>0</v>
      </c>
      <c r="BZ1403" s="296">
        <f t="shared" si="424"/>
        <v>0</v>
      </c>
      <c r="CB1403" s="291">
        <v>0.6</v>
      </c>
      <c r="CC1403" s="291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hidden="1" x14ac:dyDescent="0.25">
      <c r="A1404" s="4">
        <v>2021</v>
      </c>
      <c r="B1404" s="308">
        <v>44320</v>
      </c>
      <c r="C1404" s="4" t="s">
        <v>1510</v>
      </c>
      <c r="D1404" s="4" t="s">
        <v>1511</v>
      </c>
      <c r="F1404" s="4" t="s">
        <v>1512</v>
      </c>
      <c r="G1404" s="5" t="s">
        <v>1500</v>
      </c>
      <c r="H1404" s="5" t="s">
        <v>1513</v>
      </c>
      <c r="I1404" s="5" t="s">
        <v>146</v>
      </c>
      <c r="J1404" s="5" t="s">
        <v>9</v>
      </c>
      <c r="K1404" s="5">
        <v>15.5</v>
      </c>
      <c r="L1404" s="5" t="s">
        <v>1514</v>
      </c>
      <c r="M1404" s="5">
        <v>1100</v>
      </c>
      <c r="N1404" s="5" t="s">
        <v>170</v>
      </c>
      <c r="O1404" s="6" t="s">
        <v>81</v>
      </c>
      <c r="P1404" s="6" t="s">
        <v>1516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+VLOOKUP(G1404,Liste!$A$7:$G$69,3,FALSE)</f>
        <v>Pin d'Alep</v>
      </c>
      <c r="BI1404" s="96" t="str">
        <f>+VLOOKUP(H1404,Liste!$B$7:$G$69,5,FALSE)</f>
        <v>Pin d'Alep</v>
      </c>
      <c r="BJ1404" s="131">
        <f t="shared" si="417"/>
        <v>33</v>
      </c>
      <c r="BK1404" s="131" t="str">
        <f t="shared" si="419"/>
        <v>Pin d'Alep_F1_Dynamique_Pin d'Alep_33_</v>
      </c>
      <c r="BL1404" s="312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0" t="str">
        <f>+VLOOKUP(G1404,Liste!$A$7:$H$69,8,FALSE)</f>
        <v>Résineux</v>
      </c>
      <c r="BU1404" s="290">
        <f t="shared" si="420"/>
        <v>0</v>
      </c>
      <c r="BV1404" s="292">
        <f t="shared" si="421"/>
        <v>1</v>
      </c>
      <c r="BW1404" s="311">
        <v>0</v>
      </c>
      <c r="BX1404" s="290">
        <f t="shared" si="422"/>
        <v>0.43</v>
      </c>
      <c r="BY1404">
        <f t="shared" si="423"/>
        <v>0</v>
      </c>
      <c r="BZ1404" s="296">
        <f t="shared" si="424"/>
        <v>0</v>
      </c>
      <c r="CB1404" s="291">
        <v>0.6</v>
      </c>
      <c r="CC1404" s="291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hidden="1" x14ac:dyDescent="0.25">
      <c r="A1405" s="4">
        <v>2021</v>
      </c>
      <c r="B1405" s="308">
        <v>44320</v>
      </c>
      <c r="C1405" s="4" t="s">
        <v>1510</v>
      </c>
      <c r="D1405" s="4" t="s">
        <v>1511</v>
      </c>
      <c r="F1405" s="4" t="s">
        <v>1512</v>
      </c>
      <c r="G1405" s="5" t="s">
        <v>1500</v>
      </c>
      <c r="H1405" s="5" t="s">
        <v>1513</v>
      </c>
      <c r="I1405" s="5" t="s">
        <v>146</v>
      </c>
      <c r="J1405" s="5" t="s">
        <v>9</v>
      </c>
      <c r="K1405" s="5">
        <v>15.5</v>
      </c>
      <c r="L1405" s="5" t="s">
        <v>1514</v>
      </c>
      <c r="M1405" s="5">
        <v>1100</v>
      </c>
      <c r="N1405" s="5" t="s">
        <v>170</v>
      </c>
      <c r="O1405" s="6" t="s">
        <v>81</v>
      </c>
      <c r="P1405" s="6" t="s">
        <v>1516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+VLOOKUP(G1405,Liste!$A$7:$G$69,3,FALSE)</f>
        <v>Pin d'Alep</v>
      </c>
      <c r="BI1405" s="96" t="str">
        <f>+VLOOKUP(H1405,Liste!$B$7:$G$69,5,FALSE)</f>
        <v>Pin d'Alep</v>
      </c>
      <c r="BJ1405" s="131">
        <f t="shared" si="417"/>
        <v>34</v>
      </c>
      <c r="BK1405" s="131" t="str">
        <f t="shared" si="419"/>
        <v>Pin d'Alep_F1_Dynamique_Pin d'Alep_34_</v>
      </c>
      <c r="BL1405" s="312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0" t="str">
        <f>+VLOOKUP(G1405,Liste!$A$7:$H$69,8,FALSE)</f>
        <v>Résineux</v>
      </c>
      <c r="BU1405" s="290">
        <f t="shared" si="420"/>
        <v>0</v>
      </c>
      <c r="BV1405" s="292">
        <f t="shared" si="421"/>
        <v>1</v>
      </c>
      <c r="BW1405" s="311">
        <v>0</v>
      </c>
      <c r="BX1405" s="290">
        <f t="shared" si="422"/>
        <v>0.43</v>
      </c>
      <c r="BY1405">
        <f t="shared" si="423"/>
        <v>0</v>
      </c>
      <c r="BZ1405" s="296">
        <f t="shared" si="424"/>
        <v>0</v>
      </c>
      <c r="CB1405" s="291">
        <v>0.6</v>
      </c>
      <c r="CC1405" s="291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hidden="1" x14ac:dyDescent="0.25">
      <c r="A1406" s="4">
        <v>2021</v>
      </c>
      <c r="B1406" s="308">
        <v>44320</v>
      </c>
      <c r="C1406" s="4" t="s">
        <v>1510</v>
      </c>
      <c r="D1406" s="4" t="s">
        <v>1511</v>
      </c>
      <c r="F1406" s="4" t="s">
        <v>1512</v>
      </c>
      <c r="G1406" s="5" t="s">
        <v>1500</v>
      </c>
      <c r="H1406" s="5" t="s">
        <v>1513</v>
      </c>
      <c r="I1406" s="5" t="s">
        <v>146</v>
      </c>
      <c r="J1406" s="5" t="s">
        <v>9</v>
      </c>
      <c r="K1406" s="5">
        <v>15.5</v>
      </c>
      <c r="L1406" s="5" t="s">
        <v>1514</v>
      </c>
      <c r="M1406" s="5">
        <v>1100</v>
      </c>
      <c r="N1406" s="5" t="s">
        <v>170</v>
      </c>
      <c r="O1406" s="6" t="s">
        <v>81</v>
      </c>
      <c r="P1406" s="6" t="s">
        <v>1516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+VLOOKUP(G1406,Liste!$A$7:$G$69,3,FALSE)</f>
        <v>Pin d'Alep</v>
      </c>
      <c r="BI1406" s="96" t="str">
        <f>+VLOOKUP(H1406,Liste!$B$7:$G$69,5,FALSE)</f>
        <v>Pin d'Alep</v>
      </c>
      <c r="BJ1406" s="131">
        <f t="shared" si="417"/>
        <v>35</v>
      </c>
      <c r="BK1406" s="131" t="str">
        <f t="shared" si="419"/>
        <v>Pin d'Alep_F1_Dynamique_Pin d'Alep_35_</v>
      </c>
      <c r="BL1406" s="312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0" t="str">
        <f>+VLOOKUP(G1406,Liste!$A$7:$H$69,8,FALSE)</f>
        <v>Résineux</v>
      </c>
      <c r="BU1406" s="290">
        <f t="shared" si="420"/>
        <v>0</v>
      </c>
      <c r="BV1406" s="292">
        <f t="shared" si="421"/>
        <v>1</v>
      </c>
      <c r="BW1406" s="311">
        <v>0</v>
      </c>
      <c r="BX1406" s="290">
        <f t="shared" si="422"/>
        <v>0.43</v>
      </c>
      <c r="BY1406">
        <f t="shared" si="423"/>
        <v>0</v>
      </c>
      <c r="BZ1406" s="296">
        <f t="shared" si="424"/>
        <v>0</v>
      </c>
      <c r="CB1406" s="291">
        <v>0.6</v>
      </c>
      <c r="CC1406" s="291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hidden="1" x14ac:dyDescent="0.25">
      <c r="A1407" s="4">
        <v>2021</v>
      </c>
      <c r="B1407" s="308">
        <v>44320</v>
      </c>
      <c r="C1407" s="4" t="s">
        <v>1510</v>
      </c>
      <c r="D1407" s="4" t="s">
        <v>1511</v>
      </c>
      <c r="F1407" s="4" t="s">
        <v>1512</v>
      </c>
      <c r="G1407" s="5" t="s">
        <v>1500</v>
      </c>
      <c r="H1407" s="5" t="s">
        <v>1513</v>
      </c>
      <c r="I1407" s="5" t="s">
        <v>146</v>
      </c>
      <c r="J1407" s="5" t="s">
        <v>9</v>
      </c>
      <c r="K1407" s="5">
        <v>15.5</v>
      </c>
      <c r="L1407" s="5" t="s">
        <v>1514</v>
      </c>
      <c r="M1407" s="5">
        <v>1100</v>
      </c>
      <c r="N1407" s="5" t="s">
        <v>170</v>
      </c>
      <c r="O1407" s="6" t="s">
        <v>81</v>
      </c>
      <c r="P1407" s="6" t="s">
        <v>1516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+VLOOKUP(G1407,Liste!$A$7:$G$69,3,FALSE)</f>
        <v>Pin d'Alep</v>
      </c>
      <c r="BI1407" s="96" t="str">
        <f>+VLOOKUP(H1407,Liste!$B$7:$G$69,5,FALSE)</f>
        <v>Pin d'Alep</v>
      </c>
      <c r="BJ1407" s="131">
        <f t="shared" si="417"/>
        <v>36</v>
      </c>
      <c r="BK1407" s="131" t="str">
        <f t="shared" si="419"/>
        <v>Pin d'Alep_F1_Dynamique_Pin d'Alep_36_</v>
      </c>
      <c r="BL1407" s="312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0" t="str">
        <f>+VLOOKUP(G1407,Liste!$A$7:$H$69,8,FALSE)</f>
        <v>Résineux</v>
      </c>
      <c r="BU1407" s="290">
        <f t="shared" si="420"/>
        <v>0</v>
      </c>
      <c r="BV1407" s="292">
        <f t="shared" si="421"/>
        <v>1</v>
      </c>
      <c r="BW1407" s="311">
        <v>0</v>
      </c>
      <c r="BX1407" s="290">
        <f t="shared" si="422"/>
        <v>0.43</v>
      </c>
      <c r="BY1407">
        <f t="shared" si="423"/>
        <v>0</v>
      </c>
      <c r="BZ1407" s="296">
        <f t="shared" si="424"/>
        <v>0</v>
      </c>
      <c r="CB1407" s="291">
        <v>0.6</v>
      </c>
      <c r="CC1407" s="291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hidden="1" x14ac:dyDescent="0.25">
      <c r="A1408" s="4">
        <v>2021</v>
      </c>
      <c r="B1408" s="308">
        <v>44320</v>
      </c>
      <c r="C1408" s="4" t="s">
        <v>1510</v>
      </c>
      <c r="D1408" s="4" t="s">
        <v>1511</v>
      </c>
      <c r="F1408" s="4" t="s">
        <v>1512</v>
      </c>
      <c r="G1408" s="5" t="s">
        <v>1500</v>
      </c>
      <c r="H1408" s="5" t="s">
        <v>1513</v>
      </c>
      <c r="I1408" s="5" t="s">
        <v>146</v>
      </c>
      <c r="J1408" s="5" t="s">
        <v>9</v>
      </c>
      <c r="K1408" s="5">
        <v>15.5</v>
      </c>
      <c r="L1408" s="5" t="s">
        <v>1514</v>
      </c>
      <c r="M1408" s="5">
        <v>1100</v>
      </c>
      <c r="N1408" s="5" t="s">
        <v>170</v>
      </c>
      <c r="O1408" s="6" t="s">
        <v>81</v>
      </c>
      <c r="P1408" s="6" t="s">
        <v>1516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+VLOOKUP(G1408,Liste!$A$7:$G$69,3,FALSE)</f>
        <v>Pin d'Alep</v>
      </c>
      <c r="BI1408" s="96" t="str">
        <f>+VLOOKUP(H1408,Liste!$B$7:$G$69,5,FALSE)</f>
        <v>Pin d'Alep</v>
      </c>
      <c r="BJ1408" s="131">
        <f t="shared" si="417"/>
        <v>37</v>
      </c>
      <c r="BK1408" s="131" t="str">
        <f t="shared" si="419"/>
        <v>Pin d'Alep_F1_Dynamique_Pin d'Alep_37_</v>
      </c>
      <c r="BL1408" s="312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0" t="str">
        <f>+VLOOKUP(G1408,Liste!$A$7:$H$69,8,FALSE)</f>
        <v>Résineux</v>
      </c>
      <c r="BU1408" s="290">
        <f t="shared" si="420"/>
        <v>0</v>
      </c>
      <c r="BV1408" s="292">
        <f t="shared" si="421"/>
        <v>1</v>
      </c>
      <c r="BW1408" s="311">
        <v>0</v>
      </c>
      <c r="BX1408" s="290">
        <f t="shared" si="422"/>
        <v>0.43</v>
      </c>
      <c r="BY1408">
        <f t="shared" si="423"/>
        <v>0</v>
      </c>
      <c r="BZ1408" s="296">
        <f t="shared" si="424"/>
        <v>0</v>
      </c>
      <c r="CB1408" s="291">
        <v>0.6</v>
      </c>
      <c r="CC1408" s="291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hidden="1" x14ac:dyDescent="0.25">
      <c r="A1409" s="4">
        <v>2021</v>
      </c>
      <c r="B1409" s="308">
        <v>44320</v>
      </c>
      <c r="C1409" s="4" t="s">
        <v>1510</v>
      </c>
      <c r="D1409" s="4" t="s">
        <v>1511</v>
      </c>
      <c r="F1409" s="4" t="s">
        <v>1512</v>
      </c>
      <c r="G1409" s="5" t="s">
        <v>1500</v>
      </c>
      <c r="H1409" s="5" t="s">
        <v>1513</v>
      </c>
      <c r="I1409" s="5" t="s">
        <v>146</v>
      </c>
      <c r="J1409" s="5" t="s">
        <v>9</v>
      </c>
      <c r="K1409" s="5">
        <v>15.5</v>
      </c>
      <c r="L1409" s="5" t="s">
        <v>1514</v>
      </c>
      <c r="M1409" s="5">
        <v>1100</v>
      </c>
      <c r="N1409" s="5" t="s">
        <v>170</v>
      </c>
      <c r="O1409" s="6" t="s">
        <v>81</v>
      </c>
      <c r="P1409" s="6" t="s">
        <v>1516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+VLOOKUP(G1409,Liste!$A$7:$G$69,3,FALSE)</f>
        <v>Pin d'Alep</v>
      </c>
      <c r="BI1409" s="96" t="str">
        <f>+VLOOKUP(H1409,Liste!$B$7:$G$69,5,FALSE)</f>
        <v>Pin d'Alep</v>
      </c>
      <c r="BJ1409" s="131">
        <f t="shared" si="417"/>
        <v>38</v>
      </c>
      <c r="BK1409" s="131" t="str">
        <f t="shared" si="419"/>
        <v>Pin d'Alep_F1_Dynamique_Pin d'Alep_38_</v>
      </c>
      <c r="BL1409" s="312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0" t="str">
        <f>+VLOOKUP(G1409,Liste!$A$7:$H$69,8,FALSE)</f>
        <v>Résineux</v>
      </c>
      <c r="BU1409" s="290">
        <f t="shared" si="420"/>
        <v>0</v>
      </c>
      <c r="BV1409" s="292">
        <f t="shared" si="421"/>
        <v>1</v>
      </c>
      <c r="BW1409" s="311">
        <v>0</v>
      </c>
      <c r="BX1409" s="290">
        <f t="shared" si="422"/>
        <v>0.43</v>
      </c>
      <c r="BY1409">
        <f t="shared" si="423"/>
        <v>0</v>
      </c>
      <c r="BZ1409" s="296">
        <f t="shared" si="424"/>
        <v>0</v>
      </c>
      <c r="CB1409" s="291">
        <v>0.6</v>
      </c>
      <c r="CC1409" s="291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hidden="1" x14ac:dyDescent="0.25">
      <c r="A1410" s="4">
        <v>2021</v>
      </c>
      <c r="B1410" s="308">
        <v>44320</v>
      </c>
      <c r="C1410" s="4" t="s">
        <v>1510</v>
      </c>
      <c r="D1410" s="4" t="s">
        <v>1511</v>
      </c>
      <c r="F1410" s="4" t="s">
        <v>1512</v>
      </c>
      <c r="G1410" s="5" t="s">
        <v>1500</v>
      </c>
      <c r="H1410" s="5" t="s">
        <v>1513</v>
      </c>
      <c r="I1410" s="5" t="s">
        <v>146</v>
      </c>
      <c r="J1410" s="5" t="s">
        <v>9</v>
      </c>
      <c r="K1410" s="5">
        <v>15.5</v>
      </c>
      <c r="L1410" s="5" t="s">
        <v>1514</v>
      </c>
      <c r="M1410" s="5">
        <v>1100</v>
      </c>
      <c r="N1410" s="5" t="s">
        <v>170</v>
      </c>
      <c r="O1410" s="6" t="s">
        <v>81</v>
      </c>
      <c r="P1410" s="6" t="s">
        <v>1516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+VLOOKUP(G1410,Liste!$A$7:$G$69,3,FALSE)</f>
        <v>Pin d'Alep</v>
      </c>
      <c r="BI1410" s="96" t="str">
        <f>+VLOOKUP(H1410,Liste!$B$7:$G$69,5,FALSE)</f>
        <v>Pin d'Alep</v>
      </c>
      <c r="BJ1410" s="131">
        <f t="shared" si="417"/>
        <v>39</v>
      </c>
      <c r="BK1410" s="131" t="str">
        <f t="shared" si="419"/>
        <v>Pin d'Alep_F1_Dynamique_Pin d'Alep_39_</v>
      </c>
      <c r="BL1410" s="312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0" t="str">
        <f>+VLOOKUP(G1410,Liste!$A$7:$H$69,8,FALSE)</f>
        <v>Résineux</v>
      </c>
      <c r="BU1410" s="290">
        <f t="shared" si="420"/>
        <v>0</v>
      </c>
      <c r="BV1410" s="292">
        <f t="shared" si="421"/>
        <v>1</v>
      </c>
      <c r="BW1410" s="311">
        <v>0</v>
      </c>
      <c r="BX1410" s="290">
        <f t="shared" si="422"/>
        <v>0.43</v>
      </c>
      <c r="BY1410">
        <f t="shared" si="423"/>
        <v>0</v>
      </c>
      <c r="BZ1410" s="296">
        <f t="shared" si="424"/>
        <v>0</v>
      </c>
      <c r="CB1410" s="291">
        <v>0.6</v>
      </c>
      <c r="CC1410" s="291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hidden="1" x14ac:dyDescent="0.25">
      <c r="A1411" s="4">
        <v>2021</v>
      </c>
      <c r="B1411" s="308">
        <v>44320</v>
      </c>
      <c r="C1411" s="4" t="s">
        <v>1510</v>
      </c>
      <c r="D1411" s="4" t="s">
        <v>1511</v>
      </c>
      <c r="F1411" s="4" t="s">
        <v>1512</v>
      </c>
      <c r="G1411" s="5" t="s">
        <v>1500</v>
      </c>
      <c r="H1411" s="5" t="s">
        <v>1513</v>
      </c>
      <c r="I1411" s="5" t="s">
        <v>146</v>
      </c>
      <c r="J1411" s="5" t="s">
        <v>9</v>
      </c>
      <c r="K1411" s="5">
        <v>15.5</v>
      </c>
      <c r="L1411" s="5" t="s">
        <v>1514</v>
      </c>
      <c r="M1411" s="5">
        <v>1100</v>
      </c>
      <c r="N1411" s="5" t="s">
        <v>170</v>
      </c>
      <c r="O1411" s="6" t="s">
        <v>81</v>
      </c>
      <c r="P1411" s="6" t="s">
        <v>1516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+VLOOKUP(G1411,Liste!$A$7:$G$69,3,FALSE)</f>
        <v>Pin d'Alep</v>
      </c>
      <c r="BI1411" s="96" t="str">
        <f>+VLOOKUP(H1411,Liste!$B$7:$G$69,5,FALSE)</f>
        <v>Pin d'Alep</v>
      </c>
      <c r="BJ1411" s="131">
        <f t="shared" ref="BJ1411:BJ1474" si="437">+AC1411</f>
        <v>40</v>
      </c>
      <c r="BK1411" s="131" t="str">
        <f t="shared" si="419"/>
        <v>Pin d'Alep_F1_Dynamique_Pin d'Alep_40_</v>
      </c>
      <c r="BL1411" s="312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0" t="str">
        <f>+VLOOKUP(G1411,Liste!$A$7:$H$69,8,FALSE)</f>
        <v>Résineux</v>
      </c>
      <c r="BU1411" s="290">
        <f t="shared" si="420"/>
        <v>0</v>
      </c>
      <c r="BV1411" s="292">
        <f t="shared" si="421"/>
        <v>1</v>
      </c>
      <c r="BW1411" s="311">
        <v>0</v>
      </c>
      <c r="BX1411" s="290">
        <f t="shared" si="422"/>
        <v>0.43</v>
      </c>
      <c r="BY1411">
        <f t="shared" si="423"/>
        <v>0</v>
      </c>
      <c r="BZ1411" s="296">
        <f t="shared" si="424"/>
        <v>0</v>
      </c>
      <c r="CB1411" s="291">
        <v>0.6</v>
      </c>
      <c r="CC1411" s="291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hidden="1" x14ac:dyDescent="0.25">
      <c r="A1412" s="4">
        <v>2021</v>
      </c>
      <c r="B1412" s="308">
        <v>44320</v>
      </c>
      <c r="C1412" s="4" t="s">
        <v>1510</v>
      </c>
      <c r="D1412" s="4" t="s">
        <v>1511</v>
      </c>
      <c r="F1412" s="4" t="s">
        <v>1512</v>
      </c>
      <c r="G1412" s="5" t="s">
        <v>1500</v>
      </c>
      <c r="H1412" s="5" t="s">
        <v>1513</v>
      </c>
      <c r="I1412" s="5" t="s">
        <v>146</v>
      </c>
      <c r="J1412" s="5" t="s">
        <v>9</v>
      </c>
      <c r="K1412" s="5">
        <v>15.5</v>
      </c>
      <c r="L1412" s="5" t="s">
        <v>1514</v>
      </c>
      <c r="M1412" s="5">
        <v>1100</v>
      </c>
      <c r="N1412" s="5" t="s">
        <v>170</v>
      </c>
      <c r="O1412" s="6" t="s">
        <v>81</v>
      </c>
      <c r="P1412" s="6" t="s">
        <v>1516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+VLOOKUP(G1412,Liste!$A$7:$G$69,3,FALSE)</f>
        <v>Pin d'Alep</v>
      </c>
      <c r="BI1412" s="96" t="str">
        <f>+VLOOKUP(H1412,Liste!$B$7:$G$69,5,FALSE)</f>
        <v>Pin d'Alep</v>
      </c>
      <c r="BJ1412" s="131">
        <f t="shared" si="437"/>
        <v>41</v>
      </c>
      <c r="BK1412" s="131" t="str">
        <f t="shared" ref="BK1412:BK1475" si="439">+_xlfn.CONCAT(BH1412,"_",J1412,"_",I1412,"_",BI1412,"_",BJ1412,"_")</f>
        <v>Pin d'Alep_F1_Dynamique_Pin d'Alep_41_</v>
      </c>
      <c r="BL1412" s="312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0" t="str">
        <f>+VLOOKUP(G1412,Liste!$A$7:$H$69,8,FALSE)</f>
        <v>Résineux</v>
      </c>
      <c r="BU1412" s="290">
        <f t="shared" ref="BU1412:BU1475" si="440">IF(BT1412="Résineux",0%,100%)</f>
        <v>0</v>
      </c>
      <c r="BV1412" s="292">
        <f t="shared" ref="BV1412:BV1475" si="441">+IF(BT1412="Résineux",100%,0%)</f>
        <v>1</v>
      </c>
      <c r="BW1412" s="311">
        <v>0</v>
      </c>
      <c r="BX1412" s="290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296">
        <f t="shared" ref="BZ1412:BZ1475" si="444">+IF(BJ1412&gt;=31,0,BY1412+BZ1411)</f>
        <v>0</v>
      </c>
      <c r="CB1412" s="291">
        <v>0.6</v>
      </c>
      <c r="CC1412" s="291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hidden="1" x14ac:dyDescent="0.25">
      <c r="A1413" s="4">
        <v>2021</v>
      </c>
      <c r="B1413" s="308">
        <v>44320</v>
      </c>
      <c r="C1413" s="4" t="s">
        <v>1510</v>
      </c>
      <c r="D1413" s="4" t="s">
        <v>1511</v>
      </c>
      <c r="F1413" s="4" t="s">
        <v>1512</v>
      </c>
      <c r="G1413" s="5" t="s">
        <v>1500</v>
      </c>
      <c r="H1413" s="5" t="s">
        <v>1513</v>
      </c>
      <c r="I1413" s="5" t="s">
        <v>146</v>
      </c>
      <c r="J1413" s="5" t="s">
        <v>9</v>
      </c>
      <c r="K1413" s="5">
        <v>15.5</v>
      </c>
      <c r="L1413" s="5" t="s">
        <v>1514</v>
      </c>
      <c r="M1413" s="5">
        <v>1100</v>
      </c>
      <c r="N1413" s="5" t="s">
        <v>170</v>
      </c>
      <c r="O1413" s="6" t="s">
        <v>81</v>
      </c>
      <c r="P1413" s="6" t="s">
        <v>1516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+VLOOKUP(G1413,Liste!$A$7:$G$69,3,FALSE)</f>
        <v>Pin d'Alep</v>
      </c>
      <c r="BI1413" s="96" t="str">
        <f>+VLOOKUP(H1413,Liste!$B$7:$G$69,5,FALSE)</f>
        <v>Pin d'Alep</v>
      </c>
      <c r="BJ1413" s="131">
        <f t="shared" si="437"/>
        <v>42</v>
      </c>
      <c r="BK1413" s="131" t="str">
        <f t="shared" si="439"/>
        <v>Pin d'Alep_F1_Dynamique_Pin d'Alep_42_</v>
      </c>
      <c r="BL1413" s="312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0" t="str">
        <f>+VLOOKUP(G1413,Liste!$A$7:$H$69,8,FALSE)</f>
        <v>Résineux</v>
      </c>
      <c r="BU1413" s="290">
        <f t="shared" si="440"/>
        <v>0</v>
      </c>
      <c r="BV1413" s="292">
        <f t="shared" si="441"/>
        <v>1</v>
      </c>
      <c r="BW1413" s="311">
        <v>0</v>
      </c>
      <c r="BX1413" s="290">
        <f t="shared" si="442"/>
        <v>0.43</v>
      </c>
      <c r="BY1413">
        <f t="shared" si="443"/>
        <v>0</v>
      </c>
      <c r="BZ1413" s="296">
        <f t="shared" si="444"/>
        <v>0</v>
      </c>
      <c r="CB1413" s="291">
        <v>0.6</v>
      </c>
      <c r="CC1413" s="291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hidden="1" x14ac:dyDescent="0.25">
      <c r="A1414" s="4">
        <v>2021</v>
      </c>
      <c r="B1414" s="308">
        <v>44320</v>
      </c>
      <c r="C1414" s="4" t="s">
        <v>1510</v>
      </c>
      <c r="D1414" s="4" t="s">
        <v>1511</v>
      </c>
      <c r="F1414" s="4" t="s">
        <v>1512</v>
      </c>
      <c r="G1414" s="5" t="s">
        <v>1500</v>
      </c>
      <c r="H1414" s="5" t="s">
        <v>1513</v>
      </c>
      <c r="I1414" s="5" t="s">
        <v>146</v>
      </c>
      <c r="J1414" s="5" t="s">
        <v>9</v>
      </c>
      <c r="K1414" s="5">
        <v>15.5</v>
      </c>
      <c r="L1414" s="5" t="s">
        <v>1514</v>
      </c>
      <c r="M1414" s="5">
        <v>1100</v>
      </c>
      <c r="N1414" s="5" t="s">
        <v>170</v>
      </c>
      <c r="O1414" s="6" t="s">
        <v>81</v>
      </c>
      <c r="P1414" s="6" t="s">
        <v>1516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+VLOOKUP(G1414,Liste!$A$7:$G$69,3,FALSE)</f>
        <v>Pin d'Alep</v>
      </c>
      <c r="BI1414" s="96" t="str">
        <f>+VLOOKUP(H1414,Liste!$B$7:$G$69,5,FALSE)</f>
        <v>Pin d'Alep</v>
      </c>
      <c r="BJ1414" s="131">
        <f t="shared" si="437"/>
        <v>43</v>
      </c>
      <c r="BK1414" s="131" t="str">
        <f t="shared" si="439"/>
        <v>Pin d'Alep_F1_Dynamique_Pin d'Alep_43_</v>
      </c>
      <c r="BL1414" s="312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0" t="str">
        <f>+VLOOKUP(G1414,Liste!$A$7:$H$69,8,FALSE)</f>
        <v>Résineux</v>
      </c>
      <c r="BU1414" s="290">
        <f t="shared" si="440"/>
        <v>0</v>
      </c>
      <c r="BV1414" s="292">
        <f t="shared" si="441"/>
        <v>1</v>
      </c>
      <c r="BW1414" s="311">
        <v>0</v>
      </c>
      <c r="BX1414" s="290">
        <f t="shared" si="442"/>
        <v>0.43</v>
      </c>
      <c r="BY1414">
        <f t="shared" si="443"/>
        <v>0</v>
      </c>
      <c r="BZ1414" s="296">
        <f t="shared" si="444"/>
        <v>0</v>
      </c>
      <c r="CB1414" s="291">
        <v>0.6</v>
      </c>
      <c r="CC1414" s="291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hidden="1" x14ac:dyDescent="0.25">
      <c r="A1415" s="4">
        <v>2021</v>
      </c>
      <c r="B1415" s="308">
        <v>44320</v>
      </c>
      <c r="C1415" s="4" t="s">
        <v>1510</v>
      </c>
      <c r="D1415" s="4" t="s">
        <v>1511</v>
      </c>
      <c r="F1415" s="4" t="s">
        <v>1512</v>
      </c>
      <c r="G1415" s="5" t="s">
        <v>1500</v>
      </c>
      <c r="H1415" s="5" t="s">
        <v>1513</v>
      </c>
      <c r="I1415" s="5" t="s">
        <v>146</v>
      </c>
      <c r="J1415" s="5" t="s">
        <v>9</v>
      </c>
      <c r="K1415" s="5">
        <v>15.5</v>
      </c>
      <c r="L1415" s="5" t="s">
        <v>1514</v>
      </c>
      <c r="M1415" s="5">
        <v>1100</v>
      </c>
      <c r="N1415" s="5" t="s">
        <v>170</v>
      </c>
      <c r="O1415" s="6" t="s">
        <v>81</v>
      </c>
      <c r="P1415" s="6" t="s">
        <v>1516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+VLOOKUP(G1415,Liste!$A$7:$G$69,3,FALSE)</f>
        <v>Pin d'Alep</v>
      </c>
      <c r="BI1415" s="96" t="str">
        <f>+VLOOKUP(H1415,Liste!$B$7:$G$69,5,FALSE)</f>
        <v>Pin d'Alep</v>
      </c>
      <c r="BJ1415" s="131">
        <f t="shared" si="437"/>
        <v>44</v>
      </c>
      <c r="BK1415" s="131" t="str">
        <f t="shared" si="439"/>
        <v>Pin d'Alep_F1_Dynamique_Pin d'Alep_44_</v>
      </c>
      <c r="BL1415" s="312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0" t="str">
        <f>+VLOOKUP(G1415,Liste!$A$7:$H$69,8,FALSE)</f>
        <v>Résineux</v>
      </c>
      <c r="BU1415" s="290">
        <f t="shared" si="440"/>
        <v>0</v>
      </c>
      <c r="BV1415" s="292">
        <f t="shared" si="441"/>
        <v>1</v>
      </c>
      <c r="BW1415" s="311">
        <v>0</v>
      </c>
      <c r="BX1415" s="290">
        <f t="shared" si="442"/>
        <v>0.43</v>
      </c>
      <c r="BY1415">
        <f t="shared" si="443"/>
        <v>0</v>
      </c>
      <c r="BZ1415" s="296">
        <f t="shared" si="444"/>
        <v>0</v>
      </c>
      <c r="CB1415" s="291">
        <v>0.6</v>
      </c>
      <c r="CC1415" s="291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hidden="1" x14ac:dyDescent="0.25">
      <c r="A1416" s="4">
        <v>2021</v>
      </c>
      <c r="B1416" s="308">
        <v>44320</v>
      </c>
      <c r="C1416" s="4" t="s">
        <v>1510</v>
      </c>
      <c r="D1416" s="4" t="s">
        <v>1511</v>
      </c>
      <c r="F1416" s="4" t="s">
        <v>1512</v>
      </c>
      <c r="G1416" s="5" t="s">
        <v>1500</v>
      </c>
      <c r="H1416" s="5" t="s">
        <v>1513</v>
      </c>
      <c r="I1416" s="5" t="s">
        <v>146</v>
      </c>
      <c r="J1416" s="5" t="s">
        <v>9</v>
      </c>
      <c r="K1416" s="5">
        <v>15.5</v>
      </c>
      <c r="L1416" s="5" t="s">
        <v>1514</v>
      </c>
      <c r="M1416" s="5">
        <v>1100</v>
      </c>
      <c r="N1416" s="5" t="s">
        <v>170</v>
      </c>
      <c r="O1416" s="6" t="s">
        <v>81</v>
      </c>
      <c r="P1416" s="6" t="s">
        <v>1516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+VLOOKUP(G1416,Liste!$A$7:$G$69,3,FALSE)</f>
        <v>Pin d'Alep</v>
      </c>
      <c r="BI1416" s="96" t="str">
        <f>+VLOOKUP(H1416,Liste!$B$7:$G$69,5,FALSE)</f>
        <v>Pin d'Alep</v>
      </c>
      <c r="BJ1416" s="131">
        <f t="shared" si="437"/>
        <v>45</v>
      </c>
      <c r="BK1416" s="131" t="str">
        <f t="shared" si="439"/>
        <v>Pin d'Alep_F1_Dynamique_Pin d'Alep_45_</v>
      </c>
      <c r="BL1416" s="312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0" t="str">
        <f>+VLOOKUP(G1416,Liste!$A$7:$H$69,8,FALSE)</f>
        <v>Résineux</v>
      </c>
      <c r="BU1416" s="290">
        <f t="shared" si="440"/>
        <v>0</v>
      </c>
      <c r="BV1416" s="292">
        <f t="shared" si="441"/>
        <v>1</v>
      </c>
      <c r="BW1416" s="311">
        <v>0</v>
      </c>
      <c r="BX1416" s="290">
        <f t="shared" si="442"/>
        <v>0.43</v>
      </c>
      <c r="BY1416">
        <f t="shared" si="443"/>
        <v>0</v>
      </c>
      <c r="BZ1416" s="296">
        <f t="shared" si="444"/>
        <v>0</v>
      </c>
      <c r="CB1416" s="291">
        <v>0.6</v>
      </c>
      <c r="CC1416" s="291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hidden="1" x14ac:dyDescent="0.25">
      <c r="A1417" s="4">
        <v>2021</v>
      </c>
      <c r="B1417" s="308">
        <v>44320</v>
      </c>
      <c r="C1417" s="4" t="s">
        <v>1510</v>
      </c>
      <c r="D1417" s="4" t="s">
        <v>1511</v>
      </c>
      <c r="F1417" s="4" t="s">
        <v>1512</v>
      </c>
      <c r="G1417" s="5" t="s">
        <v>1500</v>
      </c>
      <c r="H1417" s="5" t="s">
        <v>1513</v>
      </c>
      <c r="I1417" s="5" t="s">
        <v>146</v>
      </c>
      <c r="J1417" s="5" t="s">
        <v>9</v>
      </c>
      <c r="K1417" s="5">
        <v>15.5</v>
      </c>
      <c r="L1417" s="5" t="s">
        <v>1514</v>
      </c>
      <c r="M1417" s="5">
        <v>1100</v>
      </c>
      <c r="N1417" s="5" t="s">
        <v>170</v>
      </c>
      <c r="O1417" s="6" t="s">
        <v>81</v>
      </c>
      <c r="P1417" s="6" t="s">
        <v>1516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+VLOOKUP(G1417,Liste!$A$7:$G$69,3,FALSE)</f>
        <v>Pin d'Alep</v>
      </c>
      <c r="BI1417" s="96" t="str">
        <f>+VLOOKUP(H1417,Liste!$B$7:$G$69,5,FALSE)</f>
        <v>Pin d'Alep</v>
      </c>
      <c r="BJ1417" s="131">
        <f t="shared" si="437"/>
        <v>46</v>
      </c>
      <c r="BK1417" s="131" t="str">
        <f t="shared" si="439"/>
        <v>Pin d'Alep_F1_Dynamique_Pin d'Alep_46_</v>
      </c>
      <c r="BL1417" s="312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0" t="str">
        <f>+VLOOKUP(G1417,Liste!$A$7:$H$69,8,FALSE)</f>
        <v>Résineux</v>
      </c>
      <c r="BU1417" s="290">
        <f t="shared" si="440"/>
        <v>0</v>
      </c>
      <c r="BV1417" s="292">
        <f t="shared" si="441"/>
        <v>1</v>
      </c>
      <c r="BW1417" s="311">
        <v>0</v>
      </c>
      <c r="BX1417" s="290">
        <f t="shared" si="442"/>
        <v>0.43</v>
      </c>
      <c r="BY1417">
        <f t="shared" si="443"/>
        <v>0</v>
      </c>
      <c r="BZ1417" s="296">
        <f t="shared" si="444"/>
        <v>0</v>
      </c>
      <c r="CB1417" s="291">
        <v>0.6</v>
      </c>
      <c r="CC1417" s="291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hidden="1" x14ac:dyDescent="0.25">
      <c r="A1418" s="4">
        <v>2021</v>
      </c>
      <c r="B1418" s="308">
        <v>44320</v>
      </c>
      <c r="C1418" s="4" t="s">
        <v>1510</v>
      </c>
      <c r="D1418" s="4" t="s">
        <v>1511</v>
      </c>
      <c r="F1418" s="4" t="s">
        <v>1512</v>
      </c>
      <c r="G1418" s="5" t="s">
        <v>1500</v>
      </c>
      <c r="H1418" s="5" t="s">
        <v>1513</v>
      </c>
      <c r="I1418" s="5" t="s">
        <v>146</v>
      </c>
      <c r="J1418" s="5" t="s">
        <v>9</v>
      </c>
      <c r="K1418" s="5">
        <v>15.5</v>
      </c>
      <c r="L1418" s="5" t="s">
        <v>1514</v>
      </c>
      <c r="M1418" s="5">
        <v>1100</v>
      </c>
      <c r="N1418" s="5" t="s">
        <v>170</v>
      </c>
      <c r="O1418" s="6" t="s">
        <v>81</v>
      </c>
      <c r="P1418" s="6" t="s">
        <v>1516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+VLOOKUP(G1418,Liste!$A$7:$G$69,3,FALSE)</f>
        <v>Pin d'Alep</v>
      </c>
      <c r="BI1418" s="96" t="str">
        <f>+VLOOKUP(H1418,Liste!$B$7:$G$69,5,FALSE)</f>
        <v>Pin d'Alep</v>
      </c>
      <c r="BJ1418" s="131">
        <f t="shared" si="437"/>
        <v>47</v>
      </c>
      <c r="BK1418" s="131" t="str">
        <f t="shared" si="439"/>
        <v>Pin d'Alep_F1_Dynamique_Pin d'Alep_47_</v>
      </c>
      <c r="BL1418" s="312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0" t="str">
        <f>+VLOOKUP(G1418,Liste!$A$7:$H$69,8,FALSE)</f>
        <v>Résineux</v>
      </c>
      <c r="BU1418" s="290">
        <f t="shared" si="440"/>
        <v>0</v>
      </c>
      <c r="BV1418" s="292">
        <f t="shared" si="441"/>
        <v>1</v>
      </c>
      <c r="BW1418" s="311">
        <v>0</v>
      </c>
      <c r="BX1418" s="290">
        <f t="shared" si="442"/>
        <v>0.43</v>
      </c>
      <c r="BY1418">
        <f t="shared" si="443"/>
        <v>0</v>
      </c>
      <c r="BZ1418" s="296">
        <f t="shared" si="444"/>
        <v>0</v>
      </c>
      <c r="CB1418" s="291">
        <v>0.6</v>
      </c>
      <c r="CC1418" s="291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hidden="1" x14ac:dyDescent="0.25">
      <c r="A1419" s="4">
        <v>2021</v>
      </c>
      <c r="B1419" s="308">
        <v>44320</v>
      </c>
      <c r="C1419" s="4" t="s">
        <v>1510</v>
      </c>
      <c r="D1419" s="4" t="s">
        <v>1511</v>
      </c>
      <c r="F1419" s="4" t="s">
        <v>1512</v>
      </c>
      <c r="G1419" s="5" t="s">
        <v>1500</v>
      </c>
      <c r="H1419" s="5" t="s">
        <v>1513</v>
      </c>
      <c r="I1419" s="5" t="s">
        <v>146</v>
      </c>
      <c r="J1419" s="5" t="s">
        <v>9</v>
      </c>
      <c r="K1419" s="5">
        <v>15.5</v>
      </c>
      <c r="L1419" s="5" t="s">
        <v>1514</v>
      </c>
      <c r="M1419" s="5">
        <v>1100</v>
      </c>
      <c r="N1419" s="5" t="s">
        <v>170</v>
      </c>
      <c r="O1419" s="6" t="s">
        <v>81</v>
      </c>
      <c r="P1419" s="6" t="s">
        <v>1516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+VLOOKUP(G1419,Liste!$A$7:$G$69,3,FALSE)</f>
        <v>Pin d'Alep</v>
      </c>
      <c r="BI1419" s="96" t="str">
        <f>+VLOOKUP(H1419,Liste!$B$7:$G$69,5,FALSE)</f>
        <v>Pin d'Alep</v>
      </c>
      <c r="BJ1419" s="131">
        <f t="shared" si="437"/>
        <v>48</v>
      </c>
      <c r="BK1419" s="131" t="str">
        <f t="shared" si="439"/>
        <v>Pin d'Alep_F1_Dynamique_Pin d'Alep_48_</v>
      </c>
      <c r="BL1419" s="312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0" t="str">
        <f>+VLOOKUP(G1419,Liste!$A$7:$H$69,8,FALSE)</f>
        <v>Résineux</v>
      </c>
      <c r="BU1419" s="290">
        <f t="shared" si="440"/>
        <v>0</v>
      </c>
      <c r="BV1419" s="292">
        <f t="shared" si="441"/>
        <v>1</v>
      </c>
      <c r="BW1419" s="311">
        <v>0</v>
      </c>
      <c r="BX1419" s="290">
        <f t="shared" si="442"/>
        <v>0.43</v>
      </c>
      <c r="BY1419">
        <f t="shared" si="443"/>
        <v>0</v>
      </c>
      <c r="BZ1419" s="296">
        <f t="shared" si="444"/>
        <v>0</v>
      </c>
      <c r="CB1419" s="291">
        <v>0.6</v>
      </c>
      <c r="CC1419" s="291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hidden="1" x14ac:dyDescent="0.25">
      <c r="A1420" s="4">
        <v>2021</v>
      </c>
      <c r="B1420" s="308">
        <v>44320</v>
      </c>
      <c r="C1420" s="4" t="s">
        <v>1510</v>
      </c>
      <c r="D1420" s="4" t="s">
        <v>1511</v>
      </c>
      <c r="F1420" s="4" t="s">
        <v>1512</v>
      </c>
      <c r="G1420" s="5" t="s">
        <v>1500</v>
      </c>
      <c r="H1420" s="5" t="s">
        <v>1513</v>
      </c>
      <c r="I1420" s="5" t="s">
        <v>146</v>
      </c>
      <c r="J1420" s="5" t="s">
        <v>9</v>
      </c>
      <c r="K1420" s="5">
        <v>15.5</v>
      </c>
      <c r="L1420" s="5" t="s">
        <v>1514</v>
      </c>
      <c r="M1420" s="5">
        <v>1100</v>
      </c>
      <c r="N1420" s="5" t="s">
        <v>170</v>
      </c>
      <c r="O1420" s="6" t="s">
        <v>81</v>
      </c>
      <c r="P1420" s="6" t="s">
        <v>1516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+VLOOKUP(G1420,Liste!$A$7:$G$69,3,FALSE)</f>
        <v>Pin d'Alep</v>
      </c>
      <c r="BI1420" s="96" t="str">
        <f>+VLOOKUP(H1420,Liste!$B$7:$G$69,5,FALSE)</f>
        <v>Pin d'Alep</v>
      </c>
      <c r="BJ1420" s="131">
        <f t="shared" si="437"/>
        <v>49</v>
      </c>
      <c r="BK1420" s="131" t="str">
        <f t="shared" si="439"/>
        <v>Pin d'Alep_F1_Dynamique_Pin d'Alep_49_</v>
      </c>
      <c r="BL1420" s="312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0" t="str">
        <f>+VLOOKUP(G1420,Liste!$A$7:$H$69,8,FALSE)</f>
        <v>Résineux</v>
      </c>
      <c r="BU1420" s="290">
        <f t="shared" si="440"/>
        <v>0</v>
      </c>
      <c r="BV1420" s="292">
        <f t="shared" si="441"/>
        <v>1</v>
      </c>
      <c r="BW1420" s="311">
        <v>0</v>
      </c>
      <c r="BX1420" s="290">
        <f t="shared" si="442"/>
        <v>0.43</v>
      </c>
      <c r="BY1420">
        <f t="shared" si="443"/>
        <v>0</v>
      </c>
      <c r="BZ1420" s="296">
        <f t="shared" si="444"/>
        <v>0</v>
      </c>
      <c r="CB1420" s="291">
        <v>0.6</v>
      </c>
      <c r="CC1420" s="291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hidden="1" x14ac:dyDescent="0.25">
      <c r="A1421" s="4">
        <v>2021</v>
      </c>
      <c r="B1421" s="308">
        <v>44320</v>
      </c>
      <c r="C1421" s="4" t="s">
        <v>1510</v>
      </c>
      <c r="D1421" s="4" t="s">
        <v>1511</v>
      </c>
      <c r="F1421" s="4" t="s">
        <v>1512</v>
      </c>
      <c r="G1421" s="5" t="s">
        <v>1500</v>
      </c>
      <c r="H1421" s="5" t="s">
        <v>1513</v>
      </c>
      <c r="I1421" s="5" t="s">
        <v>146</v>
      </c>
      <c r="J1421" s="5" t="s">
        <v>9</v>
      </c>
      <c r="K1421" s="5">
        <v>15.5</v>
      </c>
      <c r="L1421" s="5" t="s">
        <v>1514</v>
      </c>
      <c r="M1421" s="5">
        <v>1100</v>
      </c>
      <c r="N1421" s="5" t="s">
        <v>170</v>
      </c>
      <c r="O1421" s="6" t="s">
        <v>81</v>
      </c>
      <c r="P1421" s="6" t="s">
        <v>1516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+VLOOKUP(G1421,Liste!$A$7:$G$69,3,FALSE)</f>
        <v>Pin d'Alep</v>
      </c>
      <c r="BI1421" s="96" t="str">
        <f>+VLOOKUP(H1421,Liste!$B$7:$G$69,5,FALSE)</f>
        <v>Pin d'Alep</v>
      </c>
      <c r="BJ1421" s="131">
        <f t="shared" si="437"/>
        <v>49</v>
      </c>
      <c r="BK1421" s="131" t="str">
        <f t="shared" si="439"/>
        <v>Pin d'Alep_F1_Dynamique_Pin d'Alep_49_</v>
      </c>
      <c r="BL1421" s="312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0" t="str">
        <f>+VLOOKUP(G1421,Liste!$A$7:$H$69,8,FALSE)</f>
        <v>Résineux</v>
      </c>
      <c r="BU1421" s="290">
        <f t="shared" si="440"/>
        <v>0</v>
      </c>
      <c r="BV1421" s="292">
        <f t="shared" si="441"/>
        <v>1</v>
      </c>
      <c r="BW1421" s="311">
        <v>0</v>
      </c>
      <c r="BX1421" s="290">
        <f t="shared" si="442"/>
        <v>0.43</v>
      </c>
      <c r="BY1421">
        <f t="shared" si="443"/>
        <v>0</v>
      </c>
      <c r="BZ1421" s="296">
        <f t="shared" si="444"/>
        <v>0</v>
      </c>
      <c r="CB1421" s="291">
        <v>0.6</v>
      </c>
      <c r="CC1421" s="291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hidden="1" x14ac:dyDescent="0.25">
      <c r="A1422" s="4">
        <v>2021</v>
      </c>
      <c r="B1422" s="308">
        <v>44320</v>
      </c>
      <c r="C1422" s="4" t="s">
        <v>1510</v>
      </c>
      <c r="D1422" s="4" t="s">
        <v>1511</v>
      </c>
      <c r="F1422" s="4" t="s">
        <v>1512</v>
      </c>
      <c r="G1422" s="5" t="s">
        <v>1500</v>
      </c>
      <c r="H1422" s="5" t="s">
        <v>1513</v>
      </c>
      <c r="I1422" s="5" t="s">
        <v>146</v>
      </c>
      <c r="J1422" s="5" t="s">
        <v>9</v>
      </c>
      <c r="K1422" s="5">
        <v>15.5</v>
      </c>
      <c r="L1422" s="5" t="s">
        <v>1514</v>
      </c>
      <c r="M1422" s="5">
        <v>1100</v>
      </c>
      <c r="N1422" s="5" t="s">
        <v>170</v>
      </c>
      <c r="O1422" s="6" t="s">
        <v>81</v>
      </c>
      <c r="P1422" s="6" t="s">
        <v>1516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+VLOOKUP(G1422,Liste!$A$7:$G$69,3,FALSE)</f>
        <v>Pin d'Alep</v>
      </c>
      <c r="BI1422" s="96" t="str">
        <f>+VLOOKUP(H1422,Liste!$B$7:$G$69,5,FALSE)</f>
        <v>Pin d'Alep</v>
      </c>
      <c r="BJ1422" s="131">
        <f t="shared" si="437"/>
        <v>50</v>
      </c>
      <c r="BK1422" s="131" t="str">
        <f t="shared" si="439"/>
        <v>Pin d'Alep_F1_Dynamique_Pin d'Alep_50_</v>
      </c>
      <c r="BL1422" s="312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0" t="str">
        <f>+VLOOKUP(G1422,Liste!$A$7:$H$69,8,FALSE)</f>
        <v>Résineux</v>
      </c>
      <c r="BU1422" s="290">
        <f t="shared" si="440"/>
        <v>0</v>
      </c>
      <c r="BV1422" s="292">
        <f t="shared" si="441"/>
        <v>1</v>
      </c>
      <c r="BW1422" s="311">
        <v>0</v>
      </c>
      <c r="BX1422" s="290">
        <f t="shared" si="442"/>
        <v>0.43</v>
      </c>
      <c r="BY1422">
        <f t="shared" si="443"/>
        <v>0</v>
      </c>
      <c r="BZ1422" s="296">
        <f t="shared" si="444"/>
        <v>0</v>
      </c>
      <c r="CB1422" s="291">
        <v>0.6</v>
      </c>
      <c r="CC1422" s="291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hidden="1" x14ac:dyDescent="0.25">
      <c r="A1423" s="4">
        <v>2021</v>
      </c>
      <c r="B1423" s="308">
        <v>44320</v>
      </c>
      <c r="C1423" s="4" t="s">
        <v>1510</v>
      </c>
      <c r="D1423" s="4" t="s">
        <v>1511</v>
      </c>
      <c r="F1423" s="4" t="s">
        <v>1512</v>
      </c>
      <c r="G1423" s="5" t="s">
        <v>1500</v>
      </c>
      <c r="H1423" s="5" t="s">
        <v>1513</v>
      </c>
      <c r="I1423" s="5" t="s">
        <v>146</v>
      </c>
      <c r="J1423" s="5" t="s">
        <v>9</v>
      </c>
      <c r="K1423" s="5">
        <v>15.5</v>
      </c>
      <c r="L1423" s="5" t="s">
        <v>1514</v>
      </c>
      <c r="M1423" s="5">
        <v>1100</v>
      </c>
      <c r="N1423" s="5" t="s">
        <v>170</v>
      </c>
      <c r="O1423" s="6" t="s">
        <v>81</v>
      </c>
      <c r="P1423" s="6" t="s">
        <v>1516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+VLOOKUP(G1423,Liste!$A$7:$G$69,3,FALSE)</f>
        <v>Pin d'Alep</v>
      </c>
      <c r="BI1423" s="96" t="str">
        <f>+VLOOKUP(H1423,Liste!$B$7:$G$69,5,FALSE)</f>
        <v>Pin d'Alep</v>
      </c>
      <c r="BJ1423" s="131">
        <f t="shared" si="437"/>
        <v>51</v>
      </c>
      <c r="BK1423" s="131" t="str">
        <f t="shared" si="439"/>
        <v>Pin d'Alep_F1_Dynamique_Pin d'Alep_51_</v>
      </c>
      <c r="BL1423" s="312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0" t="str">
        <f>+VLOOKUP(G1423,Liste!$A$7:$H$69,8,FALSE)</f>
        <v>Résineux</v>
      </c>
      <c r="BU1423" s="290">
        <f t="shared" si="440"/>
        <v>0</v>
      </c>
      <c r="BV1423" s="292">
        <f t="shared" si="441"/>
        <v>1</v>
      </c>
      <c r="BW1423" s="311">
        <v>0</v>
      </c>
      <c r="BX1423" s="290">
        <f t="shared" si="442"/>
        <v>0.43</v>
      </c>
      <c r="BY1423">
        <f t="shared" si="443"/>
        <v>0</v>
      </c>
      <c r="BZ1423" s="296">
        <f t="shared" si="444"/>
        <v>0</v>
      </c>
      <c r="CB1423" s="291">
        <v>0.6</v>
      </c>
      <c r="CC1423" s="291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hidden="1" x14ac:dyDescent="0.25">
      <c r="A1424" s="4">
        <v>2021</v>
      </c>
      <c r="B1424" s="308">
        <v>44320</v>
      </c>
      <c r="C1424" s="4" t="s">
        <v>1510</v>
      </c>
      <c r="D1424" s="4" t="s">
        <v>1511</v>
      </c>
      <c r="F1424" s="4" t="s">
        <v>1512</v>
      </c>
      <c r="G1424" s="5" t="s">
        <v>1500</v>
      </c>
      <c r="H1424" s="5" t="s">
        <v>1513</v>
      </c>
      <c r="I1424" s="5" t="s">
        <v>146</v>
      </c>
      <c r="J1424" s="5" t="s">
        <v>9</v>
      </c>
      <c r="K1424" s="5">
        <v>15.5</v>
      </c>
      <c r="L1424" s="5" t="s">
        <v>1514</v>
      </c>
      <c r="M1424" s="5">
        <v>1100</v>
      </c>
      <c r="N1424" s="5" t="s">
        <v>170</v>
      </c>
      <c r="O1424" s="6" t="s">
        <v>81</v>
      </c>
      <c r="P1424" s="6" t="s">
        <v>1516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+VLOOKUP(G1424,Liste!$A$7:$G$69,3,FALSE)</f>
        <v>Pin d'Alep</v>
      </c>
      <c r="BI1424" s="96" t="str">
        <f>+VLOOKUP(H1424,Liste!$B$7:$G$69,5,FALSE)</f>
        <v>Pin d'Alep</v>
      </c>
      <c r="BJ1424" s="131">
        <f t="shared" si="437"/>
        <v>52</v>
      </c>
      <c r="BK1424" s="131" t="str">
        <f t="shared" si="439"/>
        <v>Pin d'Alep_F1_Dynamique_Pin d'Alep_52_</v>
      </c>
      <c r="BL1424" s="312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0" t="str">
        <f>+VLOOKUP(G1424,Liste!$A$7:$H$69,8,FALSE)</f>
        <v>Résineux</v>
      </c>
      <c r="BU1424" s="290">
        <f t="shared" si="440"/>
        <v>0</v>
      </c>
      <c r="BV1424" s="292">
        <f t="shared" si="441"/>
        <v>1</v>
      </c>
      <c r="BW1424" s="311">
        <v>0</v>
      </c>
      <c r="BX1424" s="290">
        <f t="shared" si="442"/>
        <v>0.43</v>
      </c>
      <c r="BY1424">
        <f t="shared" si="443"/>
        <v>0</v>
      </c>
      <c r="BZ1424" s="296">
        <f t="shared" si="444"/>
        <v>0</v>
      </c>
      <c r="CB1424" s="291">
        <v>0.6</v>
      </c>
      <c r="CC1424" s="291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hidden="1" x14ac:dyDescent="0.25">
      <c r="A1425" s="4">
        <v>2021</v>
      </c>
      <c r="B1425" s="308">
        <v>44320</v>
      </c>
      <c r="C1425" s="4" t="s">
        <v>1510</v>
      </c>
      <c r="D1425" s="4" t="s">
        <v>1511</v>
      </c>
      <c r="F1425" s="4" t="s">
        <v>1512</v>
      </c>
      <c r="G1425" s="5" t="s">
        <v>1500</v>
      </c>
      <c r="H1425" s="5" t="s">
        <v>1513</v>
      </c>
      <c r="I1425" s="5" t="s">
        <v>146</v>
      </c>
      <c r="J1425" s="5" t="s">
        <v>9</v>
      </c>
      <c r="K1425" s="5">
        <v>15.5</v>
      </c>
      <c r="L1425" s="5" t="s">
        <v>1514</v>
      </c>
      <c r="M1425" s="5">
        <v>1100</v>
      </c>
      <c r="N1425" s="5" t="s">
        <v>170</v>
      </c>
      <c r="O1425" s="6" t="s">
        <v>81</v>
      </c>
      <c r="P1425" s="6" t="s">
        <v>1516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+VLOOKUP(G1425,Liste!$A$7:$G$69,3,FALSE)</f>
        <v>Pin d'Alep</v>
      </c>
      <c r="BI1425" s="96" t="str">
        <f>+VLOOKUP(H1425,Liste!$B$7:$G$69,5,FALSE)</f>
        <v>Pin d'Alep</v>
      </c>
      <c r="BJ1425" s="131">
        <f t="shared" si="437"/>
        <v>53</v>
      </c>
      <c r="BK1425" s="131" t="str">
        <f t="shared" si="439"/>
        <v>Pin d'Alep_F1_Dynamique_Pin d'Alep_53_</v>
      </c>
      <c r="BL1425" s="312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0" t="str">
        <f>+VLOOKUP(G1425,Liste!$A$7:$H$69,8,FALSE)</f>
        <v>Résineux</v>
      </c>
      <c r="BU1425" s="290">
        <f t="shared" si="440"/>
        <v>0</v>
      </c>
      <c r="BV1425" s="292">
        <f t="shared" si="441"/>
        <v>1</v>
      </c>
      <c r="BW1425" s="311">
        <v>0</v>
      </c>
      <c r="BX1425" s="290">
        <f t="shared" si="442"/>
        <v>0.43</v>
      </c>
      <c r="BY1425">
        <f t="shared" si="443"/>
        <v>0</v>
      </c>
      <c r="BZ1425" s="296">
        <f t="shared" si="444"/>
        <v>0</v>
      </c>
      <c r="CB1425" s="291">
        <v>0.6</v>
      </c>
      <c r="CC1425" s="291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hidden="1" x14ac:dyDescent="0.25">
      <c r="A1426" s="4">
        <v>2021</v>
      </c>
      <c r="B1426" s="308">
        <v>44320</v>
      </c>
      <c r="C1426" s="4" t="s">
        <v>1510</v>
      </c>
      <c r="D1426" s="4" t="s">
        <v>1511</v>
      </c>
      <c r="F1426" s="4" t="s">
        <v>1512</v>
      </c>
      <c r="G1426" s="5" t="s">
        <v>1500</v>
      </c>
      <c r="H1426" s="5" t="s">
        <v>1513</v>
      </c>
      <c r="I1426" s="5" t="s">
        <v>146</v>
      </c>
      <c r="J1426" s="5" t="s">
        <v>9</v>
      </c>
      <c r="K1426" s="5">
        <v>15.5</v>
      </c>
      <c r="L1426" s="5" t="s">
        <v>1514</v>
      </c>
      <c r="M1426" s="5">
        <v>1100</v>
      </c>
      <c r="N1426" s="5" t="s">
        <v>170</v>
      </c>
      <c r="O1426" s="6" t="s">
        <v>81</v>
      </c>
      <c r="P1426" s="6" t="s">
        <v>1516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+VLOOKUP(G1426,Liste!$A$7:$G$69,3,FALSE)</f>
        <v>Pin d'Alep</v>
      </c>
      <c r="BI1426" s="96" t="str">
        <f>+VLOOKUP(H1426,Liste!$B$7:$G$69,5,FALSE)</f>
        <v>Pin d'Alep</v>
      </c>
      <c r="BJ1426" s="131">
        <f t="shared" si="437"/>
        <v>54</v>
      </c>
      <c r="BK1426" s="131" t="str">
        <f t="shared" si="439"/>
        <v>Pin d'Alep_F1_Dynamique_Pin d'Alep_54_</v>
      </c>
      <c r="BL1426" s="312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0" t="str">
        <f>+VLOOKUP(G1426,Liste!$A$7:$H$69,8,FALSE)</f>
        <v>Résineux</v>
      </c>
      <c r="BU1426" s="290">
        <f t="shared" si="440"/>
        <v>0</v>
      </c>
      <c r="BV1426" s="292">
        <f t="shared" si="441"/>
        <v>1</v>
      </c>
      <c r="BW1426" s="311">
        <v>0</v>
      </c>
      <c r="BX1426" s="290">
        <f t="shared" si="442"/>
        <v>0.43</v>
      </c>
      <c r="BY1426">
        <f t="shared" si="443"/>
        <v>0</v>
      </c>
      <c r="BZ1426" s="296">
        <f t="shared" si="444"/>
        <v>0</v>
      </c>
      <c r="CB1426" s="291">
        <v>0.6</v>
      </c>
      <c r="CC1426" s="291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hidden="1" x14ac:dyDescent="0.25">
      <c r="A1427" s="4">
        <v>2021</v>
      </c>
      <c r="B1427" s="308">
        <v>44320</v>
      </c>
      <c r="C1427" s="4" t="s">
        <v>1510</v>
      </c>
      <c r="D1427" s="4" t="s">
        <v>1511</v>
      </c>
      <c r="F1427" s="4" t="s">
        <v>1512</v>
      </c>
      <c r="G1427" s="5" t="s">
        <v>1500</v>
      </c>
      <c r="H1427" s="5" t="s">
        <v>1513</v>
      </c>
      <c r="I1427" s="5" t="s">
        <v>146</v>
      </c>
      <c r="J1427" s="5" t="s">
        <v>9</v>
      </c>
      <c r="K1427" s="5">
        <v>15.5</v>
      </c>
      <c r="L1427" s="5" t="s">
        <v>1514</v>
      </c>
      <c r="M1427" s="5">
        <v>1100</v>
      </c>
      <c r="N1427" s="5" t="s">
        <v>170</v>
      </c>
      <c r="O1427" s="6" t="s">
        <v>81</v>
      </c>
      <c r="P1427" s="6" t="s">
        <v>1516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+VLOOKUP(G1427,Liste!$A$7:$G$69,3,FALSE)</f>
        <v>Pin d'Alep</v>
      </c>
      <c r="BI1427" s="96" t="str">
        <f>+VLOOKUP(H1427,Liste!$B$7:$G$69,5,FALSE)</f>
        <v>Pin d'Alep</v>
      </c>
      <c r="BJ1427" s="131">
        <f t="shared" si="437"/>
        <v>55</v>
      </c>
      <c r="BK1427" s="131" t="str">
        <f t="shared" si="439"/>
        <v>Pin d'Alep_F1_Dynamique_Pin d'Alep_55_</v>
      </c>
      <c r="BL1427" s="312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0" t="str">
        <f>+VLOOKUP(G1427,Liste!$A$7:$H$69,8,FALSE)</f>
        <v>Résineux</v>
      </c>
      <c r="BU1427" s="290">
        <f t="shared" si="440"/>
        <v>0</v>
      </c>
      <c r="BV1427" s="292">
        <f t="shared" si="441"/>
        <v>1</v>
      </c>
      <c r="BW1427" s="311">
        <v>0</v>
      </c>
      <c r="BX1427" s="290">
        <f t="shared" si="442"/>
        <v>0.43</v>
      </c>
      <c r="BY1427">
        <f t="shared" si="443"/>
        <v>0</v>
      </c>
      <c r="BZ1427" s="296">
        <f t="shared" si="444"/>
        <v>0</v>
      </c>
      <c r="CB1427" s="291">
        <v>0.6</v>
      </c>
      <c r="CC1427" s="291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hidden="1" x14ac:dyDescent="0.25">
      <c r="A1428" s="4">
        <v>2021</v>
      </c>
      <c r="B1428" s="308">
        <v>44320</v>
      </c>
      <c r="C1428" s="4" t="s">
        <v>1510</v>
      </c>
      <c r="D1428" s="4" t="s">
        <v>1511</v>
      </c>
      <c r="F1428" s="4" t="s">
        <v>1512</v>
      </c>
      <c r="G1428" s="5" t="s">
        <v>1500</v>
      </c>
      <c r="H1428" s="5" t="s">
        <v>1513</v>
      </c>
      <c r="I1428" s="5" t="s">
        <v>146</v>
      </c>
      <c r="J1428" s="5" t="s">
        <v>9</v>
      </c>
      <c r="K1428" s="5">
        <v>15.5</v>
      </c>
      <c r="L1428" s="5" t="s">
        <v>1514</v>
      </c>
      <c r="M1428" s="5">
        <v>1100</v>
      </c>
      <c r="N1428" s="5" t="s">
        <v>170</v>
      </c>
      <c r="O1428" s="6" t="s">
        <v>81</v>
      </c>
      <c r="P1428" s="6" t="s">
        <v>1516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+VLOOKUP(G1428,Liste!$A$7:$G$69,3,FALSE)</f>
        <v>Pin d'Alep</v>
      </c>
      <c r="BI1428" s="96" t="str">
        <f>+VLOOKUP(H1428,Liste!$B$7:$G$69,5,FALSE)</f>
        <v>Pin d'Alep</v>
      </c>
      <c r="BJ1428" s="131">
        <f t="shared" si="437"/>
        <v>56</v>
      </c>
      <c r="BK1428" s="131" t="str">
        <f t="shared" si="439"/>
        <v>Pin d'Alep_F1_Dynamique_Pin d'Alep_56_</v>
      </c>
      <c r="BL1428" s="312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0" t="str">
        <f>+VLOOKUP(G1428,Liste!$A$7:$H$69,8,FALSE)</f>
        <v>Résineux</v>
      </c>
      <c r="BU1428" s="290">
        <f t="shared" si="440"/>
        <v>0</v>
      </c>
      <c r="BV1428" s="292">
        <f t="shared" si="441"/>
        <v>1</v>
      </c>
      <c r="BW1428" s="311">
        <v>0</v>
      </c>
      <c r="BX1428" s="290">
        <f t="shared" si="442"/>
        <v>0.43</v>
      </c>
      <c r="BY1428">
        <f t="shared" si="443"/>
        <v>0</v>
      </c>
      <c r="BZ1428" s="296">
        <f t="shared" si="444"/>
        <v>0</v>
      </c>
      <c r="CB1428" s="291">
        <v>0.6</v>
      </c>
      <c r="CC1428" s="291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hidden="1" x14ac:dyDescent="0.25">
      <c r="A1429" s="4">
        <v>2021</v>
      </c>
      <c r="B1429" s="308">
        <v>44320</v>
      </c>
      <c r="C1429" s="4" t="s">
        <v>1510</v>
      </c>
      <c r="D1429" s="4" t="s">
        <v>1511</v>
      </c>
      <c r="F1429" s="4" t="s">
        <v>1512</v>
      </c>
      <c r="G1429" s="5" t="s">
        <v>1500</v>
      </c>
      <c r="H1429" s="5" t="s">
        <v>1513</v>
      </c>
      <c r="I1429" s="5" t="s">
        <v>146</v>
      </c>
      <c r="J1429" s="5" t="s">
        <v>9</v>
      </c>
      <c r="K1429" s="5">
        <v>15.5</v>
      </c>
      <c r="L1429" s="5" t="s">
        <v>1514</v>
      </c>
      <c r="M1429" s="5">
        <v>1100</v>
      </c>
      <c r="N1429" s="5" t="s">
        <v>170</v>
      </c>
      <c r="O1429" s="6" t="s">
        <v>81</v>
      </c>
      <c r="P1429" s="6" t="s">
        <v>1516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+VLOOKUP(G1429,Liste!$A$7:$G$69,3,FALSE)</f>
        <v>Pin d'Alep</v>
      </c>
      <c r="BI1429" s="96" t="str">
        <f>+VLOOKUP(H1429,Liste!$B$7:$G$69,5,FALSE)</f>
        <v>Pin d'Alep</v>
      </c>
      <c r="BJ1429" s="131">
        <f t="shared" si="437"/>
        <v>57</v>
      </c>
      <c r="BK1429" s="131" t="str">
        <f t="shared" si="439"/>
        <v>Pin d'Alep_F1_Dynamique_Pin d'Alep_57_</v>
      </c>
      <c r="BL1429" s="312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0" t="str">
        <f>+VLOOKUP(G1429,Liste!$A$7:$H$69,8,FALSE)</f>
        <v>Résineux</v>
      </c>
      <c r="BU1429" s="290">
        <f t="shared" si="440"/>
        <v>0</v>
      </c>
      <c r="BV1429" s="292">
        <f t="shared" si="441"/>
        <v>1</v>
      </c>
      <c r="BW1429" s="311">
        <v>0</v>
      </c>
      <c r="BX1429" s="290">
        <f t="shared" si="442"/>
        <v>0.43</v>
      </c>
      <c r="BY1429">
        <f t="shared" si="443"/>
        <v>0</v>
      </c>
      <c r="BZ1429" s="296">
        <f t="shared" si="444"/>
        <v>0</v>
      </c>
      <c r="CB1429" s="291">
        <v>0.6</v>
      </c>
      <c r="CC1429" s="291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hidden="1" x14ac:dyDescent="0.25">
      <c r="A1430" s="4">
        <v>2021</v>
      </c>
      <c r="B1430" s="308">
        <v>44320</v>
      </c>
      <c r="C1430" s="4" t="s">
        <v>1510</v>
      </c>
      <c r="D1430" s="4" t="s">
        <v>1511</v>
      </c>
      <c r="F1430" s="4" t="s">
        <v>1512</v>
      </c>
      <c r="G1430" s="5" t="s">
        <v>1500</v>
      </c>
      <c r="H1430" s="5" t="s">
        <v>1513</v>
      </c>
      <c r="I1430" s="5" t="s">
        <v>146</v>
      </c>
      <c r="J1430" s="5" t="s">
        <v>9</v>
      </c>
      <c r="K1430" s="5">
        <v>15.5</v>
      </c>
      <c r="L1430" s="5" t="s">
        <v>1514</v>
      </c>
      <c r="M1430" s="5">
        <v>1100</v>
      </c>
      <c r="N1430" s="5" t="s">
        <v>170</v>
      </c>
      <c r="O1430" s="6" t="s">
        <v>81</v>
      </c>
      <c r="P1430" s="6" t="s">
        <v>1516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+VLOOKUP(G1430,Liste!$A$7:$G$69,3,FALSE)</f>
        <v>Pin d'Alep</v>
      </c>
      <c r="BI1430" s="96" t="str">
        <f>+VLOOKUP(H1430,Liste!$B$7:$G$69,5,FALSE)</f>
        <v>Pin d'Alep</v>
      </c>
      <c r="BJ1430" s="131">
        <f t="shared" si="437"/>
        <v>58</v>
      </c>
      <c r="BK1430" s="131" t="str">
        <f t="shared" si="439"/>
        <v>Pin d'Alep_F1_Dynamique_Pin d'Alep_58_</v>
      </c>
      <c r="BL1430" s="312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0" t="str">
        <f>+VLOOKUP(G1430,Liste!$A$7:$H$69,8,FALSE)</f>
        <v>Résineux</v>
      </c>
      <c r="BU1430" s="290">
        <f t="shared" si="440"/>
        <v>0</v>
      </c>
      <c r="BV1430" s="292">
        <f t="shared" si="441"/>
        <v>1</v>
      </c>
      <c r="BW1430" s="311">
        <v>0</v>
      </c>
      <c r="BX1430" s="290">
        <f t="shared" si="442"/>
        <v>0.43</v>
      </c>
      <c r="BY1430">
        <f t="shared" si="443"/>
        <v>0</v>
      </c>
      <c r="BZ1430" s="296">
        <f t="shared" si="444"/>
        <v>0</v>
      </c>
      <c r="CB1430" s="291">
        <v>0.6</v>
      </c>
      <c r="CC1430" s="291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hidden="1" x14ac:dyDescent="0.25">
      <c r="A1431" s="4">
        <v>2021</v>
      </c>
      <c r="B1431" s="308">
        <v>44320</v>
      </c>
      <c r="C1431" s="4" t="s">
        <v>1510</v>
      </c>
      <c r="D1431" s="4" t="s">
        <v>1511</v>
      </c>
      <c r="F1431" s="4" t="s">
        <v>1512</v>
      </c>
      <c r="G1431" s="5" t="s">
        <v>1500</v>
      </c>
      <c r="H1431" s="5" t="s">
        <v>1513</v>
      </c>
      <c r="I1431" s="5" t="s">
        <v>146</v>
      </c>
      <c r="J1431" s="5" t="s">
        <v>9</v>
      </c>
      <c r="K1431" s="5">
        <v>15.5</v>
      </c>
      <c r="L1431" s="5" t="s">
        <v>1514</v>
      </c>
      <c r="M1431" s="5">
        <v>1100</v>
      </c>
      <c r="N1431" s="5" t="s">
        <v>170</v>
      </c>
      <c r="O1431" s="6" t="s">
        <v>81</v>
      </c>
      <c r="P1431" s="6" t="s">
        <v>1516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+VLOOKUP(G1431,Liste!$A$7:$G$69,3,FALSE)</f>
        <v>Pin d'Alep</v>
      </c>
      <c r="BI1431" s="96" t="str">
        <f>+VLOOKUP(H1431,Liste!$B$7:$G$69,5,FALSE)</f>
        <v>Pin d'Alep</v>
      </c>
      <c r="BJ1431" s="131">
        <f t="shared" si="437"/>
        <v>59</v>
      </c>
      <c r="BK1431" s="131" t="str">
        <f t="shared" si="439"/>
        <v>Pin d'Alep_F1_Dynamique_Pin d'Alep_59_</v>
      </c>
      <c r="BL1431" s="312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0" t="str">
        <f>+VLOOKUP(G1431,Liste!$A$7:$H$69,8,FALSE)</f>
        <v>Résineux</v>
      </c>
      <c r="BU1431" s="290">
        <f t="shared" si="440"/>
        <v>0</v>
      </c>
      <c r="BV1431" s="292">
        <f t="shared" si="441"/>
        <v>1</v>
      </c>
      <c r="BW1431" s="311">
        <v>0</v>
      </c>
      <c r="BX1431" s="290">
        <f t="shared" si="442"/>
        <v>0.43</v>
      </c>
      <c r="BY1431">
        <f t="shared" si="443"/>
        <v>0</v>
      </c>
      <c r="BZ1431" s="296">
        <f t="shared" si="444"/>
        <v>0</v>
      </c>
      <c r="CB1431" s="291">
        <v>0.6</v>
      </c>
      <c r="CC1431" s="291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hidden="1" x14ac:dyDescent="0.25">
      <c r="A1432" s="4">
        <v>2021</v>
      </c>
      <c r="B1432" s="308">
        <v>44320</v>
      </c>
      <c r="C1432" s="4" t="s">
        <v>1510</v>
      </c>
      <c r="D1432" s="4" t="s">
        <v>1511</v>
      </c>
      <c r="F1432" s="4" t="s">
        <v>1512</v>
      </c>
      <c r="G1432" s="5" t="s">
        <v>1500</v>
      </c>
      <c r="H1432" s="5" t="s">
        <v>1513</v>
      </c>
      <c r="I1432" s="5" t="s">
        <v>146</v>
      </c>
      <c r="J1432" s="5" t="s">
        <v>9</v>
      </c>
      <c r="K1432" s="5">
        <v>15.5</v>
      </c>
      <c r="L1432" s="5" t="s">
        <v>1514</v>
      </c>
      <c r="M1432" s="5">
        <v>1100</v>
      </c>
      <c r="N1432" s="5" t="s">
        <v>170</v>
      </c>
      <c r="O1432" s="6" t="s">
        <v>81</v>
      </c>
      <c r="P1432" s="6" t="s">
        <v>1516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+VLOOKUP(G1432,Liste!$A$7:$G$69,3,FALSE)</f>
        <v>Pin d'Alep</v>
      </c>
      <c r="BI1432" s="96" t="str">
        <f>+VLOOKUP(H1432,Liste!$B$7:$G$69,5,FALSE)</f>
        <v>Pin d'Alep</v>
      </c>
      <c r="BJ1432" s="131">
        <f t="shared" si="437"/>
        <v>60</v>
      </c>
      <c r="BK1432" s="131" t="str">
        <f t="shared" si="439"/>
        <v>Pin d'Alep_F1_Dynamique_Pin d'Alep_60_</v>
      </c>
      <c r="BL1432" s="312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0" t="str">
        <f>+VLOOKUP(G1432,Liste!$A$7:$H$69,8,FALSE)</f>
        <v>Résineux</v>
      </c>
      <c r="BU1432" s="290">
        <f t="shared" si="440"/>
        <v>0</v>
      </c>
      <c r="BV1432" s="292">
        <f t="shared" si="441"/>
        <v>1</v>
      </c>
      <c r="BW1432" s="311">
        <v>0</v>
      </c>
      <c r="BX1432" s="290">
        <f t="shared" si="442"/>
        <v>0.43</v>
      </c>
      <c r="BY1432">
        <f t="shared" si="443"/>
        <v>0</v>
      </c>
      <c r="BZ1432" s="296">
        <f t="shared" si="444"/>
        <v>0</v>
      </c>
      <c r="CB1432" s="291">
        <v>0.6</v>
      </c>
      <c r="CC1432" s="291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hidden="1" x14ac:dyDescent="0.25">
      <c r="A1433" s="4">
        <v>2021</v>
      </c>
      <c r="B1433" s="308">
        <v>44320</v>
      </c>
      <c r="C1433" s="4" t="s">
        <v>1510</v>
      </c>
      <c r="D1433" s="4" t="s">
        <v>1511</v>
      </c>
      <c r="F1433" s="4" t="s">
        <v>1512</v>
      </c>
      <c r="G1433" s="5" t="s">
        <v>1500</v>
      </c>
      <c r="H1433" s="5" t="s">
        <v>1513</v>
      </c>
      <c r="I1433" s="5" t="s">
        <v>146</v>
      </c>
      <c r="J1433" s="5" t="s">
        <v>9</v>
      </c>
      <c r="K1433" s="5">
        <v>15.5</v>
      </c>
      <c r="L1433" s="5" t="s">
        <v>1514</v>
      </c>
      <c r="M1433" s="5">
        <v>1100</v>
      </c>
      <c r="N1433" s="5" t="s">
        <v>170</v>
      </c>
      <c r="O1433" s="6" t="s">
        <v>81</v>
      </c>
      <c r="P1433" s="6" t="s">
        <v>1516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+VLOOKUP(G1433,Liste!$A$7:$G$69,3,FALSE)</f>
        <v>Pin d'Alep</v>
      </c>
      <c r="BI1433" s="96" t="str">
        <f>+VLOOKUP(H1433,Liste!$B$7:$G$69,5,FALSE)</f>
        <v>Pin d'Alep</v>
      </c>
      <c r="BJ1433" s="131">
        <f t="shared" si="437"/>
        <v>61</v>
      </c>
      <c r="BK1433" s="131" t="str">
        <f t="shared" si="439"/>
        <v>Pin d'Alep_F1_Dynamique_Pin d'Alep_61_</v>
      </c>
      <c r="BL1433" s="312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0" t="str">
        <f>+VLOOKUP(G1433,Liste!$A$7:$H$69,8,FALSE)</f>
        <v>Résineux</v>
      </c>
      <c r="BU1433" s="290">
        <f t="shared" si="440"/>
        <v>0</v>
      </c>
      <c r="BV1433" s="292">
        <f t="shared" si="441"/>
        <v>1</v>
      </c>
      <c r="BW1433" s="311">
        <v>0</v>
      </c>
      <c r="BX1433" s="290">
        <f t="shared" si="442"/>
        <v>0.43</v>
      </c>
      <c r="BY1433">
        <f t="shared" si="443"/>
        <v>0</v>
      </c>
      <c r="BZ1433" s="296">
        <f t="shared" si="444"/>
        <v>0</v>
      </c>
      <c r="CB1433" s="291">
        <v>0.6</v>
      </c>
      <c r="CC1433" s="291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hidden="1" x14ac:dyDescent="0.25">
      <c r="A1434" s="4">
        <v>2021</v>
      </c>
      <c r="B1434" s="308">
        <v>44320</v>
      </c>
      <c r="C1434" s="4" t="s">
        <v>1510</v>
      </c>
      <c r="D1434" s="4" t="s">
        <v>1511</v>
      </c>
      <c r="F1434" s="4" t="s">
        <v>1512</v>
      </c>
      <c r="G1434" s="5" t="s">
        <v>1500</v>
      </c>
      <c r="H1434" s="5" t="s">
        <v>1513</v>
      </c>
      <c r="I1434" s="5" t="s">
        <v>146</v>
      </c>
      <c r="J1434" s="5" t="s">
        <v>9</v>
      </c>
      <c r="K1434" s="5">
        <v>15.5</v>
      </c>
      <c r="L1434" s="5" t="s">
        <v>1514</v>
      </c>
      <c r="M1434" s="5">
        <v>1100</v>
      </c>
      <c r="N1434" s="5" t="s">
        <v>170</v>
      </c>
      <c r="O1434" s="6" t="s">
        <v>81</v>
      </c>
      <c r="P1434" s="6" t="s">
        <v>1516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+VLOOKUP(G1434,Liste!$A$7:$G$69,3,FALSE)</f>
        <v>Pin d'Alep</v>
      </c>
      <c r="BI1434" s="96" t="str">
        <f>+VLOOKUP(H1434,Liste!$B$7:$G$69,5,FALSE)</f>
        <v>Pin d'Alep</v>
      </c>
      <c r="BJ1434" s="131">
        <f t="shared" si="437"/>
        <v>61</v>
      </c>
      <c r="BK1434" s="131" t="str">
        <f t="shared" si="439"/>
        <v>Pin d'Alep_F1_Dynamique_Pin d'Alep_61_</v>
      </c>
      <c r="BL1434" s="312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0" t="str">
        <f>+VLOOKUP(G1434,Liste!$A$7:$H$69,8,FALSE)</f>
        <v>Résineux</v>
      </c>
      <c r="BU1434" s="290">
        <f t="shared" si="440"/>
        <v>0</v>
      </c>
      <c r="BV1434" s="292">
        <f t="shared" si="441"/>
        <v>1</v>
      </c>
      <c r="BW1434" s="311">
        <v>0</v>
      </c>
      <c r="BX1434" s="290">
        <f t="shared" si="442"/>
        <v>0.43</v>
      </c>
      <c r="BY1434">
        <f t="shared" si="443"/>
        <v>0</v>
      </c>
      <c r="BZ1434" s="296">
        <f t="shared" si="444"/>
        <v>0</v>
      </c>
      <c r="CB1434" s="291">
        <v>0.6</v>
      </c>
      <c r="CC1434" s="291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hidden="1" x14ac:dyDescent="0.25">
      <c r="A1435" s="4">
        <v>2021</v>
      </c>
      <c r="B1435" s="308">
        <v>44320</v>
      </c>
      <c r="C1435" s="4" t="s">
        <v>1510</v>
      </c>
      <c r="D1435" s="4" t="s">
        <v>1511</v>
      </c>
      <c r="F1435" s="4" t="s">
        <v>1512</v>
      </c>
      <c r="G1435" s="5" t="s">
        <v>1500</v>
      </c>
      <c r="H1435" s="5" t="s">
        <v>1513</v>
      </c>
      <c r="I1435" s="5" t="s">
        <v>146</v>
      </c>
      <c r="J1435" s="5" t="s">
        <v>9</v>
      </c>
      <c r="K1435" s="5">
        <v>15.5</v>
      </c>
      <c r="L1435" s="5" t="s">
        <v>1514</v>
      </c>
      <c r="M1435" s="5">
        <v>1100</v>
      </c>
      <c r="N1435" s="5" t="s">
        <v>170</v>
      </c>
      <c r="O1435" s="6" t="s">
        <v>81</v>
      </c>
      <c r="P1435" s="6" t="s">
        <v>1516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+VLOOKUP(G1435,Liste!$A$7:$G$69,3,FALSE)</f>
        <v>Pin d'Alep</v>
      </c>
      <c r="BI1435" s="96" t="str">
        <f>+VLOOKUP(H1435,Liste!$B$7:$G$69,5,FALSE)</f>
        <v>Pin d'Alep</v>
      </c>
      <c r="BJ1435" s="131">
        <f t="shared" si="437"/>
        <v>62</v>
      </c>
      <c r="BK1435" s="131" t="str">
        <f t="shared" si="439"/>
        <v>Pin d'Alep_F1_Dynamique_Pin d'Alep_62_</v>
      </c>
      <c r="BL1435" s="312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0" t="str">
        <f>+VLOOKUP(G1435,Liste!$A$7:$H$69,8,FALSE)</f>
        <v>Résineux</v>
      </c>
      <c r="BU1435" s="290">
        <f t="shared" si="440"/>
        <v>0</v>
      </c>
      <c r="BV1435" s="292">
        <f t="shared" si="441"/>
        <v>1</v>
      </c>
      <c r="BW1435" s="311">
        <v>0</v>
      </c>
      <c r="BX1435" s="290">
        <f t="shared" si="442"/>
        <v>0.43</v>
      </c>
      <c r="BY1435">
        <f t="shared" si="443"/>
        <v>0</v>
      </c>
      <c r="BZ1435" s="296">
        <f t="shared" si="444"/>
        <v>0</v>
      </c>
      <c r="CB1435" s="291">
        <v>0.6</v>
      </c>
      <c r="CC1435" s="291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hidden="1" x14ac:dyDescent="0.25">
      <c r="A1436" s="4">
        <v>2021</v>
      </c>
      <c r="B1436" s="308">
        <v>44320</v>
      </c>
      <c r="C1436" s="4" t="s">
        <v>1510</v>
      </c>
      <c r="D1436" s="4" t="s">
        <v>1511</v>
      </c>
      <c r="F1436" s="4" t="s">
        <v>1512</v>
      </c>
      <c r="G1436" s="5" t="s">
        <v>1500</v>
      </c>
      <c r="H1436" s="5" t="s">
        <v>1513</v>
      </c>
      <c r="I1436" s="5" t="s">
        <v>146</v>
      </c>
      <c r="J1436" s="5" t="s">
        <v>9</v>
      </c>
      <c r="K1436" s="5">
        <v>15.5</v>
      </c>
      <c r="L1436" s="5" t="s">
        <v>1514</v>
      </c>
      <c r="M1436" s="5">
        <v>1100</v>
      </c>
      <c r="N1436" s="5" t="s">
        <v>170</v>
      </c>
      <c r="O1436" s="6" t="s">
        <v>81</v>
      </c>
      <c r="P1436" s="6" t="s">
        <v>1516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+VLOOKUP(G1436,Liste!$A$7:$G$69,3,FALSE)</f>
        <v>Pin d'Alep</v>
      </c>
      <c r="BI1436" s="96" t="str">
        <f>+VLOOKUP(H1436,Liste!$B$7:$G$69,5,FALSE)</f>
        <v>Pin d'Alep</v>
      </c>
      <c r="BJ1436" s="131">
        <f t="shared" si="437"/>
        <v>63</v>
      </c>
      <c r="BK1436" s="131" t="str">
        <f t="shared" si="439"/>
        <v>Pin d'Alep_F1_Dynamique_Pin d'Alep_63_</v>
      </c>
      <c r="BL1436" s="312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0" t="str">
        <f>+VLOOKUP(G1436,Liste!$A$7:$H$69,8,FALSE)</f>
        <v>Résineux</v>
      </c>
      <c r="BU1436" s="290">
        <f t="shared" si="440"/>
        <v>0</v>
      </c>
      <c r="BV1436" s="292">
        <f t="shared" si="441"/>
        <v>1</v>
      </c>
      <c r="BW1436" s="311">
        <v>0</v>
      </c>
      <c r="BX1436" s="290">
        <f t="shared" si="442"/>
        <v>0.43</v>
      </c>
      <c r="BY1436">
        <f t="shared" si="443"/>
        <v>0</v>
      </c>
      <c r="BZ1436" s="296">
        <f t="shared" si="444"/>
        <v>0</v>
      </c>
      <c r="CB1436" s="291">
        <v>0.6</v>
      </c>
      <c r="CC1436" s="291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hidden="1" x14ac:dyDescent="0.25">
      <c r="A1437" s="4">
        <v>2021</v>
      </c>
      <c r="B1437" s="308">
        <v>44320</v>
      </c>
      <c r="C1437" s="4" t="s">
        <v>1510</v>
      </c>
      <c r="D1437" s="4" t="s">
        <v>1511</v>
      </c>
      <c r="F1437" s="4" t="s">
        <v>1512</v>
      </c>
      <c r="G1437" s="5" t="s">
        <v>1500</v>
      </c>
      <c r="H1437" s="5" t="s">
        <v>1513</v>
      </c>
      <c r="I1437" s="5" t="s">
        <v>146</v>
      </c>
      <c r="J1437" s="5" t="s">
        <v>9</v>
      </c>
      <c r="K1437" s="5">
        <v>15.5</v>
      </c>
      <c r="L1437" s="5" t="s">
        <v>1514</v>
      </c>
      <c r="M1437" s="5">
        <v>1100</v>
      </c>
      <c r="N1437" s="5" t="s">
        <v>170</v>
      </c>
      <c r="O1437" s="6" t="s">
        <v>81</v>
      </c>
      <c r="P1437" s="6" t="s">
        <v>1516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+VLOOKUP(G1437,Liste!$A$7:$G$69,3,FALSE)</f>
        <v>Pin d'Alep</v>
      </c>
      <c r="BI1437" s="96" t="str">
        <f>+VLOOKUP(H1437,Liste!$B$7:$G$69,5,FALSE)</f>
        <v>Pin d'Alep</v>
      </c>
      <c r="BJ1437" s="131">
        <f t="shared" si="437"/>
        <v>64</v>
      </c>
      <c r="BK1437" s="131" t="str">
        <f t="shared" si="439"/>
        <v>Pin d'Alep_F1_Dynamique_Pin d'Alep_64_</v>
      </c>
      <c r="BL1437" s="312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0" t="str">
        <f>+VLOOKUP(G1437,Liste!$A$7:$H$69,8,FALSE)</f>
        <v>Résineux</v>
      </c>
      <c r="BU1437" s="290">
        <f t="shared" si="440"/>
        <v>0</v>
      </c>
      <c r="BV1437" s="292">
        <f t="shared" si="441"/>
        <v>1</v>
      </c>
      <c r="BW1437" s="311">
        <v>0</v>
      </c>
      <c r="BX1437" s="290">
        <f t="shared" si="442"/>
        <v>0.43</v>
      </c>
      <c r="BY1437">
        <f t="shared" si="443"/>
        <v>0</v>
      </c>
      <c r="BZ1437" s="296">
        <f t="shared" si="444"/>
        <v>0</v>
      </c>
      <c r="CB1437" s="291">
        <v>0.6</v>
      </c>
      <c r="CC1437" s="291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hidden="1" x14ac:dyDescent="0.25">
      <c r="A1438" s="4">
        <v>2021</v>
      </c>
      <c r="B1438" s="308">
        <v>44320</v>
      </c>
      <c r="C1438" s="4" t="s">
        <v>1510</v>
      </c>
      <c r="D1438" s="4" t="s">
        <v>1511</v>
      </c>
      <c r="F1438" s="4" t="s">
        <v>1512</v>
      </c>
      <c r="G1438" s="5" t="s">
        <v>1500</v>
      </c>
      <c r="H1438" s="5" t="s">
        <v>1513</v>
      </c>
      <c r="I1438" s="5" t="s">
        <v>146</v>
      </c>
      <c r="J1438" s="5" t="s">
        <v>9</v>
      </c>
      <c r="K1438" s="5">
        <v>15.5</v>
      </c>
      <c r="L1438" s="5" t="s">
        <v>1514</v>
      </c>
      <c r="M1438" s="5">
        <v>1100</v>
      </c>
      <c r="N1438" s="5" t="s">
        <v>170</v>
      </c>
      <c r="O1438" s="6" t="s">
        <v>81</v>
      </c>
      <c r="P1438" s="6" t="s">
        <v>1516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+VLOOKUP(G1438,Liste!$A$7:$G$69,3,FALSE)</f>
        <v>Pin d'Alep</v>
      </c>
      <c r="BI1438" s="96" t="str">
        <f>+VLOOKUP(H1438,Liste!$B$7:$G$69,5,FALSE)</f>
        <v>Pin d'Alep</v>
      </c>
      <c r="BJ1438" s="131">
        <f t="shared" si="437"/>
        <v>65</v>
      </c>
      <c r="BK1438" s="131" t="str">
        <f t="shared" si="439"/>
        <v>Pin d'Alep_F1_Dynamique_Pin d'Alep_65_</v>
      </c>
      <c r="BL1438" s="312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0" t="str">
        <f>+VLOOKUP(G1438,Liste!$A$7:$H$69,8,FALSE)</f>
        <v>Résineux</v>
      </c>
      <c r="BU1438" s="290">
        <f t="shared" si="440"/>
        <v>0</v>
      </c>
      <c r="BV1438" s="292">
        <f t="shared" si="441"/>
        <v>1</v>
      </c>
      <c r="BW1438" s="311">
        <v>0</v>
      </c>
      <c r="BX1438" s="290">
        <f t="shared" si="442"/>
        <v>0.43</v>
      </c>
      <c r="BY1438">
        <f t="shared" si="443"/>
        <v>0</v>
      </c>
      <c r="BZ1438" s="296">
        <f t="shared" si="444"/>
        <v>0</v>
      </c>
      <c r="CB1438" s="291">
        <v>0.6</v>
      </c>
      <c r="CC1438" s="291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hidden="1" x14ac:dyDescent="0.25">
      <c r="A1439" s="4">
        <v>2021</v>
      </c>
      <c r="B1439" s="308">
        <v>44320</v>
      </c>
      <c r="C1439" s="4" t="s">
        <v>1510</v>
      </c>
      <c r="D1439" s="4" t="s">
        <v>1511</v>
      </c>
      <c r="F1439" s="4" t="s">
        <v>1512</v>
      </c>
      <c r="G1439" s="5" t="s">
        <v>1500</v>
      </c>
      <c r="H1439" s="5" t="s">
        <v>1513</v>
      </c>
      <c r="I1439" s="5" t="s">
        <v>146</v>
      </c>
      <c r="J1439" s="5" t="s">
        <v>9</v>
      </c>
      <c r="K1439" s="5">
        <v>15.5</v>
      </c>
      <c r="L1439" s="5" t="s">
        <v>1514</v>
      </c>
      <c r="M1439" s="5">
        <v>1100</v>
      </c>
      <c r="N1439" s="5" t="s">
        <v>170</v>
      </c>
      <c r="O1439" s="6" t="s">
        <v>81</v>
      </c>
      <c r="P1439" s="6" t="s">
        <v>1516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+VLOOKUP(G1439,Liste!$A$7:$G$69,3,FALSE)</f>
        <v>Pin d'Alep</v>
      </c>
      <c r="BI1439" s="96" t="str">
        <f>+VLOOKUP(H1439,Liste!$B$7:$G$69,5,FALSE)</f>
        <v>Pin d'Alep</v>
      </c>
      <c r="BJ1439" s="131">
        <f t="shared" si="437"/>
        <v>66</v>
      </c>
      <c r="BK1439" s="131" t="str">
        <f t="shared" si="439"/>
        <v>Pin d'Alep_F1_Dynamique_Pin d'Alep_66_</v>
      </c>
      <c r="BL1439" s="312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0" t="str">
        <f>+VLOOKUP(G1439,Liste!$A$7:$H$69,8,FALSE)</f>
        <v>Résineux</v>
      </c>
      <c r="BU1439" s="290">
        <f t="shared" si="440"/>
        <v>0</v>
      </c>
      <c r="BV1439" s="292">
        <f t="shared" si="441"/>
        <v>1</v>
      </c>
      <c r="BW1439" s="311">
        <v>0</v>
      </c>
      <c r="BX1439" s="290">
        <f t="shared" si="442"/>
        <v>0.43</v>
      </c>
      <c r="BY1439">
        <f t="shared" si="443"/>
        <v>0</v>
      </c>
      <c r="BZ1439" s="296">
        <f t="shared" si="444"/>
        <v>0</v>
      </c>
      <c r="CB1439" s="291">
        <v>0.6</v>
      </c>
      <c r="CC1439" s="291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hidden="1" x14ac:dyDescent="0.25">
      <c r="A1440" s="4">
        <v>2021</v>
      </c>
      <c r="B1440" s="308">
        <v>44320</v>
      </c>
      <c r="C1440" s="4" t="s">
        <v>1510</v>
      </c>
      <c r="D1440" s="4" t="s">
        <v>1511</v>
      </c>
      <c r="F1440" s="4" t="s">
        <v>1512</v>
      </c>
      <c r="G1440" s="5" t="s">
        <v>1500</v>
      </c>
      <c r="H1440" s="5" t="s">
        <v>1513</v>
      </c>
      <c r="I1440" s="5" t="s">
        <v>146</v>
      </c>
      <c r="J1440" s="5" t="s">
        <v>9</v>
      </c>
      <c r="K1440" s="5">
        <v>15.5</v>
      </c>
      <c r="L1440" s="5" t="s">
        <v>1514</v>
      </c>
      <c r="M1440" s="5">
        <v>1100</v>
      </c>
      <c r="N1440" s="5" t="s">
        <v>170</v>
      </c>
      <c r="O1440" s="6" t="s">
        <v>81</v>
      </c>
      <c r="P1440" s="6" t="s">
        <v>1516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+VLOOKUP(G1440,Liste!$A$7:$G$69,3,FALSE)</f>
        <v>Pin d'Alep</v>
      </c>
      <c r="BI1440" s="96" t="str">
        <f>+VLOOKUP(H1440,Liste!$B$7:$G$69,5,FALSE)</f>
        <v>Pin d'Alep</v>
      </c>
      <c r="BJ1440" s="131">
        <f t="shared" si="437"/>
        <v>67</v>
      </c>
      <c r="BK1440" s="131" t="str">
        <f t="shared" si="439"/>
        <v>Pin d'Alep_F1_Dynamique_Pin d'Alep_67_</v>
      </c>
      <c r="BL1440" s="312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0" t="str">
        <f>+VLOOKUP(G1440,Liste!$A$7:$H$69,8,FALSE)</f>
        <v>Résineux</v>
      </c>
      <c r="BU1440" s="290">
        <f t="shared" si="440"/>
        <v>0</v>
      </c>
      <c r="BV1440" s="292">
        <f t="shared" si="441"/>
        <v>1</v>
      </c>
      <c r="BW1440" s="311">
        <v>0</v>
      </c>
      <c r="BX1440" s="290">
        <f t="shared" si="442"/>
        <v>0.43</v>
      </c>
      <c r="BY1440">
        <f t="shared" si="443"/>
        <v>0</v>
      </c>
      <c r="BZ1440" s="296">
        <f t="shared" si="444"/>
        <v>0</v>
      </c>
      <c r="CB1440" s="291">
        <v>0.6</v>
      </c>
      <c r="CC1440" s="291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hidden="1" x14ac:dyDescent="0.25">
      <c r="A1441" s="4">
        <v>2021</v>
      </c>
      <c r="B1441" s="308">
        <v>44320</v>
      </c>
      <c r="C1441" s="4" t="s">
        <v>1510</v>
      </c>
      <c r="D1441" s="4" t="s">
        <v>1511</v>
      </c>
      <c r="F1441" s="4" t="s">
        <v>1512</v>
      </c>
      <c r="G1441" s="5" t="s">
        <v>1500</v>
      </c>
      <c r="H1441" s="5" t="s">
        <v>1513</v>
      </c>
      <c r="I1441" s="5" t="s">
        <v>146</v>
      </c>
      <c r="J1441" s="5" t="s">
        <v>9</v>
      </c>
      <c r="K1441" s="5">
        <v>15.5</v>
      </c>
      <c r="L1441" s="5" t="s">
        <v>1514</v>
      </c>
      <c r="M1441" s="5">
        <v>1100</v>
      </c>
      <c r="N1441" s="5" t="s">
        <v>170</v>
      </c>
      <c r="O1441" s="6" t="s">
        <v>81</v>
      </c>
      <c r="P1441" s="6" t="s">
        <v>1516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+VLOOKUP(G1441,Liste!$A$7:$G$69,3,FALSE)</f>
        <v>Pin d'Alep</v>
      </c>
      <c r="BI1441" s="96" t="str">
        <f>+VLOOKUP(H1441,Liste!$B$7:$G$69,5,FALSE)</f>
        <v>Pin d'Alep</v>
      </c>
      <c r="BJ1441" s="131">
        <f t="shared" si="437"/>
        <v>68</v>
      </c>
      <c r="BK1441" s="131" t="str">
        <f t="shared" si="439"/>
        <v>Pin d'Alep_F1_Dynamique_Pin d'Alep_68_</v>
      </c>
      <c r="BL1441" s="312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0" t="str">
        <f>+VLOOKUP(G1441,Liste!$A$7:$H$69,8,FALSE)</f>
        <v>Résineux</v>
      </c>
      <c r="BU1441" s="290">
        <f t="shared" si="440"/>
        <v>0</v>
      </c>
      <c r="BV1441" s="292">
        <f t="shared" si="441"/>
        <v>1</v>
      </c>
      <c r="BW1441" s="311">
        <v>0</v>
      </c>
      <c r="BX1441" s="290">
        <f t="shared" si="442"/>
        <v>0.43</v>
      </c>
      <c r="BY1441">
        <f t="shared" si="443"/>
        <v>0</v>
      </c>
      <c r="BZ1441" s="296">
        <f t="shared" si="444"/>
        <v>0</v>
      </c>
      <c r="CB1441" s="291">
        <v>0.6</v>
      </c>
      <c r="CC1441" s="291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hidden="1" x14ac:dyDescent="0.25">
      <c r="A1442" s="4">
        <v>2021</v>
      </c>
      <c r="B1442" s="308">
        <v>44320</v>
      </c>
      <c r="C1442" s="4" t="s">
        <v>1510</v>
      </c>
      <c r="D1442" s="4" t="s">
        <v>1511</v>
      </c>
      <c r="F1442" s="4" t="s">
        <v>1512</v>
      </c>
      <c r="G1442" s="5" t="s">
        <v>1500</v>
      </c>
      <c r="H1442" s="5" t="s">
        <v>1513</v>
      </c>
      <c r="I1442" s="5" t="s">
        <v>146</v>
      </c>
      <c r="J1442" s="5" t="s">
        <v>9</v>
      </c>
      <c r="K1442" s="5">
        <v>15.5</v>
      </c>
      <c r="L1442" s="5" t="s">
        <v>1514</v>
      </c>
      <c r="M1442" s="5">
        <v>1100</v>
      </c>
      <c r="N1442" s="5" t="s">
        <v>170</v>
      </c>
      <c r="O1442" s="6" t="s">
        <v>81</v>
      </c>
      <c r="P1442" s="6" t="s">
        <v>1516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+VLOOKUP(G1442,Liste!$A$7:$G$69,3,FALSE)</f>
        <v>Pin d'Alep</v>
      </c>
      <c r="BI1442" s="96" t="str">
        <f>+VLOOKUP(H1442,Liste!$B$7:$G$69,5,FALSE)</f>
        <v>Pin d'Alep</v>
      </c>
      <c r="BJ1442" s="131">
        <f t="shared" si="437"/>
        <v>69</v>
      </c>
      <c r="BK1442" s="131" t="str">
        <f t="shared" si="439"/>
        <v>Pin d'Alep_F1_Dynamique_Pin d'Alep_69_</v>
      </c>
      <c r="BL1442" s="312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0" t="str">
        <f>+VLOOKUP(G1442,Liste!$A$7:$H$69,8,FALSE)</f>
        <v>Résineux</v>
      </c>
      <c r="BU1442" s="290">
        <f t="shared" si="440"/>
        <v>0</v>
      </c>
      <c r="BV1442" s="292">
        <f t="shared" si="441"/>
        <v>1</v>
      </c>
      <c r="BW1442" s="311">
        <v>0</v>
      </c>
      <c r="BX1442" s="290">
        <f t="shared" si="442"/>
        <v>0.43</v>
      </c>
      <c r="BY1442">
        <f t="shared" si="443"/>
        <v>0</v>
      </c>
      <c r="BZ1442" s="296">
        <f t="shared" si="444"/>
        <v>0</v>
      </c>
      <c r="CB1442" s="291">
        <v>0.6</v>
      </c>
      <c r="CC1442" s="291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hidden="1" x14ac:dyDescent="0.25">
      <c r="A1443" s="4">
        <v>2021</v>
      </c>
      <c r="B1443" s="308">
        <v>44320</v>
      </c>
      <c r="C1443" s="4" t="s">
        <v>1510</v>
      </c>
      <c r="D1443" s="4" t="s">
        <v>1511</v>
      </c>
      <c r="F1443" s="4" t="s">
        <v>1512</v>
      </c>
      <c r="G1443" s="5" t="s">
        <v>1500</v>
      </c>
      <c r="H1443" s="5" t="s">
        <v>1513</v>
      </c>
      <c r="I1443" s="5" t="s">
        <v>146</v>
      </c>
      <c r="J1443" s="5" t="s">
        <v>9</v>
      </c>
      <c r="K1443" s="5">
        <v>15.5</v>
      </c>
      <c r="L1443" s="5" t="s">
        <v>1514</v>
      </c>
      <c r="M1443" s="5">
        <v>1100</v>
      </c>
      <c r="N1443" s="5" t="s">
        <v>170</v>
      </c>
      <c r="O1443" s="6" t="s">
        <v>81</v>
      </c>
      <c r="P1443" s="6" t="s">
        <v>1516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+VLOOKUP(G1443,Liste!$A$7:$G$69,3,FALSE)</f>
        <v>Pin d'Alep</v>
      </c>
      <c r="BI1443" s="96" t="str">
        <f>+VLOOKUP(H1443,Liste!$B$7:$G$69,5,FALSE)</f>
        <v>Pin d'Alep</v>
      </c>
      <c r="BJ1443" s="131">
        <f t="shared" si="437"/>
        <v>70</v>
      </c>
      <c r="BK1443" s="131" t="str">
        <f t="shared" si="439"/>
        <v>Pin d'Alep_F1_Dynamique_Pin d'Alep_70_</v>
      </c>
      <c r="BL1443" s="312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0" t="str">
        <f>+VLOOKUP(G1443,Liste!$A$7:$H$69,8,FALSE)</f>
        <v>Résineux</v>
      </c>
      <c r="BU1443" s="290">
        <f t="shared" si="440"/>
        <v>0</v>
      </c>
      <c r="BV1443" s="292">
        <f t="shared" si="441"/>
        <v>1</v>
      </c>
      <c r="BW1443" s="311">
        <v>0</v>
      </c>
      <c r="BX1443" s="290">
        <f t="shared" si="442"/>
        <v>0.43</v>
      </c>
      <c r="BY1443">
        <f t="shared" si="443"/>
        <v>0</v>
      </c>
      <c r="BZ1443" s="296">
        <f t="shared" si="444"/>
        <v>0</v>
      </c>
      <c r="CB1443" s="291">
        <v>0.6</v>
      </c>
      <c r="CC1443" s="291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hidden="1" x14ac:dyDescent="0.25">
      <c r="A1444" s="4">
        <v>2021</v>
      </c>
      <c r="B1444" s="308">
        <v>44320</v>
      </c>
      <c r="C1444" s="4" t="s">
        <v>1510</v>
      </c>
      <c r="D1444" s="4" t="s">
        <v>1511</v>
      </c>
      <c r="F1444" s="4" t="s">
        <v>1512</v>
      </c>
      <c r="G1444" s="5" t="s">
        <v>1500</v>
      </c>
      <c r="H1444" s="5" t="s">
        <v>1513</v>
      </c>
      <c r="I1444" s="5" t="s">
        <v>146</v>
      </c>
      <c r="J1444" s="5" t="s">
        <v>9</v>
      </c>
      <c r="K1444" s="5">
        <v>15.5</v>
      </c>
      <c r="L1444" s="5" t="s">
        <v>1514</v>
      </c>
      <c r="M1444" s="5">
        <v>1100</v>
      </c>
      <c r="N1444" s="5" t="s">
        <v>170</v>
      </c>
      <c r="O1444" s="6" t="s">
        <v>81</v>
      </c>
      <c r="P1444" s="6" t="s">
        <v>1516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+VLOOKUP(G1444,Liste!$A$7:$G$69,3,FALSE)</f>
        <v>Pin d'Alep</v>
      </c>
      <c r="BI1444" s="96" t="str">
        <f>+VLOOKUP(H1444,Liste!$B$7:$G$69,5,FALSE)</f>
        <v>Pin d'Alep</v>
      </c>
      <c r="BJ1444" s="131">
        <f t="shared" si="437"/>
        <v>71</v>
      </c>
      <c r="BK1444" s="131" t="str">
        <f t="shared" si="439"/>
        <v>Pin d'Alep_F1_Dynamique_Pin d'Alep_71_</v>
      </c>
      <c r="BL1444" s="312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0" t="str">
        <f>+VLOOKUP(G1444,Liste!$A$7:$H$69,8,FALSE)</f>
        <v>Résineux</v>
      </c>
      <c r="BU1444" s="290">
        <f t="shared" si="440"/>
        <v>0</v>
      </c>
      <c r="BV1444" s="292">
        <f t="shared" si="441"/>
        <v>1</v>
      </c>
      <c r="BW1444" s="311">
        <v>0</v>
      </c>
      <c r="BX1444" s="290">
        <f t="shared" si="442"/>
        <v>0.43</v>
      </c>
      <c r="BY1444">
        <f t="shared" si="443"/>
        <v>0</v>
      </c>
      <c r="BZ1444" s="296">
        <f t="shared" si="444"/>
        <v>0</v>
      </c>
      <c r="CB1444" s="291">
        <v>0.6</v>
      </c>
      <c r="CC1444" s="291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hidden="1" x14ac:dyDescent="0.25">
      <c r="A1445" s="4">
        <v>2021</v>
      </c>
      <c r="B1445" s="308">
        <v>44320</v>
      </c>
      <c r="C1445" s="4" t="s">
        <v>1510</v>
      </c>
      <c r="D1445" s="4" t="s">
        <v>1511</v>
      </c>
      <c r="F1445" s="4" t="s">
        <v>1512</v>
      </c>
      <c r="G1445" s="5" t="s">
        <v>1500</v>
      </c>
      <c r="H1445" s="5" t="s">
        <v>1513</v>
      </c>
      <c r="I1445" s="5" t="s">
        <v>146</v>
      </c>
      <c r="J1445" s="5" t="s">
        <v>9</v>
      </c>
      <c r="K1445" s="5">
        <v>15.5</v>
      </c>
      <c r="L1445" s="5" t="s">
        <v>1514</v>
      </c>
      <c r="M1445" s="5">
        <v>1100</v>
      </c>
      <c r="N1445" s="5" t="s">
        <v>170</v>
      </c>
      <c r="O1445" s="6" t="s">
        <v>81</v>
      </c>
      <c r="P1445" s="6" t="s">
        <v>1516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+VLOOKUP(G1445,Liste!$A$7:$G$69,3,FALSE)</f>
        <v>Pin d'Alep</v>
      </c>
      <c r="BI1445" s="96" t="str">
        <f>+VLOOKUP(H1445,Liste!$B$7:$G$69,5,FALSE)</f>
        <v>Pin d'Alep</v>
      </c>
      <c r="BJ1445" s="131">
        <f t="shared" si="437"/>
        <v>72</v>
      </c>
      <c r="BK1445" s="131" t="str">
        <f t="shared" si="439"/>
        <v>Pin d'Alep_F1_Dynamique_Pin d'Alep_72_</v>
      </c>
      <c r="BL1445" s="312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0" t="str">
        <f>+VLOOKUP(G1445,Liste!$A$7:$H$69,8,FALSE)</f>
        <v>Résineux</v>
      </c>
      <c r="BU1445" s="290">
        <f t="shared" si="440"/>
        <v>0</v>
      </c>
      <c r="BV1445" s="292">
        <f t="shared" si="441"/>
        <v>1</v>
      </c>
      <c r="BW1445" s="311">
        <v>0</v>
      </c>
      <c r="BX1445" s="290">
        <f t="shared" si="442"/>
        <v>0.43</v>
      </c>
      <c r="BY1445">
        <f t="shared" si="443"/>
        <v>0</v>
      </c>
      <c r="BZ1445" s="296">
        <f t="shared" si="444"/>
        <v>0</v>
      </c>
      <c r="CB1445" s="291">
        <v>0.6</v>
      </c>
      <c r="CC1445" s="291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hidden="1" x14ac:dyDescent="0.25">
      <c r="A1446" s="4">
        <v>2021</v>
      </c>
      <c r="B1446" s="308">
        <v>44320</v>
      </c>
      <c r="C1446" s="4" t="s">
        <v>1510</v>
      </c>
      <c r="D1446" s="4" t="s">
        <v>1511</v>
      </c>
      <c r="F1446" s="4" t="s">
        <v>1512</v>
      </c>
      <c r="G1446" s="5" t="s">
        <v>1500</v>
      </c>
      <c r="H1446" s="5" t="s">
        <v>1513</v>
      </c>
      <c r="I1446" s="5" t="s">
        <v>146</v>
      </c>
      <c r="J1446" s="5" t="s">
        <v>9</v>
      </c>
      <c r="K1446" s="5">
        <v>15.5</v>
      </c>
      <c r="L1446" s="5" t="s">
        <v>1514</v>
      </c>
      <c r="M1446" s="5">
        <v>1100</v>
      </c>
      <c r="N1446" s="5" t="s">
        <v>170</v>
      </c>
      <c r="O1446" s="6" t="s">
        <v>81</v>
      </c>
      <c r="P1446" s="6" t="s">
        <v>1516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+VLOOKUP(G1446,Liste!$A$7:$G$69,3,FALSE)</f>
        <v>Pin d'Alep</v>
      </c>
      <c r="BI1446" s="96" t="str">
        <f>+VLOOKUP(H1446,Liste!$B$7:$G$69,5,FALSE)</f>
        <v>Pin d'Alep</v>
      </c>
      <c r="BJ1446" s="131">
        <f t="shared" si="437"/>
        <v>73</v>
      </c>
      <c r="BK1446" s="131" t="str">
        <f t="shared" si="439"/>
        <v>Pin d'Alep_F1_Dynamique_Pin d'Alep_73_</v>
      </c>
      <c r="BL1446" s="312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0" t="str">
        <f>+VLOOKUP(G1446,Liste!$A$7:$H$69,8,FALSE)</f>
        <v>Résineux</v>
      </c>
      <c r="BU1446" s="290">
        <f t="shared" si="440"/>
        <v>0</v>
      </c>
      <c r="BV1446" s="292">
        <f t="shared" si="441"/>
        <v>1</v>
      </c>
      <c r="BW1446" s="311">
        <v>0</v>
      </c>
      <c r="BX1446" s="290">
        <f t="shared" si="442"/>
        <v>0.43</v>
      </c>
      <c r="BY1446">
        <f t="shared" si="443"/>
        <v>0</v>
      </c>
      <c r="BZ1446" s="296">
        <f t="shared" si="444"/>
        <v>0</v>
      </c>
      <c r="CB1446" s="291">
        <v>0.6</v>
      </c>
      <c r="CC1446" s="291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hidden="1" x14ac:dyDescent="0.25">
      <c r="A1447" s="4">
        <v>2021</v>
      </c>
      <c r="B1447" s="308">
        <v>44320</v>
      </c>
      <c r="C1447" s="4" t="s">
        <v>1510</v>
      </c>
      <c r="D1447" s="4" t="s">
        <v>1511</v>
      </c>
      <c r="F1447" s="4" t="s">
        <v>1512</v>
      </c>
      <c r="G1447" s="5" t="s">
        <v>1500</v>
      </c>
      <c r="H1447" s="5" t="s">
        <v>1513</v>
      </c>
      <c r="I1447" s="5" t="s">
        <v>146</v>
      </c>
      <c r="J1447" s="5" t="s">
        <v>9</v>
      </c>
      <c r="K1447" s="5">
        <v>15.5</v>
      </c>
      <c r="L1447" s="5" t="s">
        <v>1514</v>
      </c>
      <c r="M1447" s="5">
        <v>1100</v>
      </c>
      <c r="N1447" s="5" t="s">
        <v>170</v>
      </c>
      <c r="O1447" s="6" t="s">
        <v>81</v>
      </c>
      <c r="P1447" s="6" t="s">
        <v>1516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+VLOOKUP(G1447,Liste!$A$7:$G$69,3,FALSE)</f>
        <v>Pin d'Alep</v>
      </c>
      <c r="BI1447" s="96" t="str">
        <f>+VLOOKUP(H1447,Liste!$B$7:$G$69,5,FALSE)</f>
        <v>Pin d'Alep</v>
      </c>
      <c r="BJ1447" s="131">
        <f t="shared" si="437"/>
        <v>74</v>
      </c>
      <c r="BK1447" s="131" t="str">
        <f t="shared" si="439"/>
        <v>Pin d'Alep_F1_Dynamique_Pin d'Alep_74_</v>
      </c>
      <c r="BL1447" s="312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0" t="str">
        <f>+VLOOKUP(G1447,Liste!$A$7:$H$69,8,FALSE)</f>
        <v>Résineux</v>
      </c>
      <c r="BU1447" s="290">
        <f t="shared" si="440"/>
        <v>0</v>
      </c>
      <c r="BV1447" s="292">
        <f t="shared" si="441"/>
        <v>1</v>
      </c>
      <c r="BW1447" s="311">
        <v>0</v>
      </c>
      <c r="BX1447" s="290">
        <f t="shared" si="442"/>
        <v>0.43</v>
      </c>
      <c r="BY1447">
        <f t="shared" si="443"/>
        <v>0</v>
      </c>
      <c r="BZ1447" s="296">
        <f t="shared" si="444"/>
        <v>0</v>
      </c>
      <c r="CB1447" s="291">
        <v>0.6</v>
      </c>
      <c r="CC1447" s="291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hidden="1" x14ac:dyDescent="0.25">
      <c r="A1448" s="4">
        <v>2021</v>
      </c>
      <c r="B1448" s="308">
        <v>44320</v>
      </c>
      <c r="C1448" s="4" t="s">
        <v>1510</v>
      </c>
      <c r="D1448" s="4" t="s">
        <v>1511</v>
      </c>
      <c r="F1448" s="4" t="s">
        <v>1512</v>
      </c>
      <c r="G1448" s="5" t="s">
        <v>1500</v>
      </c>
      <c r="H1448" s="5" t="s">
        <v>1513</v>
      </c>
      <c r="I1448" s="5" t="s">
        <v>146</v>
      </c>
      <c r="J1448" s="5" t="s">
        <v>9</v>
      </c>
      <c r="K1448" s="5">
        <v>15.5</v>
      </c>
      <c r="L1448" s="5" t="s">
        <v>1514</v>
      </c>
      <c r="M1448" s="5">
        <v>1100</v>
      </c>
      <c r="N1448" s="5" t="s">
        <v>170</v>
      </c>
      <c r="O1448" s="6" t="s">
        <v>81</v>
      </c>
      <c r="P1448" s="6" t="s">
        <v>1516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+VLOOKUP(G1448,Liste!$A$7:$G$69,3,FALSE)</f>
        <v>Pin d'Alep</v>
      </c>
      <c r="BI1448" s="96" t="str">
        <f>+VLOOKUP(H1448,Liste!$B$7:$G$69,5,FALSE)</f>
        <v>Pin d'Alep</v>
      </c>
      <c r="BJ1448" s="131">
        <f t="shared" si="437"/>
        <v>75</v>
      </c>
      <c r="BK1448" s="131" t="str">
        <f t="shared" si="439"/>
        <v>Pin d'Alep_F1_Dynamique_Pin d'Alep_75_</v>
      </c>
      <c r="BL1448" s="312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0" t="str">
        <f>+VLOOKUP(G1448,Liste!$A$7:$H$69,8,FALSE)</f>
        <v>Résineux</v>
      </c>
      <c r="BU1448" s="290">
        <f t="shared" si="440"/>
        <v>0</v>
      </c>
      <c r="BV1448" s="292">
        <f t="shared" si="441"/>
        <v>1</v>
      </c>
      <c r="BW1448" s="311">
        <v>0</v>
      </c>
      <c r="BX1448" s="290">
        <f t="shared" si="442"/>
        <v>0.43</v>
      </c>
      <c r="BY1448">
        <f t="shared" si="443"/>
        <v>0</v>
      </c>
      <c r="BZ1448" s="296">
        <f t="shared" si="444"/>
        <v>0</v>
      </c>
      <c r="CB1448" s="291">
        <v>0.6</v>
      </c>
      <c r="CC1448" s="291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hidden="1" x14ac:dyDescent="0.25">
      <c r="A1449" s="4">
        <v>2021</v>
      </c>
      <c r="B1449" s="308">
        <v>44320</v>
      </c>
      <c r="C1449" s="4" t="s">
        <v>1510</v>
      </c>
      <c r="D1449" s="4" t="s">
        <v>1511</v>
      </c>
      <c r="F1449" s="4" t="s">
        <v>1512</v>
      </c>
      <c r="G1449" s="5" t="s">
        <v>1500</v>
      </c>
      <c r="H1449" s="5" t="s">
        <v>1513</v>
      </c>
      <c r="I1449" s="5" t="s">
        <v>146</v>
      </c>
      <c r="J1449" s="5" t="s">
        <v>9</v>
      </c>
      <c r="K1449" s="5">
        <v>15.5</v>
      </c>
      <c r="L1449" s="5" t="s">
        <v>1514</v>
      </c>
      <c r="M1449" s="5">
        <v>1100</v>
      </c>
      <c r="N1449" s="5" t="s">
        <v>170</v>
      </c>
      <c r="O1449" s="6" t="s">
        <v>81</v>
      </c>
      <c r="P1449" s="6" t="s">
        <v>1516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+VLOOKUP(G1449,Liste!$A$7:$G$69,3,FALSE)</f>
        <v>Pin d'Alep</v>
      </c>
      <c r="BI1449" s="96" t="str">
        <f>+VLOOKUP(H1449,Liste!$B$7:$G$69,5,FALSE)</f>
        <v>Pin d'Alep</v>
      </c>
      <c r="BJ1449" s="131">
        <f t="shared" si="437"/>
        <v>76</v>
      </c>
      <c r="BK1449" s="131" t="str">
        <f t="shared" si="439"/>
        <v>Pin d'Alep_F1_Dynamique_Pin d'Alep_76_</v>
      </c>
      <c r="BL1449" s="312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0" t="str">
        <f>+VLOOKUP(G1449,Liste!$A$7:$H$69,8,FALSE)</f>
        <v>Résineux</v>
      </c>
      <c r="BU1449" s="290">
        <f t="shared" si="440"/>
        <v>0</v>
      </c>
      <c r="BV1449" s="292">
        <f t="shared" si="441"/>
        <v>1</v>
      </c>
      <c r="BW1449" s="311">
        <v>0</v>
      </c>
      <c r="BX1449" s="290">
        <f t="shared" si="442"/>
        <v>0.43</v>
      </c>
      <c r="BY1449">
        <f t="shared" si="443"/>
        <v>0</v>
      </c>
      <c r="BZ1449" s="296">
        <f t="shared" si="444"/>
        <v>0</v>
      </c>
      <c r="CB1449" s="291">
        <v>0.6</v>
      </c>
      <c r="CC1449" s="291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hidden="1" x14ac:dyDescent="0.25">
      <c r="A1450" s="4">
        <v>2021</v>
      </c>
      <c r="B1450" s="308">
        <v>44320</v>
      </c>
      <c r="C1450" s="4" t="s">
        <v>1510</v>
      </c>
      <c r="D1450" s="4" t="s">
        <v>1511</v>
      </c>
      <c r="F1450" s="4" t="s">
        <v>1512</v>
      </c>
      <c r="G1450" s="5" t="s">
        <v>1500</v>
      </c>
      <c r="H1450" s="5" t="s">
        <v>1513</v>
      </c>
      <c r="I1450" s="5" t="s">
        <v>146</v>
      </c>
      <c r="J1450" s="5" t="s">
        <v>9</v>
      </c>
      <c r="K1450" s="5">
        <v>15.5</v>
      </c>
      <c r="L1450" s="5" t="s">
        <v>1514</v>
      </c>
      <c r="M1450" s="5">
        <v>1100</v>
      </c>
      <c r="N1450" s="5" t="s">
        <v>170</v>
      </c>
      <c r="O1450" s="6" t="s">
        <v>81</v>
      </c>
      <c r="P1450" s="6" t="s">
        <v>1516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+VLOOKUP(G1450,Liste!$A$7:$G$69,3,FALSE)</f>
        <v>Pin d'Alep</v>
      </c>
      <c r="BI1450" s="96" t="str">
        <f>+VLOOKUP(H1450,Liste!$B$7:$G$69,5,FALSE)</f>
        <v>Pin d'Alep</v>
      </c>
      <c r="BJ1450" s="131">
        <f t="shared" si="437"/>
        <v>77</v>
      </c>
      <c r="BK1450" s="131" t="str">
        <f t="shared" si="439"/>
        <v>Pin d'Alep_F1_Dynamique_Pin d'Alep_77_</v>
      </c>
      <c r="BL1450" s="312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0" t="str">
        <f>+VLOOKUP(G1450,Liste!$A$7:$H$69,8,FALSE)</f>
        <v>Résineux</v>
      </c>
      <c r="BU1450" s="290">
        <f t="shared" si="440"/>
        <v>0</v>
      </c>
      <c r="BV1450" s="292">
        <f t="shared" si="441"/>
        <v>1</v>
      </c>
      <c r="BW1450" s="311">
        <v>0</v>
      </c>
      <c r="BX1450" s="290">
        <f t="shared" si="442"/>
        <v>0.43</v>
      </c>
      <c r="BY1450">
        <f t="shared" si="443"/>
        <v>0</v>
      </c>
      <c r="BZ1450" s="296">
        <f t="shared" si="444"/>
        <v>0</v>
      </c>
      <c r="CB1450" s="291">
        <v>0.6</v>
      </c>
      <c r="CC1450" s="291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hidden="1" x14ac:dyDescent="0.25">
      <c r="A1451" s="4">
        <v>2021</v>
      </c>
      <c r="B1451" s="308">
        <v>44320</v>
      </c>
      <c r="C1451" s="4" t="s">
        <v>1510</v>
      </c>
      <c r="D1451" s="4" t="s">
        <v>1511</v>
      </c>
      <c r="F1451" s="4" t="s">
        <v>1512</v>
      </c>
      <c r="G1451" s="5" t="s">
        <v>1500</v>
      </c>
      <c r="H1451" s="5" t="s">
        <v>1513</v>
      </c>
      <c r="I1451" s="5" t="s">
        <v>146</v>
      </c>
      <c r="J1451" s="5" t="s">
        <v>9</v>
      </c>
      <c r="K1451" s="5">
        <v>15.5</v>
      </c>
      <c r="L1451" s="5" t="s">
        <v>1514</v>
      </c>
      <c r="M1451" s="5">
        <v>1100</v>
      </c>
      <c r="N1451" s="5" t="s">
        <v>170</v>
      </c>
      <c r="O1451" s="6" t="s">
        <v>81</v>
      </c>
      <c r="P1451" s="6" t="s">
        <v>1516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+VLOOKUP(G1451,Liste!$A$7:$G$69,3,FALSE)</f>
        <v>Pin d'Alep</v>
      </c>
      <c r="BI1451" s="96" t="str">
        <f>+VLOOKUP(H1451,Liste!$B$7:$G$69,5,FALSE)</f>
        <v>Pin d'Alep</v>
      </c>
      <c r="BJ1451" s="131">
        <f t="shared" si="437"/>
        <v>78</v>
      </c>
      <c r="BK1451" s="131" t="str">
        <f t="shared" si="439"/>
        <v>Pin d'Alep_F1_Dynamique_Pin d'Alep_78_</v>
      </c>
      <c r="BL1451" s="312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0" t="str">
        <f>+VLOOKUP(G1451,Liste!$A$7:$H$69,8,FALSE)</f>
        <v>Résineux</v>
      </c>
      <c r="BU1451" s="290">
        <f t="shared" si="440"/>
        <v>0</v>
      </c>
      <c r="BV1451" s="292">
        <f t="shared" si="441"/>
        <v>1</v>
      </c>
      <c r="BW1451" s="311">
        <v>0</v>
      </c>
      <c r="BX1451" s="290">
        <f t="shared" si="442"/>
        <v>0.43</v>
      </c>
      <c r="BY1451">
        <f t="shared" si="443"/>
        <v>0</v>
      </c>
      <c r="BZ1451" s="296">
        <f t="shared" si="444"/>
        <v>0</v>
      </c>
      <c r="CB1451" s="291">
        <v>0.6</v>
      </c>
      <c r="CC1451" s="291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hidden="1" x14ac:dyDescent="0.25">
      <c r="A1452" s="4">
        <v>2021</v>
      </c>
      <c r="B1452" s="308">
        <v>44320</v>
      </c>
      <c r="C1452" s="4" t="s">
        <v>1510</v>
      </c>
      <c r="D1452" s="4" t="s">
        <v>1511</v>
      </c>
      <c r="F1452" s="4" t="s">
        <v>1512</v>
      </c>
      <c r="G1452" s="5" t="s">
        <v>1500</v>
      </c>
      <c r="H1452" s="5" t="s">
        <v>1513</v>
      </c>
      <c r="I1452" s="5" t="s">
        <v>146</v>
      </c>
      <c r="J1452" s="5" t="s">
        <v>9</v>
      </c>
      <c r="K1452" s="5">
        <v>15.5</v>
      </c>
      <c r="L1452" s="5" t="s">
        <v>1514</v>
      </c>
      <c r="M1452" s="5">
        <v>1100</v>
      </c>
      <c r="N1452" s="5" t="s">
        <v>170</v>
      </c>
      <c r="O1452" s="6" t="s">
        <v>81</v>
      </c>
      <c r="P1452" s="6" t="s">
        <v>1516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+VLOOKUP(G1452,Liste!$A$7:$G$69,3,FALSE)</f>
        <v>Pin d'Alep</v>
      </c>
      <c r="BI1452" s="96" t="str">
        <f>+VLOOKUP(H1452,Liste!$B$7:$G$69,5,FALSE)</f>
        <v>Pin d'Alep</v>
      </c>
      <c r="BJ1452" s="131">
        <f t="shared" si="437"/>
        <v>79</v>
      </c>
      <c r="BK1452" s="131" t="str">
        <f t="shared" si="439"/>
        <v>Pin d'Alep_F1_Dynamique_Pin d'Alep_79_</v>
      </c>
      <c r="BL1452" s="312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0" t="str">
        <f>+VLOOKUP(G1452,Liste!$A$7:$H$69,8,FALSE)</f>
        <v>Résineux</v>
      </c>
      <c r="BU1452" s="290">
        <f t="shared" si="440"/>
        <v>0</v>
      </c>
      <c r="BV1452" s="292">
        <f t="shared" si="441"/>
        <v>1</v>
      </c>
      <c r="BW1452" s="311">
        <v>0</v>
      </c>
      <c r="BX1452" s="290">
        <f t="shared" si="442"/>
        <v>0.43</v>
      </c>
      <c r="BY1452">
        <f t="shared" si="443"/>
        <v>0</v>
      </c>
      <c r="BZ1452" s="296">
        <f t="shared" si="444"/>
        <v>0</v>
      </c>
      <c r="CB1452" s="291">
        <v>0.6</v>
      </c>
      <c r="CC1452" s="291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hidden="1" x14ac:dyDescent="0.25">
      <c r="A1453" s="4">
        <v>2021</v>
      </c>
      <c r="B1453" s="308">
        <v>44320</v>
      </c>
      <c r="C1453" s="4" t="s">
        <v>1510</v>
      </c>
      <c r="D1453" s="4" t="s">
        <v>1511</v>
      </c>
      <c r="F1453" s="4" t="s">
        <v>1512</v>
      </c>
      <c r="G1453" s="5" t="s">
        <v>1500</v>
      </c>
      <c r="H1453" s="5" t="s">
        <v>1513</v>
      </c>
      <c r="I1453" s="5" t="s">
        <v>146</v>
      </c>
      <c r="J1453" s="5" t="s">
        <v>9</v>
      </c>
      <c r="K1453" s="5">
        <v>15.5</v>
      </c>
      <c r="L1453" s="5" t="s">
        <v>1514</v>
      </c>
      <c r="M1453" s="5">
        <v>1100</v>
      </c>
      <c r="N1453" s="5" t="s">
        <v>170</v>
      </c>
      <c r="O1453" s="6" t="s">
        <v>81</v>
      </c>
      <c r="P1453" s="6" t="s">
        <v>1516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+VLOOKUP(G1453,Liste!$A$7:$G$69,3,FALSE)</f>
        <v>Pin d'Alep</v>
      </c>
      <c r="BI1453" s="96" t="str">
        <f>+VLOOKUP(H1453,Liste!$B$7:$G$69,5,FALSE)</f>
        <v>Pin d'Alep</v>
      </c>
      <c r="BJ1453" s="131">
        <f t="shared" si="437"/>
        <v>79</v>
      </c>
      <c r="BK1453" s="131" t="str">
        <f t="shared" si="439"/>
        <v>Pin d'Alep_F1_Dynamique_Pin d'Alep_79_</v>
      </c>
      <c r="BL1453" s="312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0" t="str">
        <f>+VLOOKUP(G1453,Liste!$A$7:$H$69,8,FALSE)</f>
        <v>Résineux</v>
      </c>
      <c r="BU1453" s="290">
        <f t="shared" si="440"/>
        <v>0</v>
      </c>
      <c r="BV1453" s="292">
        <f t="shared" si="441"/>
        <v>1</v>
      </c>
      <c r="BW1453" s="311">
        <v>0</v>
      </c>
      <c r="BX1453" s="290">
        <f t="shared" si="442"/>
        <v>0.43</v>
      </c>
      <c r="BY1453">
        <f t="shared" si="443"/>
        <v>0</v>
      </c>
      <c r="BZ1453" s="296">
        <f t="shared" si="444"/>
        <v>0</v>
      </c>
      <c r="CB1453" s="291">
        <v>0.6</v>
      </c>
      <c r="CC1453" s="291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hidden="1" x14ac:dyDescent="0.25">
      <c r="A1454" s="4">
        <v>2021</v>
      </c>
      <c r="B1454" s="308">
        <v>44320</v>
      </c>
      <c r="C1454" s="4" t="s">
        <v>1510</v>
      </c>
      <c r="D1454" s="4" t="s">
        <v>1511</v>
      </c>
      <c r="F1454" s="4" t="s">
        <v>1512</v>
      </c>
      <c r="G1454" s="5" t="s">
        <v>1500</v>
      </c>
      <c r="H1454" s="5" t="s">
        <v>1513</v>
      </c>
      <c r="I1454" s="5" t="s">
        <v>146</v>
      </c>
      <c r="J1454" s="5" t="s">
        <v>9</v>
      </c>
      <c r="K1454" s="5">
        <v>15.5</v>
      </c>
      <c r="L1454" s="5" t="s">
        <v>1514</v>
      </c>
      <c r="M1454" s="5">
        <v>1100</v>
      </c>
      <c r="N1454" s="5" t="s">
        <v>170</v>
      </c>
      <c r="O1454" s="6" t="s">
        <v>81</v>
      </c>
      <c r="P1454" s="6" t="s">
        <v>1516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+VLOOKUP(G1454,Liste!$A$7:$G$69,3,FALSE)</f>
        <v>Pin d'Alep</v>
      </c>
      <c r="BI1454" s="96" t="str">
        <f>+VLOOKUP(H1454,Liste!$B$7:$G$69,5,FALSE)</f>
        <v>Pin d'Alep</v>
      </c>
      <c r="BJ1454" s="131">
        <f t="shared" si="437"/>
        <v>80</v>
      </c>
      <c r="BK1454" s="131" t="str">
        <f t="shared" si="439"/>
        <v>Pin d'Alep_F1_Dynamique_Pin d'Alep_80_</v>
      </c>
      <c r="BL1454" s="312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0" t="str">
        <f>+VLOOKUP(G1454,Liste!$A$7:$H$69,8,FALSE)</f>
        <v>Résineux</v>
      </c>
      <c r="BU1454" s="290">
        <f t="shared" si="440"/>
        <v>0</v>
      </c>
      <c r="BV1454" s="292">
        <f t="shared" si="441"/>
        <v>1</v>
      </c>
      <c r="BW1454" s="311">
        <v>0</v>
      </c>
      <c r="BX1454" s="290">
        <f t="shared" si="442"/>
        <v>0.43</v>
      </c>
      <c r="BY1454">
        <f t="shared" si="443"/>
        <v>0</v>
      </c>
      <c r="BZ1454" s="296">
        <f t="shared" si="444"/>
        <v>0</v>
      </c>
      <c r="CB1454" s="291">
        <v>0.6</v>
      </c>
      <c r="CC1454" s="291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hidden="1" x14ac:dyDescent="0.25">
      <c r="A1455" s="4">
        <v>2021</v>
      </c>
      <c r="B1455" s="308">
        <v>44320</v>
      </c>
      <c r="C1455" s="4" t="s">
        <v>1510</v>
      </c>
      <c r="D1455" s="4" t="s">
        <v>1511</v>
      </c>
      <c r="F1455" s="4" t="s">
        <v>1512</v>
      </c>
      <c r="G1455" s="5" t="s">
        <v>1500</v>
      </c>
      <c r="H1455" s="5" t="s">
        <v>1513</v>
      </c>
      <c r="I1455" s="5" t="s">
        <v>146</v>
      </c>
      <c r="J1455" s="5" t="s">
        <v>9</v>
      </c>
      <c r="K1455" s="5">
        <v>15.5</v>
      </c>
      <c r="L1455" s="5" t="s">
        <v>1514</v>
      </c>
      <c r="M1455" s="5">
        <v>1100</v>
      </c>
      <c r="N1455" s="5" t="s">
        <v>170</v>
      </c>
      <c r="O1455" s="6" t="s">
        <v>81</v>
      </c>
      <c r="P1455" s="6" t="s">
        <v>1516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+VLOOKUP(G1455,Liste!$A$7:$G$69,3,FALSE)</f>
        <v>Pin d'Alep</v>
      </c>
      <c r="BI1455" s="96" t="str">
        <f>+VLOOKUP(H1455,Liste!$B$7:$G$69,5,FALSE)</f>
        <v>Pin d'Alep</v>
      </c>
      <c r="BJ1455" s="131">
        <f t="shared" si="437"/>
        <v>81</v>
      </c>
      <c r="BK1455" s="131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0" t="str">
        <f>+VLOOKUP(G1455,Liste!$A$7:$H$69,8,FALSE)</f>
        <v>Résineux</v>
      </c>
      <c r="BU1455" s="290">
        <f t="shared" si="440"/>
        <v>0</v>
      </c>
      <c r="BV1455" s="292">
        <f t="shared" si="441"/>
        <v>1</v>
      </c>
      <c r="BW1455" s="311">
        <v>0</v>
      </c>
      <c r="BX1455" s="290">
        <f t="shared" si="442"/>
        <v>0.43</v>
      </c>
      <c r="BY1455">
        <f t="shared" si="443"/>
        <v>0</v>
      </c>
      <c r="BZ1455" s="296">
        <f t="shared" si="444"/>
        <v>0</v>
      </c>
      <c r="CB1455" s="291">
        <v>0.6</v>
      </c>
      <c r="CC1455" s="291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hidden="1" x14ac:dyDescent="0.25">
      <c r="A1456" s="4">
        <v>2021</v>
      </c>
      <c r="B1456" s="308">
        <v>44320</v>
      </c>
      <c r="C1456" s="4" t="s">
        <v>1510</v>
      </c>
      <c r="D1456" s="4" t="s">
        <v>1511</v>
      </c>
      <c r="F1456" s="4" t="s">
        <v>1512</v>
      </c>
      <c r="G1456" s="5" t="s">
        <v>1500</v>
      </c>
      <c r="H1456" s="5" t="s">
        <v>1513</v>
      </c>
      <c r="I1456" s="5" t="s">
        <v>146</v>
      </c>
      <c r="J1456" s="5" t="s">
        <v>9</v>
      </c>
      <c r="K1456" s="5">
        <v>15.5</v>
      </c>
      <c r="L1456" s="5" t="s">
        <v>1514</v>
      </c>
      <c r="M1456" s="5">
        <v>1100</v>
      </c>
      <c r="N1456" s="5" t="s">
        <v>170</v>
      </c>
      <c r="O1456" s="6" t="s">
        <v>81</v>
      </c>
      <c r="P1456" s="6" t="s">
        <v>1516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+VLOOKUP(G1456,Liste!$A$7:$G$69,3,FALSE)</f>
        <v>Pin d'Alep</v>
      </c>
      <c r="BI1456" s="96" t="str">
        <f>+VLOOKUP(H1456,Liste!$B$7:$G$69,5,FALSE)</f>
        <v>Pin d'Alep</v>
      </c>
      <c r="BJ1456" s="131">
        <f t="shared" si="437"/>
        <v>82</v>
      </c>
      <c r="BK1456" s="131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0" t="str">
        <f>+VLOOKUP(G1456,Liste!$A$7:$H$69,8,FALSE)</f>
        <v>Résineux</v>
      </c>
      <c r="BU1456" s="290">
        <f t="shared" si="440"/>
        <v>0</v>
      </c>
      <c r="BV1456" s="292">
        <f t="shared" si="441"/>
        <v>1</v>
      </c>
      <c r="BW1456" s="311">
        <v>0</v>
      </c>
      <c r="BX1456" s="290">
        <f t="shared" si="442"/>
        <v>0.43</v>
      </c>
      <c r="BY1456">
        <f t="shared" si="443"/>
        <v>0</v>
      </c>
      <c r="BZ1456" s="296">
        <f t="shared" si="444"/>
        <v>0</v>
      </c>
      <c r="CB1456" s="291">
        <v>0.6</v>
      </c>
      <c r="CC1456" s="291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hidden="1" x14ac:dyDescent="0.25">
      <c r="A1457" s="4">
        <v>2021</v>
      </c>
      <c r="B1457" s="308">
        <v>44320</v>
      </c>
      <c r="C1457" s="4" t="s">
        <v>1510</v>
      </c>
      <c r="D1457" s="4" t="s">
        <v>1511</v>
      </c>
      <c r="F1457" s="4" t="s">
        <v>1512</v>
      </c>
      <c r="G1457" s="5" t="s">
        <v>1500</v>
      </c>
      <c r="H1457" s="5" t="s">
        <v>1513</v>
      </c>
      <c r="I1457" s="5" t="s">
        <v>146</v>
      </c>
      <c r="J1457" s="5" t="s">
        <v>9</v>
      </c>
      <c r="K1457" s="5">
        <v>15.5</v>
      </c>
      <c r="L1457" s="5" t="s">
        <v>1514</v>
      </c>
      <c r="M1457" s="5">
        <v>1100</v>
      </c>
      <c r="N1457" s="5" t="s">
        <v>170</v>
      </c>
      <c r="O1457" s="6" t="s">
        <v>81</v>
      </c>
      <c r="P1457" s="6" t="s">
        <v>1516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+VLOOKUP(G1457,Liste!$A$7:$G$69,3,FALSE)</f>
        <v>Pin d'Alep</v>
      </c>
      <c r="BI1457" s="96" t="str">
        <f>+VLOOKUP(H1457,Liste!$B$7:$G$69,5,FALSE)</f>
        <v>Pin d'Alep</v>
      </c>
      <c r="BJ1457" s="131">
        <f t="shared" si="437"/>
        <v>83</v>
      </c>
      <c r="BK1457" s="131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0" t="str">
        <f>+VLOOKUP(G1457,Liste!$A$7:$H$69,8,FALSE)</f>
        <v>Résineux</v>
      </c>
      <c r="BU1457" s="290">
        <f t="shared" si="440"/>
        <v>0</v>
      </c>
      <c r="BV1457" s="292">
        <f t="shared" si="441"/>
        <v>1</v>
      </c>
      <c r="BW1457" s="311">
        <v>0</v>
      </c>
      <c r="BX1457" s="290">
        <f t="shared" si="442"/>
        <v>0.43</v>
      </c>
      <c r="BY1457">
        <f t="shared" si="443"/>
        <v>0</v>
      </c>
      <c r="BZ1457" s="296">
        <f t="shared" si="444"/>
        <v>0</v>
      </c>
      <c r="CB1457" s="291">
        <v>0.6</v>
      </c>
      <c r="CC1457" s="291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hidden="1" x14ac:dyDescent="0.25">
      <c r="A1458" s="4">
        <v>2021</v>
      </c>
      <c r="B1458" s="308">
        <v>44320</v>
      </c>
      <c r="C1458" s="4" t="s">
        <v>1510</v>
      </c>
      <c r="D1458" s="4" t="s">
        <v>1511</v>
      </c>
      <c r="F1458" s="4" t="s">
        <v>1512</v>
      </c>
      <c r="G1458" s="5" t="s">
        <v>1500</v>
      </c>
      <c r="H1458" s="5" t="s">
        <v>1513</v>
      </c>
      <c r="I1458" s="5" t="s">
        <v>146</v>
      </c>
      <c r="J1458" s="5" t="s">
        <v>9</v>
      </c>
      <c r="K1458" s="5">
        <v>15.5</v>
      </c>
      <c r="L1458" s="5" t="s">
        <v>1514</v>
      </c>
      <c r="M1458" s="5">
        <v>1100</v>
      </c>
      <c r="N1458" s="5" t="s">
        <v>170</v>
      </c>
      <c r="O1458" s="6" t="s">
        <v>81</v>
      </c>
      <c r="P1458" s="6" t="s">
        <v>1516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+VLOOKUP(G1458,Liste!$A$7:$G$69,3,FALSE)</f>
        <v>Pin d'Alep</v>
      </c>
      <c r="BI1458" s="96" t="str">
        <f>+VLOOKUP(H1458,Liste!$B$7:$G$69,5,FALSE)</f>
        <v>Pin d'Alep</v>
      </c>
      <c r="BJ1458" s="131">
        <f t="shared" si="437"/>
        <v>84</v>
      </c>
      <c r="BK1458" s="131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0" t="str">
        <f>+VLOOKUP(G1458,Liste!$A$7:$H$69,8,FALSE)</f>
        <v>Résineux</v>
      </c>
      <c r="BU1458" s="290">
        <f t="shared" si="440"/>
        <v>0</v>
      </c>
      <c r="BV1458" s="292">
        <f t="shared" si="441"/>
        <v>1</v>
      </c>
      <c r="BW1458" s="311">
        <v>0</v>
      </c>
      <c r="BX1458" s="290">
        <f t="shared" si="442"/>
        <v>0.43</v>
      </c>
      <c r="BY1458">
        <f t="shared" si="443"/>
        <v>0</v>
      </c>
      <c r="BZ1458" s="296">
        <f t="shared" si="444"/>
        <v>0</v>
      </c>
      <c r="CB1458" s="291">
        <v>0.6</v>
      </c>
      <c r="CC1458" s="291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hidden="1" x14ac:dyDescent="0.25">
      <c r="A1459" s="4">
        <v>2021</v>
      </c>
      <c r="B1459" s="308">
        <v>44320</v>
      </c>
      <c r="C1459" s="4" t="s">
        <v>1510</v>
      </c>
      <c r="D1459" s="4" t="s">
        <v>1511</v>
      </c>
      <c r="F1459" s="4" t="s">
        <v>1512</v>
      </c>
      <c r="G1459" s="5" t="s">
        <v>1500</v>
      </c>
      <c r="H1459" s="5" t="s">
        <v>1513</v>
      </c>
      <c r="I1459" s="5" t="s">
        <v>146</v>
      </c>
      <c r="J1459" s="5" t="s">
        <v>9</v>
      </c>
      <c r="K1459" s="5">
        <v>15.5</v>
      </c>
      <c r="L1459" s="5" t="s">
        <v>1514</v>
      </c>
      <c r="M1459" s="5">
        <v>1100</v>
      </c>
      <c r="N1459" s="5" t="s">
        <v>170</v>
      </c>
      <c r="O1459" s="6" t="s">
        <v>81</v>
      </c>
      <c r="P1459" s="6" t="s">
        <v>1516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+VLOOKUP(G1459,Liste!$A$7:$G$69,3,FALSE)</f>
        <v>Pin d'Alep</v>
      </c>
      <c r="BI1459" s="96" t="str">
        <f>+VLOOKUP(H1459,Liste!$B$7:$G$69,5,FALSE)</f>
        <v>Pin d'Alep</v>
      </c>
      <c r="BJ1459" s="131">
        <f t="shared" si="437"/>
        <v>85</v>
      </c>
      <c r="BK1459" s="131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0" t="str">
        <f>+VLOOKUP(G1459,Liste!$A$7:$H$69,8,FALSE)</f>
        <v>Résineux</v>
      </c>
      <c r="BU1459" s="290">
        <f t="shared" si="440"/>
        <v>0</v>
      </c>
      <c r="BV1459" s="292">
        <f t="shared" si="441"/>
        <v>1</v>
      </c>
      <c r="BW1459" s="311">
        <v>0</v>
      </c>
      <c r="BX1459" s="290">
        <f t="shared" si="442"/>
        <v>0.43</v>
      </c>
      <c r="BY1459">
        <f t="shared" si="443"/>
        <v>0</v>
      </c>
      <c r="BZ1459" s="296">
        <f t="shared" si="444"/>
        <v>0</v>
      </c>
      <c r="CB1459" s="291">
        <v>0.6</v>
      </c>
      <c r="CC1459" s="291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hidden="1" x14ac:dyDescent="0.25">
      <c r="A1460" s="4">
        <v>2021</v>
      </c>
      <c r="B1460" s="308">
        <v>44320</v>
      </c>
      <c r="C1460" s="4" t="s">
        <v>1510</v>
      </c>
      <c r="D1460" s="4" t="s">
        <v>1511</v>
      </c>
      <c r="F1460" s="4" t="s">
        <v>1512</v>
      </c>
      <c r="G1460" s="5" t="s">
        <v>1500</v>
      </c>
      <c r="H1460" s="5" t="s">
        <v>1513</v>
      </c>
      <c r="I1460" s="5" t="s">
        <v>146</v>
      </c>
      <c r="J1460" s="5" t="s">
        <v>9</v>
      </c>
      <c r="K1460" s="5">
        <v>15.5</v>
      </c>
      <c r="L1460" s="5" t="s">
        <v>1514</v>
      </c>
      <c r="M1460" s="5">
        <v>1100</v>
      </c>
      <c r="N1460" s="5" t="s">
        <v>170</v>
      </c>
      <c r="O1460" s="6" t="s">
        <v>81</v>
      </c>
      <c r="P1460" s="6" t="s">
        <v>1516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+VLOOKUP(G1460,Liste!$A$7:$G$69,3,FALSE)</f>
        <v>Pin d'Alep</v>
      </c>
      <c r="BI1460" s="96" t="str">
        <f>+VLOOKUP(H1460,Liste!$B$7:$G$69,5,FALSE)</f>
        <v>Pin d'Alep</v>
      </c>
      <c r="BJ1460" s="131">
        <f t="shared" si="437"/>
        <v>86</v>
      </c>
      <c r="BK1460" s="131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0" t="str">
        <f>+VLOOKUP(G1460,Liste!$A$7:$H$69,8,FALSE)</f>
        <v>Résineux</v>
      </c>
      <c r="BU1460" s="290">
        <f t="shared" si="440"/>
        <v>0</v>
      </c>
      <c r="BV1460" s="292">
        <f t="shared" si="441"/>
        <v>1</v>
      </c>
      <c r="BW1460" s="311">
        <v>0</v>
      </c>
      <c r="BX1460" s="290">
        <f t="shared" si="442"/>
        <v>0.43</v>
      </c>
      <c r="BY1460">
        <f t="shared" si="443"/>
        <v>0</v>
      </c>
      <c r="BZ1460" s="296">
        <f t="shared" si="444"/>
        <v>0</v>
      </c>
      <c r="CB1460" s="291">
        <v>0.6</v>
      </c>
      <c r="CC1460" s="291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hidden="1" x14ac:dyDescent="0.25">
      <c r="A1461" s="4">
        <v>2021</v>
      </c>
      <c r="B1461" s="308">
        <v>44320</v>
      </c>
      <c r="C1461" s="4" t="s">
        <v>1510</v>
      </c>
      <c r="D1461" s="4" t="s">
        <v>1511</v>
      </c>
      <c r="F1461" s="4" t="s">
        <v>1512</v>
      </c>
      <c r="G1461" s="5" t="s">
        <v>1500</v>
      </c>
      <c r="H1461" s="5" t="s">
        <v>1513</v>
      </c>
      <c r="I1461" s="5" t="s">
        <v>146</v>
      </c>
      <c r="J1461" s="5" t="s">
        <v>9</v>
      </c>
      <c r="K1461" s="5">
        <v>15.5</v>
      </c>
      <c r="L1461" s="5" t="s">
        <v>1514</v>
      </c>
      <c r="M1461" s="5">
        <v>1100</v>
      </c>
      <c r="N1461" s="5" t="s">
        <v>170</v>
      </c>
      <c r="O1461" s="6" t="s">
        <v>81</v>
      </c>
      <c r="P1461" s="6" t="s">
        <v>1516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+VLOOKUP(G1461,Liste!$A$7:$G$69,3,FALSE)</f>
        <v>Pin d'Alep</v>
      </c>
      <c r="BI1461" s="96" t="str">
        <f>+VLOOKUP(H1461,Liste!$B$7:$G$69,5,FALSE)</f>
        <v>Pin d'Alep</v>
      </c>
      <c r="BJ1461" s="131">
        <f t="shared" si="437"/>
        <v>87</v>
      </c>
      <c r="BK1461" s="131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0" t="str">
        <f>+VLOOKUP(G1461,Liste!$A$7:$H$69,8,FALSE)</f>
        <v>Résineux</v>
      </c>
      <c r="BU1461" s="290">
        <f t="shared" si="440"/>
        <v>0</v>
      </c>
      <c r="BV1461" s="292">
        <f t="shared" si="441"/>
        <v>1</v>
      </c>
      <c r="BW1461" s="311">
        <v>0</v>
      </c>
      <c r="BX1461" s="290">
        <f t="shared" si="442"/>
        <v>0.43</v>
      </c>
      <c r="BY1461">
        <f t="shared" si="443"/>
        <v>0</v>
      </c>
      <c r="BZ1461" s="296">
        <f t="shared" si="444"/>
        <v>0</v>
      </c>
      <c r="CB1461" s="291">
        <v>0.6</v>
      </c>
      <c r="CC1461" s="291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hidden="1" x14ac:dyDescent="0.25">
      <c r="A1462" s="4">
        <v>2021</v>
      </c>
      <c r="B1462" s="308">
        <v>44320</v>
      </c>
      <c r="C1462" s="4" t="s">
        <v>1510</v>
      </c>
      <c r="D1462" s="4" t="s">
        <v>1511</v>
      </c>
      <c r="F1462" s="4" t="s">
        <v>1512</v>
      </c>
      <c r="G1462" s="5" t="s">
        <v>1500</v>
      </c>
      <c r="H1462" s="5" t="s">
        <v>1513</v>
      </c>
      <c r="I1462" s="5" t="s">
        <v>146</v>
      </c>
      <c r="J1462" s="5" t="s">
        <v>9</v>
      </c>
      <c r="K1462" s="5">
        <v>15.5</v>
      </c>
      <c r="L1462" s="5" t="s">
        <v>1514</v>
      </c>
      <c r="M1462" s="5">
        <v>1100</v>
      </c>
      <c r="N1462" s="5" t="s">
        <v>170</v>
      </c>
      <c r="O1462" s="6" t="s">
        <v>81</v>
      </c>
      <c r="P1462" s="6" t="s">
        <v>1516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+VLOOKUP(G1462,Liste!$A$7:$G$69,3,FALSE)</f>
        <v>Pin d'Alep</v>
      </c>
      <c r="BI1462" s="96" t="str">
        <f>+VLOOKUP(H1462,Liste!$B$7:$G$69,5,FALSE)</f>
        <v>Pin d'Alep</v>
      </c>
      <c r="BJ1462" s="131">
        <f t="shared" si="437"/>
        <v>88</v>
      </c>
      <c r="BK1462" s="131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0" t="str">
        <f>+VLOOKUP(G1462,Liste!$A$7:$H$69,8,FALSE)</f>
        <v>Résineux</v>
      </c>
      <c r="BU1462" s="290">
        <f t="shared" si="440"/>
        <v>0</v>
      </c>
      <c r="BV1462" s="292">
        <f t="shared" si="441"/>
        <v>1</v>
      </c>
      <c r="BW1462" s="311">
        <v>0</v>
      </c>
      <c r="BX1462" s="290">
        <f t="shared" si="442"/>
        <v>0.43</v>
      </c>
      <c r="BY1462">
        <f t="shared" si="443"/>
        <v>0</v>
      </c>
      <c r="BZ1462" s="296">
        <f t="shared" si="444"/>
        <v>0</v>
      </c>
      <c r="CB1462" s="291">
        <v>0.6</v>
      </c>
      <c r="CC1462" s="291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hidden="1" x14ac:dyDescent="0.25">
      <c r="A1463" s="4">
        <v>2021</v>
      </c>
      <c r="B1463" s="308">
        <v>44320</v>
      </c>
      <c r="C1463" s="4" t="s">
        <v>1510</v>
      </c>
      <c r="D1463" s="4" t="s">
        <v>1511</v>
      </c>
      <c r="F1463" s="4" t="s">
        <v>1512</v>
      </c>
      <c r="G1463" s="5" t="s">
        <v>1500</v>
      </c>
      <c r="H1463" s="5" t="s">
        <v>1513</v>
      </c>
      <c r="I1463" s="5" t="s">
        <v>146</v>
      </c>
      <c r="J1463" s="5" t="s">
        <v>9</v>
      </c>
      <c r="K1463" s="5">
        <v>15.5</v>
      </c>
      <c r="L1463" s="5" t="s">
        <v>1514</v>
      </c>
      <c r="M1463" s="5">
        <v>1100</v>
      </c>
      <c r="N1463" s="5" t="s">
        <v>170</v>
      </c>
      <c r="O1463" s="6" t="s">
        <v>81</v>
      </c>
      <c r="P1463" s="6" t="s">
        <v>1516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+VLOOKUP(G1463,Liste!$A$7:$G$69,3,FALSE)</f>
        <v>Pin d'Alep</v>
      </c>
      <c r="BI1463" s="96" t="str">
        <f>+VLOOKUP(H1463,Liste!$B$7:$G$69,5,FALSE)</f>
        <v>Pin d'Alep</v>
      </c>
      <c r="BJ1463" s="131">
        <f t="shared" si="437"/>
        <v>89</v>
      </c>
      <c r="BK1463" s="131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0" t="str">
        <f>+VLOOKUP(G1463,Liste!$A$7:$H$69,8,FALSE)</f>
        <v>Résineux</v>
      </c>
      <c r="BU1463" s="290">
        <f t="shared" si="440"/>
        <v>0</v>
      </c>
      <c r="BV1463" s="292">
        <f t="shared" si="441"/>
        <v>1</v>
      </c>
      <c r="BW1463" s="311">
        <v>0</v>
      </c>
      <c r="BX1463" s="290">
        <f t="shared" si="442"/>
        <v>0.43</v>
      </c>
      <c r="BY1463">
        <f t="shared" si="443"/>
        <v>0</v>
      </c>
      <c r="BZ1463" s="296">
        <f t="shared" si="444"/>
        <v>0</v>
      </c>
      <c r="CB1463" s="291">
        <v>0.6</v>
      </c>
      <c r="CC1463" s="291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hidden="1" x14ac:dyDescent="0.25">
      <c r="A1464" s="4">
        <v>2021</v>
      </c>
      <c r="B1464" s="308">
        <v>44320</v>
      </c>
      <c r="C1464" s="4" t="s">
        <v>1510</v>
      </c>
      <c r="D1464" s="4" t="s">
        <v>1511</v>
      </c>
      <c r="F1464" s="4" t="s">
        <v>1512</v>
      </c>
      <c r="G1464" s="5" t="s">
        <v>1500</v>
      </c>
      <c r="H1464" s="5" t="s">
        <v>1513</v>
      </c>
      <c r="I1464" s="5" t="s">
        <v>146</v>
      </c>
      <c r="J1464" s="5" t="s">
        <v>9</v>
      </c>
      <c r="K1464" s="5">
        <v>15.5</v>
      </c>
      <c r="L1464" s="5" t="s">
        <v>1514</v>
      </c>
      <c r="M1464" s="5">
        <v>1100</v>
      </c>
      <c r="N1464" s="5" t="s">
        <v>170</v>
      </c>
      <c r="O1464" s="6" t="s">
        <v>81</v>
      </c>
      <c r="P1464" s="6" t="s">
        <v>1516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+VLOOKUP(G1464,Liste!$A$7:$G$69,3,FALSE)</f>
        <v>Pin d'Alep</v>
      </c>
      <c r="BI1464" s="96" t="str">
        <f>+VLOOKUP(H1464,Liste!$B$7:$G$69,5,FALSE)</f>
        <v>Pin d'Alep</v>
      </c>
      <c r="BJ1464" s="131">
        <f t="shared" si="437"/>
        <v>90</v>
      </c>
      <c r="BK1464" s="131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0" t="str">
        <f>+VLOOKUP(G1464,Liste!$A$7:$H$69,8,FALSE)</f>
        <v>Résineux</v>
      </c>
      <c r="BU1464" s="290">
        <f t="shared" si="440"/>
        <v>0</v>
      </c>
      <c r="BV1464" s="292">
        <f t="shared" si="441"/>
        <v>1</v>
      </c>
      <c r="BW1464" s="311">
        <v>0</v>
      </c>
      <c r="BX1464" s="290">
        <f t="shared" si="442"/>
        <v>0.43</v>
      </c>
      <c r="BY1464">
        <f t="shared" si="443"/>
        <v>0</v>
      </c>
      <c r="BZ1464" s="296">
        <f t="shared" si="444"/>
        <v>0</v>
      </c>
      <c r="CB1464" s="291">
        <v>0.6</v>
      </c>
      <c r="CC1464" s="291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hidden="1" x14ac:dyDescent="0.25">
      <c r="A1465" s="4">
        <v>2021</v>
      </c>
      <c r="B1465" s="308">
        <v>44320</v>
      </c>
      <c r="C1465" s="4" t="s">
        <v>1510</v>
      </c>
      <c r="D1465" s="4" t="s">
        <v>1511</v>
      </c>
      <c r="F1465" s="4" t="s">
        <v>1512</v>
      </c>
      <c r="G1465" s="5" t="s">
        <v>1500</v>
      </c>
      <c r="H1465" s="5" t="s">
        <v>1513</v>
      </c>
      <c r="I1465" s="5" t="s">
        <v>146</v>
      </c>
      <c r="J1465" s="5" t="s">
        <v>9</v>
      </c>
      <c r="K1465" s="5">
        <v>15.5</v>
      </c>
      <c r="L1465" s="5" t="s">
        <v>1514</v>
      </c>
      <c r="M1465" s="5">
        <v>1100</v>
      </c>
      <c r="N1465" s="5" t="s">
        <v>170</v>
      </c>
      <c r="O1465" s="6" t="s">
        <v>81</v>
      </c>
      <c r="P1465" s="6" t="s">
        <v>1516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+VLOOKUP(G1465,Liste!$A$7:$G$69,3,FALSE)</f>
        <v>Pin d'Alep</v>
      </c>
      <c r="BI1465" s="96" t="str">
        <f>+VLOOKUP(H1465,Liste!$B$7:$G$69,5,FALSE)</f>
        <v>Pin d'Alep</v>
      </c>
      <c r="BJ1465" s="131">
        <f t="shared" si="437"/>
        <v>91</v>
      </c>
      <c r="BK1465" s="131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0" t="str">
        <f>+VLOOKUP(G1465,Liste!$A$7:$H$69,8,FALSE)</f>
        <v>Résineux</v>
      </c>
      <c r="BU1465" s="290">
        <f t="shared" si="440"/>
        <v>0</v>
      </c>
      <c r="BV1465" s="292">
        <f t="shared" si="441"/>
        <v>1</v>
      </c>
      <c r="BW1465" s="311">
        <v>0</v>
      </c>
      <c r="BX1465" s="290">
        <f t="shared" si="442"/>
        <v>0.43</v>
      </c>
      <c r="BY1465">
        <f t="shared" si="443"/>
        <v>0</v>
      </c>
      <c r="BZ1465" s="296">
        <f t="shared" si="444"/>
        <v>0</v>
      </c>
      <c r="CB1465" s="291">
        <v>0.6</v>
      </c>
      <c r="CC1465" s="291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hidden="1" x14ac:dyDescent="0.25">
      <c r="A1466" s="4">
        <v>2021</v>
      </c>
      <c r="B1466" s="308">
        <v>44320</v>
      </c>
      <c r="C1466" s="4" t="s">
        <v>1510</v>
      </c>
      <c r="D1466" s="4" t="s">
        <v>1511</v>
      </c>
      <c r="F1466" s="4" t="s">
        <v>1512</v>
      </c>
      <c r="G1466" s="5" t="s">
        <v>1500</v>
      </c>
      <c r="H1466" s="5" t="s">
        <v>1513</v>
      </c>
      <c r="I1466" s="5" t="s">
        <v>146</v>
      </c>
      <c r="J1466" s="5" t="s">
        <v>9</v>
      </c>
      <c r="K1466" s="5">
        <v>15.5</v>
      </c>
      <c r="L1466" s="5" t="s">
        <v>1514</v>
      </c>
      <c r="M1466" s="5">
        <v>1100</v>
      </c>
      <c r="N1466" s="5" t="s">
        <v>170</v>
      </c>
      <c r="O1466" s="6" t="s">
        <v>81</v>
      </c>
      <c r="P1466" s="6" t="s">
        <v>1516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+VLOOKUP(G1466,Liste!$A$7:$G$69,3,FALSE)</f>
        <v>Pin d'Alep</v>
      </c>
      <c r="BI1466" s="96" t="str">
        <f>+VLOOKUP(H1466,Liste!$B$7:$G$69,5,FALSE)</f>
        <v>Pin d'Alep</v>
      </c>
      <c r="BJ1466" s="131">
        <f t="shared" si="437"/>
        <v>92</v>
      </c>
      <c r="BK1466" s="131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0" t="str">
        <f>+VLOOKUP(G1466,Liste!$A$7:$H$69,8,FALSE)</f>
        <v>Résineux</v>
      </c>
      <c r="BU1466" s="290">
        <f t="shared" si="440"/>
        <v>0</v>
      </c>
      <c r="BV1466" s="292">
        <f t="shared" si="441"/>
        <v>1</v>
      </c>
      <c r="BW1466" s="311">
        <v>0</v>
      </c>
      <c r="BX1466" s="290">
        <f t="shared" si="442"/>
        <v>0.43</v>
      </c>
      <c r="BY1466">
        <f t="shared" si="443"/>
        <v>0</v>
      </c>
      <c r="BZ1466" s="296">
        <f t="shared" si="444"/>
        <v>0</v>
      </c>
      <c r="CB1466" s="291">
        <v>0.6</v>
      </c>
      <c r="CC1466" s="291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hidden="1" x14ac:dyDescent="0.25">
      <c r="A1467" s="4">
        <v>2021</v>
      </c>
      <c r="B1467" s="308">
        <v>44320</v>
      </c>
      <c r="C1467" s="4" t="s">
        <v>1510</v>
      </c>
      <c r="D1467" s="4" t="s">
        <v>1511</v>
      </c>
      <c r="F1467" s="4" t="s">
        <v>1512</v>
      </c>
      <c r="G1467" s="5" t="s">
        <v>1500</v>
      </c>
      <c r="H1467" s="5" t="s">
        <v>1513</v>
      </c>
      <c r="I1467" s="5" t="s">
        <v>146</v>
      </c>
      <c r="J1467" s="5" t="s">
        <v>9</v>
      </c>
      <c r="K1467" s="5">
        <v>15.5</v>
      </c>
      <c r="L1467" s="5" t="s">
        <v>1514</v>
      </c>
      <c r="M1467" s="5">
        <v>1100</v>
      </c>
      <c r="N1467" s="5" t="s">
        <v>170</v>
      </c>
      <c r="O1467" s="6" t="s">
        <v>81</v>
      </c>
      <c r="P1467" s="6" t="s">
        <v>1516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+VLOOKUP(G1467,Liste!$A$7:$G$69,3,FALSE)</f>
        <v>Pin d'Alep</v>
      </c>
      <c r="BI1467" s="96" t="str">
        <f>+VLOOKUP(H1467,Liste!$B$7:$G$69,5,FALSE)</f>
        <v>Pin d'Alep</v>
      </c>
      <c r="BJ1467" s="131">
        <f t="shared" si="437"/>
        <v>93</v>
      </c>
      <c r="BK1467" s="131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0" t="str">
        <f>+VLOOKUP(G1467,Liste!$A$7:$H$69,8,FALSE)</f>
        <v>Résineux</v>
      </c>
      <c r="BU1467" s="290">
        <f t="shared" si="440"/>
        <v>0</v>
      </c>
      <c r="BV1467" s="292">
        <f t="shared" si="441"/>
        <v>1</v>
      </c>
      <c r="BW1467" s="311">
        <v>0</v>
      </c>
      <c r="BX1467" s="290">
        <f t="shared" si="442"/>
        <v>0.43</v>
      </c>
      <c r="BY1467">
        <f t="shared" si="443"/>
        <v>0</v>
      </c>
      <c r="BZ1467" s="296">
        <f t="shared" si="444"/>
        <v>0</v>
      </c>
      <c r="CB1467" s="291">
        <v>0.6</v>
      </c>
      <c r="CC1467" s="291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hidden="1" x14ac:dyDescent="0.25">
      <c r="A1468" s="4">
        <v>2021</v>
      </c>
      <c r="B1468" s="308">
        <v>44320</v>
      </c>
      <c r="C1468" s="4" t="s">
        <v>1510</v>
      </c>
      <c r="D1468" s="4" t="s">
        <v>1511</v>
      </c>
      <c r="F1468" s="4" t="s">
        <v>1512</v>
      </c>
      <c r="G1468" s="5" t="s">
        <v>1500</v>
      </c>
      <c r="H1468" s="5" t="s">
        <v>1513</v>
      </c>
      <c r="I1468" s="5" t="s">
        <v>146</v>
      </c>
      <c r="J1468" s="5" t="s">
        <v>9</v>
      </c>
      <c r="K1468" s="5">
        <v>15.5</v>
      </c>
      <c r="L1468" s="5" t="s">
        <v>1514</v>
      </c>
      <c r="M1468" s="5">
        <v>1100</v>
      </c>
      <c r="N1468" s="5" t="s">
        <v>170</v>
      </c>
      <c r="O1468" s="6" t="s">
        <v>81</v>
      </c>
      <c r="P1468" s="6" t="s">
        <v>1516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+VLOOKUP(G1468,Liste!$A$7:$G$69,3,FALSE)</f>
        <v>Pin d'Alep</v>
      </c>
      <c r="BI1468" s="96" t="str">
        <f>+VLOOKUP(H1468,Liste!$B$7:$G$69,5,FALSE)</f>
        <v>Pin d'Alep</v>
      </c>
      <c r="BJ1468" s="131">
        <f t="shared" si="437"/>
        <v>94</v>
      </c>
      <c r="BK1468" s="131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0" t="str">
        <f>+VLOOKUP(G1468,Liste!$A$7:$H$69,8,FALSE)</f>
        <v>Résineux</v>
      </c>
      <c r="BU1468" s="290">
        <f t="shared" si="440"/>
        <v>0</v>
      </c>
      <c r="BV1468" s="292">
        <f t="shared" si="441"/>
        <v>1</v>
      </c>
      <c r="BW1468" s="311">
        <v>0</v>
      </c>
      <c r="BX1468" s="290">
        <f t="shared" si="442"/>
        <v>0.43</v>
      </c>
      <c r="BY1468">
        <f t="shared" si="443"/>
        <v>0</v>
      </c>
      <c r="BZ1468" s="296">
        <f t="shared" si="444"/>
        <v>0</v>
      </c>
      <c r="CB1468" s="291">
        <v>0.6</v>
      </c>
      <c r="CC1468" s="291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hidden="1" x14ac:dyDescent="0.25">
      <c r="A1469" s="4">
        <v>2021</v>
      </c>
      <c r="B1469" s="308">
        <v>44320</v>
      </c>
      <c r="C1469" s="4" t="s">
        <v>1510</v>
      </c>
      <c r="D1469" s="4" t="s">
        <v>1511</v>
      </c>
      <c r="F1469" s="4" t="s">
        <v>1512</v>
      </c>
      <c r="G1469" s="5" t="s">
        <v>1500</v>
      </c>
      <c r="H1469" s="5" t="s">
        <v>1513</v>
      </c>
      <c r="I1469" s="5" t="s">
        <v>146</v>
      </c>
      <c r="J1469" s="5" t="s">
        <v>9</v>
      </c>
      <c r="K1469" s="5">
        <v>15.5</v>
      </c>
      <c r="L1469" s="5" t="s">
        <v>1514</v>
      </c>
      <c r="M1469" s="5">
        <v>1100</v>
      </c>
      <c r="N1469" s="5" t="s">
        <v>170</v>
      </c>
      <c r="O1469" s="6" t="s">
        <v>81</v>
      </c>
      <c r="P1469" s="6" t="s">
        <v>1516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+VLOOKUP(G1469,Liste!$A$7:$G$69,3,FALSE)</f>
        <v>Pin d'Alep</v>
      </c>
      <c r="BI1469" s="96" t="str">
        <f>+VLOOKUP(H1469,Liste!$B$7:$G$69,5,FALSE)</f>
        <v>Pin d'Alep</v>
      </c>
      <c r="BJ1469" s="131">
        <f t="shared" si="437"/>
        <v>94</v>
      </c>
      <c r="BK1469" s="131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0" t="str">
        <f>+VLOOKUP(G1469,Liste!$A$7:$H$69,8,FALSE)</f>
        <v>Résineux</v>
      </c>
      <c r="BU1469" s="290">
        <f t="shared" si="440"/>
        <v>0</v>
      </c>
      <c r="BV1469" s="292">
        <f t="shared" si="441"/>
        <v>1</v>
      </c>
      <c r="BW1469" s="311">
        <v>0</v>
      </c>
      <c r="BX1469" s="290">
        <f t="shared" si="442"/>
        <v>0.43</v>
      </c>
      <c r="BY1469">
        <f t="shared" si="443"/>
        <v>0</v>
      </c>
      <c r="BZ1469" s="296">
        <f t="shared" si="444"/>
        <v>0</v>
      </c>
      <c r="CB1469" s="291">
        <v>0.6</v>
      </c>
      <c r="CC1469" s="291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hidden="1" x14ac:dyDescent="0.25">
      <c r="A1470" s="4">
        <v>2021</v>
      </c>
      <c r="B1470" s="308">
        <v>44361</v>
      </c>
      <c r="C1470" s="4" t="s">
        <v>66</v>
      </c>
      <c r="D1470" s="4" t="s">
        <v>1511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1515</v>
      </c>
      <c r="M1470" s="5">
        <v>1666</v>
      </c>
      <c r="N1470" s="5" t="s">
        <v>170</v>
      </c>
      <c r="O1470" s="6" t="s">
        <v>81</v>
      </c>
      <c r="P1470" s="6" t="s">
        <v>1491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+VLOOKUP(G1470,Liste!$A$7:$G$69,3,FALSE)</f>
        <v>Chêne sessile</v>
      </c>
      <c r="BI1470" s="96" t="str">
        <f>+VLOOKUP(H1470,Liste!$B$7:$G$69,5,FALSE)</f>
        <v>Guide chênaie atlantique</v>
      </c>
      <c r="BJ1470" s="131">
        <f t="shared" si="437"/>
        <v>30</v>
      </c>
      <c r="BK1470" s="131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0" t="str">
        <f>+VLOOKUP(G1470,Liste!$A$7:$H$69,8,FALSE)</f>
        <v>Feuillus</v>
      </c>
      <c r="BU1470" s="290">
        <f t="shared" si="440"/>
        <v>1</v>
      </c>
      <c r="BV1470" s="292">
        <f t="shared" si="441"/>
        <v>0</v>
      </c>
      <c r="BW1470" s="311">
        <v>0</v>
      </c>
      <c r="BX1470" s="290">
        <f t="shared" si="442"/>
        <v>0.25</v>
      </c>
      <c r="BY1470">
        <f t="shared" si="443"/>
        <v>0</v>
      </c>
      <c r="BZ1470" s="296">
        <f t="shared" si="444"/>
        <v>0</v>
      </c>
      <c r="CB1470" s="291">
        <v>0.6</v>
      </c>
      <c r="CC1470" s="291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hidden="1" x14ac:dyDescent="0.25">
      <c r="A1471" s="4">
        <v>2021</v>
      </c>
      <c r="B1471" s="308">
        <v>44361</v>
      </c>
      <c r="C1471" s="4" t="s">
        <v>66</v>
      </c>
      <c r="D1471" s="4" t="s">
        <v>1511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1515</v>
      </c>
      <c r="M1471" s="5">
        <v>1666</v>
      </c>
      <c r="N1471" s="5" t="s">
        <v>170</v>
      </c>
      <c r="O1471" s="6" t="s">
        <v>81</v>
      </c>
      <c r="P1471" s="6" t="s">
        <v>1491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+VLOOKUP(G1471,Liste!$A$7:$G$69,3,FALSE)</f>
        <v>Chêne sessile</v>
      </c>
      <c r="BI1471" s="96" t="str">
        <f>+VLOOKUP(H1471,Liste!$B$7:$G$69,5,FALSE)</f>
        <v>Guide chênaie atlantique</v>
      </c>
      <c r="BJ1471" s="131">
        <f t="shared" si="437"/>
        <v>34</v>
      </c>
      <c r="BK1471" s="131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0" t="str">
        <f>+VLOOKUP(G1471,Liste!$A$7:$H$69,8,FALSE)</f>
        <v>Feuillus</v>
      </c>
      <c r="BU1471" s="290">
        <f t="shared" si="440"/>
        <v>1</v>
      </c>
      <c r="BV1471" s="292">
        <f t="shared" si="441"/>
        <v>0</v>
      </c>
      <c r="BW1471" s="311">
        <v>0</v>
      </c>
      <c r="BX1471" s="290">
        <f t="shared" si="442"/>
        <v>0.25</v>
      </c>
      <c r="BY1471">
        <f t="shared" si="443"/>
        <v>0</v>
      </c>
      <c r="BZ1471" s="296">
        <f t="shared" si="444"/>
        <v>0</v>
      </c>
      <c r="CB1471" s="291">
        <v>0.6</v>
      </c>
      <c r="CC1471" s="291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hidden="1" x14ac:dyDescent="0.25">
      <c r="A1472" s="4">
        <v>2021</v>
      </c>
      <c r="B1472" s="308">
        <v>44361</v>
      </c>
      <c r="C1472" s="4" t="s">
        <v>66</v>
      </c>
      <c r="D1472" s="4" t="s">
        <v>1511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1515</v>
      </c>
      <c r="M1472" s="5">
        <v>1666</v>
      </c>
      <c r="N1472" s="5" t="s">
        <v>170</v>
      </c>
      <c r="O1472" s="6" t="s">
        <v>81</v>
      </c>
      <c r="P1472" s="6" t="s">
        <v>1491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+VLOOKUP(G1472,Liste!$A$7:$G$69,3,FALSE)</f>
        <v>Chêne sessile</v>
      </c>
      <c r="BI1472" s="96" t="str">
        <f>+VLOOKUP(H1472,Liste!$B$7:$G$69,5,FALSE)</f>
        <v>Guide chênaie atlantique</v>
      </c>
      <c r="BJ1472" s="131">
        <f t="shared" si="437"/>
        <v>34</v>
      </c>
      <c r="BK1472" s="131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0" t="str">
        <f>+VLOOKUP(G1472,Liste!$A$7:$H$69,8,FALSE)</f>
        <v>Feuillus</v>
      </c>
      <c r="BU1472" s="290">
        <f t="shared" si="440"/>
        <v>1</v>
      </c>
      <c r="BV1472" s="292">
        <f t="shared" si="441"/>
        <v>0</v>
      </c>
      <c r="BW1472" s="311">
        <v>0</v>
      </c>
      <c r="BX1472" s="290">
        <f t="shared" si="442"/>
        <v>0.25</v>
      </c>
      <c r="BY1472">
        <f t="shared" si="443"/>
        <v>0</v>
      </c>
      <c r="BZ1472" s="296">
        <f t="shared" si="444"/>
        <v>0</v>
      </c>
      <c r="CB1472" s="291">
        <v>0.6</v>
      </c>
      <c r="CC1472" s="291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hidden="1" x14ac:dyDescent="0.25">
      <c r="A1473" s="4">
        <v>2021</v>
      </c>
      <c r="B1473" s="308">
        <v>44361</v>
      </c>
      <c r="C1473" s="4" t="s">
        <v>66</v>
      </c>
      <c r="D1473" s="4" t="s">
        <v>1511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1515</v>
      </c>
      <c r="M1473" s="5">
        <v>1666</v>
      </c>
      <c r="N1473" s="5" t="s">
        <v>170</v>
      </c>
      <c r="O1473" s="6" t="s">
        <v>81</v>
      </c>
      <c r="P1473" s="6" t="s">
        <v>1491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+VLOOKUP(G1473,Liste!$A$7:$G$69,3,FALSE)</f>
        <v>Chêne sessile</v>
      </c>
      <c r="BI1473" s="96" t="str">
        <f>+VLOOKUP(H1473,Liste!$B$7:$G$69,5,FALSE)</f>
        <v>Guide chênaie atlantique</v>
      </c>
      <c r="BJ1473" s="131">
        <f t="shared" si="437"/>
        <v>37</v>
      </c>
      <c r="BK1473" s="131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0" t="str">
        <f>+VLOOKUP(G1473,Liste!$A$7:$H$69,8,FALSE)</f>
        <v>Feuillus</v>
      </c>
      <c r="BU1473" s="290">
        <f t="shared" si="440"/>
        <v>1</v>
      </c>
      <c r="BV1473" s="292">
        <f t="shared" si="441"/>
        <v>0</v>
      </c>
      <c r="BW1473" s="311">
        <v>0</v>
      </c>
      <c r="BX1473" s="290">
        <f t="shared" si="442"/>
        <v>0.25</v>
      </c>
      <c r="BY1473">
        <f t="shared" si="443"/>
        <v>0</v>
      </c>
      <c r="BZ1473" s="296">
        <f t="shared" si="444"/>
        <v>0</v>
      </c>
      <c r="CB1473" s="291">
        <v>0.6</v>
      </c>
      <c r="CC1473" s="291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hidden="1" x14ac:dyDescent="0.25">
      <c r="A1474" s="4">
        <v>2021</v>
      </c>
      <c r="B1474" s="308">
        <v>44361</v>
      </c>
      <c r="C1474" s="4" t="s">
        <v>66</v>
      </c>
      <c r="D1474" s="4" t="s">
        <v>1511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1515</v>
      </c>
      <c r="M1474" s="5">
        <v>1666</v>
      </c>
      <c r="N1474" s="5" t="s">
        <v>170</v>
      </c>
      <c r="O1474" s="6" t="s">
        <v>81</v>
      </c>
      <c r="P1474" s="6" t="s">
        <v>1491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+VLOOKUP(G1474,Liste!$A$7:$G$69,3,FALSE)</f>
        <v>Chêne sessile</v>
      </c>
      <c r="BI1474" s="96" t="str">
        <f>+VLOOKUP(H1474,Liste!$B$7:$G$69,5,FALSE)</f>
        <v>Guide chênaie atlantique</v>
      </c>
      <c r="BJ1474" s="131">
        <f t="shared" si="437"/>
        <v>40</v>
      </c>
      <c r="BK1474" s="131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0" t="str">
        <f>+VLOOKUP(G1474,Liste!$A$7:$H$69,8,FALSE)</f>
        <v>Feuillus</v>
      </c>
      <c r="BU1474" s="290">
        <f t="shared" si="440"/>
        <v>1</v>
      </c>
      <c r="BV1474" s="292">
        <f t="shared" si="441"/>
        <v>0</v>
      </c>
      <c r="BW1474" s="311">
        <v>0</v>
      </c>
      <c r="BX1474" s="290">
        <f t="shared" si="442"/>
        <v>0.25</v>
      </c>
      <c r="BY1474">
        <f t="shared" si="443"/>
        <v>0</v>
      </c>
      <c r="BZ1474" s="296">
        <f t="shared" si="444"/>
        <v>0</v>
      </c>
      <c r="CB1474" s="291">
        <v>0.6</v>
      </c>
      <c r="CC1474" s="291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hidden="1" x14ac:dyDescent="0.25">
      <c r="A1475" s="4">
        <v>2021</v>
      </c>
      <c r="B1475" s="308">
        <v>44361</v>
      </c>
      <c r="C1475" s="4" t="s">
        <v>66</v>
      </c>
      <c r="D1475" s="4" t="s">
        <v>1511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1515</v>
      </c>
      <c r="M1475" s="5">
        <v>1666</v>
      </c>
      <c r="N1475" s="5" t="s">
        <v>170</v>
      </c>
      <c r="O1475" s="6" t="s">
        <v>81</v>
      </c>
      <c r="P1475" s="6" t="s">
        <v>1491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+VLOOKUP(G1475,Liste!$A$7:$G$69,3,FALSE)</f>
        <v>Chêne sessile</v>
      </c>
      <c r="BI1475" s="96" t="str">
        <f>+VLOOKUP(H1475,Liste!$B$7:$G$69,5,FALSE)</f>
        <v>Guide chênaie atlantique</v>
      </c>
      <c r="BJ1475" s="131">
        <f t="shared" ref="BJ1475:BJ1538" si="456">+AC1475</f>
        <v>42</v>
      </c>
      <c r="BK1475" s="131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0" t="str">
        <f>+VLOOKUP(G1475,Liste!$A$7:$H$69,8,FALSE)</f>
        <v>Feuillus</v>
      </c>
      <c r="BU1475" s="290">
        <f t="shared" si="440"/>
        <v>1</v>
      </c>
      <c r="BV1475" s="292">
        <f t="shared" si="441"/>
        <v>0</v>
      </c>
      <c r="BW1475" s="311">
        <v>0</v>
      </c>
      <c r="BX1475" s="290">
        <f t="shared" si="442"/>
        <v>0.25</v>
      </c>
      <c r="BY1475">
        <f t="shared" si="443"/>
        <v>0</v>
      </c>
      <c r="BZ1475" s="296">
        <f t="shared" si="444"/>
        <v>0</v>
      </c>
      <c r="CB1475" s="291">
        <v>0.6</v>
      </c>
      <c r="CC1475" s="291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hidden="1" x14ac:dyDescent="0.25">
      <c r="A1476" s="4">
        <v>2021</v>
      </c>
      <c r="B1476" s="308">
        <v>44361</v>
      </c>
      <c r="C1476" s="4" t="s">
        <v>66</v>
      </c>
      <c r="D1476" s="4" t="s">
        <v>1511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1515</v>
      </c>
      <c r="M1476" s="5">
        <v>1666</v>
      </c>
      <c r="N1476" s="5" t="s">
        <v>170</v>
      </c>
      <c r="O1476" s="6" t="s">
        <v>81</v>
      </c>
      <c r="P1476" s="6" t="s">
        <v>1491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+VLOOKUP(G1476,Liste!$A$7:$G$69,3,FALSE)</f>
        <v>Chêne sessile</v>
      </c>
      <c r="BI1476" s="96" t="str">
        <f>+VLOOKUP(H1476,Liste!$B$7:$G$69,5,FALSE)</f>
        <v>Guide chênaie atlantique</v>
      </c>
      <c r="BJ1476" s="131">
        <f t="shared" si="456"/>
        <v>42</v>
      </c>
      <c r="BK1476" s="131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0" t="str">
        <f>+VLOOKUP(G1476,Liste!$A$7:$H$69,8,FALSE)</f>
        <v>Feuillus</v>
      </c>
      <c r="BU1476" s="290">
        <f t="shared" ref="BU1476:BU1539" si="459">IF(BT1476="Résineux",0%,100%)</f>
        <v>1</v>
      </c>
      <c r="BV1476" s="292">
        <f t="shared" ref="BV1476:BV1539" si="460">+IF(BT1476="Résineux",100%,0%)</f>
        <v>0</v>
      </c>
      <c r="BW1476" s="311">
        <v>0</v>
      </c>
      <c r="BX1476" s="290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296">
        <f t="shared" ref="BZ1476:BZ1539" si="463">+IF(BJ1476&gt;=31,0,BY1476+BZ1475)</f>
        <v>0</v>
      </c>
      <c r="CB1476" s="291">
        <v>0.6</v>
      </c>
      <c r="CC1476" s="291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hidden="1" x14ac:dyDescent="0.25">
      <c r="A1477" s="4">
        <v>2021</v>
      </c>
      <c r="B1477" s="308">
        <v>44361</v>
      </c>
      <c r="C1477" s="4" t="s">
        <v>66</v>
      </c>
      <c r="D1477" s="4" t="s">
        <v>1511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1515</v>
      </c>
      <c r="M1477" s="5">
        <v>1666</v>
      </c>
      <c r="N1477" s="5" t="s">
        <v>170</v>
      </c>
      <c r="O1477" s="6" t="s">
        <v>81</v>
      </c>
      <c r="P1477" s="6" t="s">
        <v>1491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+VLOOKUP(G1477,Liste!$A$7:$G$69,3,FALSE)</f>
        <v>Chêne sessile</v>
      </c>
      <c r="BI1477" s="96" t="str">
        <f>+VLOOKUP(H1477,Liste!$B$7:$G$69,5,FALSE)</f>
        <v>Guide chênaie atlantique</v>
      </c>
      <c r="BJ1477" s="131">
        <f t="shared" si="456"/>
        <v>45</v>
      </c>
      <c r="BK1477" s="131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0" t="str">
        <f>+VLOOKUP(G1477,Liste!$A$7:$H$69,8,FALSE)</f>
        <v>Feuillus</v>
      </c>
      <c r="BU1477" s="290">
        <f t="shared" si="459"/>
        <v>1</v>
      </c>
      <c r="BV1477" s="292">
        <f t="shared" si="460"/>
        <v>0</v>
      </c>
      <c r="BW1477" s="311">
        <v>0</v>
      </c>
      <c r="BX1477" s="290">
        <f t="shared" si="461"/>
        <v>0.25</v>
      </c>
      <c r="BY1477">
        <f t="shared" si="462"/>
        <v>0</v>
      </c>
      <c r="BZ1477" s="296">
        <f t="shared" si="463"/>
        <v>0</v>
      </c>
      <c r="CB1477" s="291">
        <v>0.6</v>
      </c>
      <c r="CC1477" s="291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hidden="1" x14ac:dyDescent="0.25">
      <c r="A1478" s="4">
        <v>2021</v>
      </c>
      <c r="B1478" s="308">
        <v>44361</v>
      </c>
      <c r="C1478" s="4" t="s">
        <v>66</v>
      </c>
      <c r="D1478" s="4" t="s">
        <v>1511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1515</v>
      </c>
      <c r="M1478" s="5">
        <v>1666</v>
      </c>
      <c r="N1478" s="5" t="s">
        <v>170</v>
      </c>
      <c r="O1478" s="6" t="s">
        <v>81</v>
      </c>
      <c r="P1478" s="6" t="s">
        <v>1491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+VLOOKUP(G1478,Liste!$A$7:$G$69,3,FALSE)</f>
        <v>Chêne sessile</v>
      </c>
      <c r="BI1478" s="96" t="str">
        <f>+VLOOKUP(H1478,Liste!$B$7:$G$69,5,FALSE)</f>
        <v>Guide chênaie atlantique</v>
      </c>
      <c r="BJ1478" s="131">
        <f t="shared" si="456"/>
        <v>48</v>
      </c>
      <c r="BK1478" s="131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0" t="str">
        <f>+VLOOKUP(G1478,Liste!$A$7:$H$69,8,FALSE)</f>
        <v>Feuillus</v>
      </c>
      <c r="BU1478" s="290">
        <f t="shared" si="459"/>
        <v>1</v>
      </c>
      <c r="BV1478" s="292">
        <f t="shared" si="460"/>
        <v>0</v>
      </c>
      <c r="BW1478" s="311">
        <v>0</v>
      </c>
      <c r="BX1478" s="290">
        <f t="shared" si="461"/>
        <v>0.25</v>
      </c>
      <c r="BY1478">
        <f t="shared" si="462"/>
        <v>0</v>
      </c>
      <c r="BZ1478" s="296">
        <f t="shared" si="463"/>
        <v>0</v>
      </c>
      <c r="CB1478" s="291">
        <v>0.6</v>
      </c>
      <c r="CC1478" s="291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hidden="1" x14ac:dyDescent="0.25">
      <c r="A1479" s="4">
        <v>2021</v>
      </c>
      <c r="B1479" s="308">
        <v>44361</v>
      </c>
      <c r="C1479" s="4" t="s">
        <v>66</v>
      </c>
      <c r="D1479" s="4" t="s">
        <v>1511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1515</v>
      </c>
      <c r="M1479" s="5">
        <v>1666</v>
      </c>
      <c r="N1479" s="5" t="s">
        <v>170</v>
      </c>
      <c r="O1479" s="6" t="s">
        <v>81</v>
      </c>
      <c r="P1479" s="6" t="s">
        <v>1491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+VLOOKUP(G1479,Liste!$A$7:$G$69,3,FALSE)</f>
        <v>Chêne sessile</v>
      </c>
      <c r="BI1479" s="96" t="str">
        <f>+VLOOKUP(H1479,Liste!$B$7:$G$69,5,FALSE)</f>
        <v>Guide chênaie atlantique</v>
      </c>
      <c r="BJ1479" s="131">
        <f t="shared" si="456"/>
        <v>50</v>
      </c>
      <c r="BK1479" s="131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0" t="str">
        <f>+VLOOKUP(G1479,Liste!$A$7:$H$69,8,FALSE)</f>
        <v>Feuillus</v>
      </c>
      <c r="BU1479" s="290">
        <f t="shared" si="459"/>
        <v>1</v>
      </c>
      <c r="BV1479" s="292">
        <f t="shared" si="460"/>
        <v>0</v>
      </c>
      <c r="BW1479" s="311">
        <v>0</v>
      </c>
      <c r="BX1479" s="290">
        <f t="shared" si="461"/>
        <v>0.25</v>
      </c>
      <c r="BY1479">
        <f t="shared" si="462"/>
        <v>0</v>
      </c>
      <c r="BZ1479" s="296">
        <f t="shared" si="463"/>
        <v>0</v>
      </c>
      <c r="CB1479" s="291">
        <v>0.6</v>
      </c>
      <c r="CC1479" s="291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hidden="1" x14ac:dyDescent="0.25">
      <c r="A1480" s="4">
        <v>2021</v>
      </c>
      <c r="B1480" s="308">
        <v>44361</v>
      </c>
      <c r="C1480" s="4" t="s">
        <v>66</v>
      </c>
      <c r="D1480" s="4" t="s">
        <v>1511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1515</v>
      </c>
      <c r="M1480" s="5">
        <v>1666</v>
      </c>
      <c r="N1480" s="5" t="s">
        <v>170</v>
      </c>
      <c r="O1480" s="6" t="s">
        <v>81</v>
      </c>
      <c r="P1480" s="6" t="s">
        <v>1491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+VLOOKUP(G1480,Liste!$A$7:$G$69,3,FALSE)</f>
        <v>Chêne sessile</v>
      </c>
      <c r="BI1480" s="96" t="str">
        <f>+VLOOKUP(H1480,Liste!$B$7:$G$69,5,FALSE)</f>
        <v>Guide chênaie atlantique</v>
      </c>
      <c r="BJ1480" s="131">
        <f t="shared" si="456"/>
        <v>50</v>
      </c>
      <c r="BK1480" s="131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0" t="str">
        <f>+VLOOKUP(G1480,Liste!$A$7:$H$69,8,FALSE)</f>
        <v>Feuillus</v>
      </c>
      <c r="BU1480" s="290">
        <f t="shared" si="459"/>
        <v>1</v>
      </c>
      <c r="BV1480" s="292">
        <f t="shared" si="460"/>
        <v>0</v>
      </c>
      <c r="BW1480" s="311">
        <v>0</v>
      </c>
      <c r="BX1480" s="290">
        <f t="shared" si="461"/>
        <v>0.25</v>
      </c>
      <c r="BY1480">
        <f t="shared" si="462"/>
        <v>0</v>
      </c>
      <c r="BZ1480" s="296">
        <f t="shared" si="463"/>
        <v>0</v>
      </c>
      <c r="CB1480" s="291">
        <v>0.6</v>
      </c>
      <c r="CC1480" s="291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hidden="1" x14ac:dyDescent="0.25">
      <c r="A1481" s="4">
        <v>2021</v>
      </c>
      <c r="B1481" s="308">
        <v>44361</v>
      </c>
      <c r="C1481" s="4" t="s">
        <v>66</v>
      </c>
      <c r="D1481" s="4" t="s">
        <v>1511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1515</v>
      </c>
      <c r="M1481" s="5">
        <v>1666</v>
      </c>
      <c r="N1481" s="5" t="s">
        <v>170</v>
      </c>
      <c r="O1481" s="6" t="s">
        <v>81</v>
      </c>
      <c r="P1481" s="6" t="s">
        <v>1491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+VLOOKUP(G1481,Liste!$A$7:$G$69,3,FALSE)</f>
        <v>Chêne sessile</v>
      </c>
      <c r="BI1481" s="96" t="str">
        <f>+VLOOKUP(H1481,Liste!$B$7:$G$69,5,FALSE)</f>
        <v>Guide chênaie atlantique</v>
      </c>
      <c r="BJ1481" s="131">
        <f t="shared" si="456"/>
        <v>53</v>
      </c>
      <c r="BK1481" s="131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0" t="str">
        <f>+VLOOKUP(G1481,Liste!$A$7:$H$69,8,FALSE)</f>
        <v>Feuillus</v>
      </c>
      <c r="BU1481" s="290">
        <f t="shared" si="459"/>
        <v>1</v>
      </c>
      <c r="BV1481" s="292">
        <f t="shared" si="460"/>
        <v>0</v>
      </c>
      <c r="BW1481" s="311">
        <v>0</v>
      </c>
      <c r="BX1481" s="290">
        <f t="shared" si="461"/>
        <v>0.25</v>
      </c>
      <c r="BY1481">
        <f t="shared" si="462"/>
        <v>0</v>
      </c>
      <c r="BZ1481" s="296">
        <f t="shared" si="463"/>
        <v>0</v>
      </c>
      <c r="CB1481" s="291">
        <v>0.6</v>
      </c>
      <c r="CC1481" s="291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hidden="1" x14ac:dyDescent="0.25">
      <c r="A1482" s="4">
        <v>2021</v>
      </c>
      <c r="B1482" s="308">
        <v>44361</v>
      </c>
      <c r="C1482" s="4" t="s">
        <v>66</v>
      </c>
      <c r="D1482" s="4" t="s">
        <v>1511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1515</v>
      </c>
      <c r="M1482" s="5">
        <v>1666</v>
      </c>
      <c r="N1482" s="5" t="s">
        <v>170</v>
      </c>
      <c r="O1482" s="6" t="s">
        <v>81</v>
      </c>
      <c r="P1482" s="6" t="s">
        <v>1491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+VLOOKUP(G1482,Liste!$A$7:$G$69,3,FALSE)</f>
        <v>Chêne sessile</v>
      </c>
      <c r="BI1482" s="96" t="str">
        <f>+VLOOKUP(H1482,Liste!$B$7:$G$69,5,FALSE)</f>
        <v>Guide chênaie atlantique</v>
      </c>
      <c r="BJ1482" s="131">
        <f t="shared" si="456"/>
        <v>56</v>
      </c>
      <c r="BK1482" s="131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0" t="str">
        <f>+VLOOKUP(G1482,Liste!$A$7:$H$69,8,FALSE)</f>
        <v>Feuillus</v>
      </c>
      <c r="BU1482" s="290">
        <f t="shared" si="459"/>
        <v>1</v>
      </c>
      <c r="BV1482" s="292">
        <f t="shared" si="460"/>
        <v>0</v>
      </c>
      <c r="BW1482" s="311">
        <v>0</v>
      </c>
      <c r="BX1482" s="290">
        <f t="shared" si="461"/>
        <v>0.25</v>
      </c>
      <c r="BY1482">
        <f t="shared" si="462"/>
        <v>0</v>
      </c>
      <c r="BZ1482" s="296">
        <f t="shared" si="463"/>
        <v>0</v>
      </c>
      <c r="CB1482" s="291">
        <v>0.6</v>
      </c>
      <c r="CC1482" s="291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hidden="1" x14ac:dyDescent="0.25">
      <c r="A1483" s="4">
        <v>2021</v>
      </c>
      <c r="B1483" s="308">
        <v>44361</v>
      </c>
      <c r="C1483" s="4" t="s">
        <v>66</v>
      </c>
      <c r="D1483" s="4" t="s">
        <v>1511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1515</v>
      </c>
      <c r="M1483" s="5">
        <v>1666</v>
      </c>
      <c r="N1483" s="5" t="s">
        <v>170</v>
      </c>
      <c r="O1483" s="6" t="s">
        <v>81</v>
      </c>
      <c r="P1483" s="6" t="s">
        <v>1491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+VLOOKUP(G1483,Liste!$A$7:$G$69,3,FALSE)</f>
        <v>Chêne sessile</v>
      </c>
      <c r="BI1483" s="96" t="str">
        <f>+VLOOKUP(H1483,Liste!$B$7:$G$69,5,FALSE)</f>
        <v>Guide chênaie atlantique</v>
      </c>
      <c r="BJ1483" s="131">
        <f t="shared" si="456"/>
        <v>58</v>
      </c>
      <c r="BK1483" s="131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0" t="str">
        <f>+VLOOKUP(G1483,Liste!$A$7:$H$69,8,FALSE)</f>
        <v>Feuillus</v>
      </c>
      <c r="BU1483" s="290">
        <f t="shared" si="459"/>
        <v>1</v>
      </c>
      <c r="BV1483" s="292">
        <f t="shared" si="460"/>
        <v>0</v>
      </c>
      <c r="BW1483" s="311">
        <v>0</v>
      </c>
      <c r="BX1483" s="290">
        <f t="shared" si="461"/>
        <v>0.25</v>
      </c>
      <c r="BY1483">
        <f t="shared" si="462"/>
        <v>0</v>
      </c>
      <c r="BZ1483" s="296">
        <f t="shared" si="463"/>
        <v>0</v>
      </c>
      <c r="CB1483" s="291">
        <v>0.6</v>
      </c>
      <c r="CC1483" s="291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hidden="1" x14ac:dyDescent="0.25">
      <c r="A1484" s="4">
        <v>2021</v>
      </c>
      <c r="B1484" s="308">
        <v>44361</v>
      </c>
      <c r="C1484" s="4" t="s">
        <v>66</v>
      </c>
      <c r="D1484" s="4" t="s">
        <v>1511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1515</v>
      </c>
      <c r="M1484" s="5">
        <v>1666</v>
      </c>
      <c r="N1484" s="5" t="s">
        <v>170</v>
      </c>
      <c r="O1484" s="6" t="s">
        <v>81</v>
      </c>
      <c r="P1484" s="6" t="s">
        <v>1491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+VLOOKUP(G1484,Liste!$A$7:$G$69,3,FALSE)</f>
        <v>Chêne sessile</v>
      </c>
      <c r="BI1484" s="96" t="str">
        <f>+VLOOKUP(H1484,Liste!$B$7:$G$69,5,FALSE)</f>
        <v>Guide chênaie atlantique</v>
      </c>
      <c r="BJ1484" s="131">
        <f t="shared" si="456"/>
        <v>58</v>
      </c>
      <c r="BK1484" s="131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0" t="str">
        <f>+VLOOKUP(G1484,Liste!$A$7:$H$69,8,FALSE)</f>
        <v>Feuillus</v>
      </c>
      <c r="BU1484" s="290">
        <f t="shared" si="459"/>
        <v>1</v>
      </c>
      <c r="BV1484" s="292">
        <f t="shared" si="460"/>
        <v>0</v>
      </c>
      <c r="BW1484" s="311">
        <v>0</v>
      </c>
      <c r="BX1484" s="290">
        <f t="shared" si="461"/>
        <v>0.25</v>
      </c>
      <c r="BY1484">
        <f t="shared" si="462"/>
        <v>0</v>
      </c>
      <c r="BZ1484" s="296">
        <f t="shared" si="463"/>
        <v>0</v>
      </c>
      <c r="CB1484" s="291">
        <v>0.6</v>
      </c>
      <c r="CC1484" s="291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hidden="1" x14ac:dyDescent="0.25">
      <c r="A1485" s="4">
        <v>2021</v>
      </c>
      <c r="B1485" s="308">
        <v>44361</v>
      </c>
      <c r="C1485" s="4" t="s">
        <v>66</v>
      </c>
      <c r="D1485" s="4" t="s">
        <v>1511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1515</v>
      </c>
      <c r="M1485" s="5">
        <v>1666</v>
      </c>
      <c r="N1485" s="5" t="s">
        <v>170</v>
      </c>
      <c r="O1485" s="6" t="s">
        <v>81</v>
      </c>
      <c r="P1485" s="6" t="s">
        <v>1491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+VLOOKUP(G1485,Liste!$A$7:$G$69,3,FALSE)</f>
        <v>Chêne sessile</v>
      </c>
      <c r="BI1485" s="96" t="str">
        <f>+VLOOKUP(H1485,Liste!$B$7:$G$69,5,FALSE)</f>
        <v>Guide chênaie atlantique</v>
      </c>
      <c r="BJ1485" s="131">
        <f t="shared" si="456"/>
        <v>61</v>
      </c>
      <c r="BK1485" s="131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0" t="str">
        <f>+VLOOKUP(G1485,Liste!$A$7:$H$69,8,FALSE)</f>
        <v>Feuillus</v>
      </c>
      <c r="BU1485" s="290">
        <f t="shared" si="459"/>
        <v>1</v>
      </c>
      <c r="BV1485" s="292">
        <f t="shared" si="460"/>
        <v>0</v>
      </c>
      <c r="BW1485" s="311">
        <v>0</v>
      </c>
      <c r="BX1485" s="290">
        <f t="shared" si="461"/>
        <v>0.25</v>
      </c>
      <c r="BY1485">
        <f t="shared" si="462"/>
        <v>0</v>
      </c>
      <c r="BZ1485" s="296">
        <f t="shared" si="463"/>
        <v>0</v>
      </c>
      <c r="CB1485" s="291">
        <v>0.6</v>
      </c>
      <c r="CC1485" s="291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hidden="1" x14ac:dyDescent="0.25">
      <c r="A1486" s="4">
        <v>2021</v>
      </c>
      <c r="B1486" s="308">
        <v>44361</v>
      </c>
      <c r="C1486" s="4" t="s">
        <v>66</v>
      </c>
      <c r="D1486" s="4" t="s">
        <v>1511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1515</v>
      </c>
      <c r="M1486" s="5">
        <v>1666</v>
      </c>
      <c r="N1486" s="5" t="s">
        <v>170</v>
      </c>
      <c r="O1486" s="6" t="s">
        <v>81</v>
      </c>
      <c r="P1486" s="6" t="s">
        <v>1491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+VLOOKUP(G1486,Liste!$A$7:$G$69,3,FALSE)</f>
        <v>Chêne sessile</v>
      </c>
      <c r="BI1486" s="96" t="str">
        <f>+VLOOKUP(H1486,Liste!$B$7:$G$69,5,FALSE)</f>
        <v>Guide chênaie atlantique</v>
      </c>
      <c r="BJ1486" s="131">
        <f t="shared" si="456"/>
        <v>64</v>
      </c>
      <c r="BK1486" s="131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0" t="str">
        <f>+VLOOKUP(G1486,Liste!$A$7:$H$69,8,FALSE)</f>
        <v>Feuillus</v>
      </c>
      <c r="BU1486" s="290">
        <f t="shared" si="459"/>
        <v>1</v>
      </c>
      <c r="BV1486" s="292">
        <f t="shared" si="460"/>
        <v>0</v>
      </c>
      <c r="BW1486" s="311">
        <v>0</v>
      </c>
      <c r="BX1486" s="290">
        <f t="shared" si="461"/>
        <v>0.25</v>
      </c>
      <c r="BY1486">
        <f t="shared" si="462"/>
        <v>0</v>
      </c>
      <c r="BZ1486" s="296">
        <f t="shared" si="463"/>
        <v>0</v>
      </c>
      <c r="CB1486" s="291">
        <v>0.6</v>
      </c>
      <c r="CC1486" s="291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hidden="1" x14ac:dyDescent="0.25">
      <c r="A1487" s="4">
        <v>2021</v>
      </c>
      <c r="B1487" s="308">
        <v>44361</v>
      </c>
      <c r="C1487" s="4" t="s">
        <v>66</v>
      </c>
      <c r="D1487" s="4" t="s">
        <v>1511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1515</v>
      </c>
      <c r="M1487" s="5">
        <v>1666</v>
      </c>
      <c r="N1487" s="5" t="s">
        <v>170</v>
      </c>
      <c r="O1487" s="6" t="s">
        <v>81</v>
      </c>
      <c r="P1487" s="6" t="s">
        <v>1491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+VLOOKUP(G1487,Liste!$A$7:$G$69,3,FALSE)</f>
        <v>Chêne sessile</v>
      </c>
      <c r="BI1487" s="96" t="str">
        <f>+VLOOKUP(H1487,Liste!$B$7:$G$69,5,FALSE)</f>
        <v>Guide chênaie atlantique</v>
      </c>
      <c r="BJ1487" s="131">
        <f t="shared" si="456"/>
        <v>66</v>
      </c>
      <c r="BK1487" s="131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0" t="str">
        <f>+VLOOKUP(G1487,Liste!$A$7:$H$69,8,FALSE)</f>
        <v>Feuillus</v>
      </c>
      <c r="BU1487" s="290">
        <f t="shared" si="459"/>
        <v>1</v>
      </c>
      <c r="BV1487" s="292">
        <f t="shared" si="460"/>
        <v>0</v>
      </c>
      <c r="BW1487" s="311">
        <v>0</v>
      </c>
      <c r="BX1487" s="290">
        <f t="shared" si="461"/>
        <v>0.25</v>
      </c>
      <c r="BY1487">
        <f t="shared" si="462"/>
        <v>0</v>
      </c>
      <c r="BZ1487" s="296">
        <f t="shared" si="463"/>
        <v>0</v>
      </c>
      <c r="CB1487" s="291">
        <v>0.6</v>
      </c>
      <c r="CC1487" s="291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hidden="1" x14ac:dyDescent="0.25">
      <c r="A1488" s="4">
        <v>2021</v>
      </c>
      <c r="B1488" s="308">
        <v>44361</v>
      </c>
      <c r="C1488" s="4" t="s">
        <v>66</v>
      </c>
      <c r="D1488" s="4" t="s">
        <v>1511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1515</v>
      </c>
      <c r="M1488" s="5">
        <v>1666</v>
      </c>
      <c r="N1488" s="5" t="s">
        <v>170</v>
      </c>
      <c r="O1488" s="6" t="s">
        <v>81</v>
      </c>
      <c r="P1488" s="6" t="s">
        <v>1491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+VLOOKUP(G1488,Liste!$A$7:$G$69,3,FALSE)</f>
        <v>Chêne sessile</v>
      </c>
      <c r="BI1488" s="96" t="str">
        <f>+VLOOKUP(H1488,Liste!$B$7:$G$69,5,FALSE)</f>
        <v>Guide chênaie atlantique</v>
      </c>
      <c r="BJ1488" s="131">
        <f t="shared" si="456"/>
        <v>66</v>
      </c>
      <c r="BK1488" s="131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0" t="str">
        <f>+VLOOKUP(G1488,Liste!$A$7:$H$69,8,FALSE)</f>
        <v>Feuillus</v>
      </c>
      <c r="BU1488" s="290">
        <f t="shared" si="459"/>
        <v>1</v>
      </c>
      <c r="BV1488" s="292">
        <f t="shared" si="460"/>
        <v>0</v>
      </c>
      <c r="BW1488" s="311">
        <v>0</v>
      </c>
      <c r="BX1488" s="290">
        <f t="shared" si="461"/>
        <v>0.25</v>
      </c>
      <c r="BY1488">
        <f t="shared" si="462"/>
        <v>0</v>
      </c>
      <c r="BZ1488" s="296">
        <f t="shared" si="463"/>
        <v>0</v>
      </c>
      <c r="CB1488" s="291">
        <v>0.6</v>
      </c>
      <c r="CC1488" s="291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hidden="1" x14ac:dyDescent="0.25">
      <c r="A1489" s="4">
        <v>2021</v>
      </c>
      <c r="B1489" s="308">
        <v>44361</v>
      </c>
      <c r="C1489" s="4" t="s">
        <v>66</v>
      </c>
      <c r="D1489" s="4" t="s">
        <v>1511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1515</v>
      </c>
      <c r="M1489" s="5">
        <v>1666</v>
      </c>
      <c r="N1489" s="5" t="s">
        <v>170</v>
      </c>
      <c r="O1489" s="6" t="s">
        <v>81</v>
      </c>
      <c r="P1489" s="6" t="s">
        <v>1491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+VLOOKUP(G1489,Liste!$A$7:$G$69,3,FALSE)</f>
        <v>Chêne sessile</v>
      </c>
      <c r="BI1489" s="96" t="str">
        <f>+VLOOKUP(H1489,Liste!$B$7:$G$69,5,FALSE)</f>
        <v>Guide chênaie atlantique</v>
      </c>
      <c r="BJ1489" s="131">
        <f t="shared" si="456"/>
        <v>69</v>
      </c>
      <c r="BK1489" s="131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0" t="str">
        <f>+VLOOKUP(G1489,Liste!$A$7:$H$69,8,FALSE)</f>
        <v>Feuillus</v>
      </c>
      <c r="BU1489" s="290">
        <f t="shared" si="459"/>
        <v>1</v>
      </c>
      <c r="BV1489" s="292">
        <f t="shared" si="460"/>
        <v>0</v>
      </c>
      <c r="BW1489" s="311">
        <v>0</v>
      </c>
      <c r="BX1489" s="290">
        <f t="shared" si="461"/>
        <v>0.25</v>
      </c>
      <c r="BY1489">
        <f t="shared" si="462"/>
        <v>0</v>
      </c>
      <c r="BZ1489" s="296">
        <f t="shared" si="463"/>
        <v>0</v>
      </c>
      <c r="CB1489" s="291">
        <v>0.6</v>
      </c>
      <c r="CC1489" s="291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hidden="1" x14ac:dyDescent="0.25">
      <c r="A1490" s="4">
        <v>2021</v>
      </c>
      <c r="B1490" s="308">
        <v>44361</v>
      </c>
      <c r="C1490" s="4" t="s">
        <v>66</v>
      </c>
      <c r="D1490" s="4" t="s">
        <v>1511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1515</v>
      </c>
      <c r="M1490" s="5">
        <v>1666</v>
      </c>
      <c r="N1490" s="5" t="s">
        <v>170</v>
      </c>
      <c r="O1490" s="6" t="s">
        <v>81</v>
      </c>
      <c r="P1490" s="6" t="s">
        <v>1491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+VLOOKUP(G1490,Liste!$A$7:$G$69,3,FALSE)</f>
        <v>Chêne sessile</v>
      </c>
      <c r="BI1490" s="96" t="str">
        <f>+VLOOKUP(H1490,Liste!$B$7:$G$69,5,FALSE)</f>
        <v>Guide chênaie atlantique</v>
      </c>
      <c r="BJ1490" s="131">
        <f t="shared" si="456"/>
        <v>72</v>
      </c>
      <c r="BK1490" s="131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0" t="str">
        <f>+VLOOKUP(G1490,Liste!$A$7:$H$69,8,FALSE)</f>
        <v>Feuillus</v>
      </c>
      <c r="BU1490" s="290">
        <f t="shared" si="459"/>
        <v>1</v>
      </c>
      <c r="BV1490" s="292">
        <f t="shared" si="460"/>
        <v>0</v>
      </c>
      <c r="BW1490" s="311">
        <v>0</v>
      </c>
      <c r="BX1490" s="290">
        <f t="shared" si="461"/>
        <v>0.25</v>
      </c>
      <c r="BY1490">
        <f t="shared" si="462"/>
        <v>0</v>
      </c>
      <c r="BZ1490" s="296">
        <f t="shared" si="463"/>
        <v>0</v>
      </c>
      <c r="CB1490" s="291">
        <v>0.6</v>
      </c>
      <c r="CC1490" s="291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hidden="1" x14ac:dyDescent="0.25">
      <c r="A1491" s="4">
        <v>2021</v>
      </c>
      <c r="B1491" s="308">
        <v>44361</v>
      </c>
      <c r="C1491" s="4" t="s">
        <v>66</v>
      </c>
      <c r="D1491" s="4" t="s">
        <v>1511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1515</v>
      </c>
      <c r="M1491" s="5">
        <v>1666</v>
      </c>
      <c r="N1491" s="5" t="s">
        <v>170</v>
      </c>
      <c r="O1491" s="6" t="s">
        <v>81</v>
      </c>
      <c r="P1491" s="6" t="s">
        <v>1491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+VLOOKUP(G1491,Liste!$A$7:$G$69,3,FALSE)</f>
        <v>Chêne sessile</v>
      </c>
      <c r="BI1491" s="96" t="str">
        <f>+VLOOKUP(H1491,Liste!$B$7:$G$69,5,FALSE)</f>
        <v>Guide chênaie atlantique</v>
      </c>
      <c r="BJ1491" s="131">
        <f t="shared" si="456"/>
        <v>74</v>
      </c>
      <c r="BK1491" s="131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0" t="str">
        <f>+VLOOKUP(G1491,Liste!$A$7:$H$69,8,FALSE)</f>
        <v>Feuillus</v>
      </c>
      <c r="BU1491" s="290">
        <f t="shared" si="459"/>
        <v>1</v>
      </c>
      <c r="BV1491" s="292">
        <f t="shared" si="460"/>
        <v>0</v>
      </c>
      <c r="BW1491" s="311">
        <v>0</v>
      </c>
      <c r="BX1491" s="290">
        <f t="shared" si="461"/>
        <v>0.25</v>
      </c>
      <c r="BY1491">
        <f t="shared" si="462"/>
        <v>0</v>
      </c>
      <c r="BZ1491" s="296">
        <f t="shared" si="463"/>
        <v>0</v>
      </c>
      <c r="CB1491" s="291">
        <v>0.6</v>
      </c>
      <c r="CC1491" s="291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hidden="1" x14ac:dyDescent="0.25">
      <c r="A1492" s="4">
        <v>2021</v>
      </c>
      <c r="B1492" s="308">
        <v>44361</v>
      </c>
      <c r="C1492" s="4" t="s">
        <v>66</v>
      </c>
      <c r="D1492" s="4" t="s">
        <v>1511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1515</v>
      </c>
      <c r="M1492" s="5">
        <v>1666</v>
      </c>
      <c r="N1492" s="5" t="s">
        <v>170</v>
      </c>
      <c r="O1492" s="6" t="s">
        <v>81</v>
      </c>
      <c r="P1492" s="6" t="s">
        <v>1491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+VLOOKUP(G1492,Liste!$A$7:$G$69,3,FALSE)</f>
        <v>Chêne sessile</v>
      </c>
      <c r="BI1492" s="96" t="str">
        <f>+VLOOKUP(H1492,Liste!$B$7:$G$69,5,FALSE)</f>
        <v>Guide chênaie atlantique</v>
      </c>
      <c r="BJ1492" s="131">
        <f t="shared" si="456"/>
        <v>74</v>
      </c>
      <c r="BK1492" s="131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0" t="str">
        <f>+VLOOKUP(G1492,Liste!$A$7:$H$69,8,FALSE)</f>
        <v>Feuillus</v>
      </c>
      <c r="BU1492" s="290">
        <f t="shared" si="459"/>
        <v>1</v>
      </c>
      <c r="BV1492" s="292">
        <f t="shared" si="460"/>
        <v>0</v>
      </c>
      <c r="BW1492" s="311">
        <v>0</v>
      </c>
      <c r="BX1492" s="290">
        <f t="shared" si="461"/>
        <v>0.25</v>
      </c>
      <c r="BY1492">
        <f t="shared" si="462"/>
        <v>0</v>
      </c>
      <c r="BZ1492" s="296">
        <f t="shared" si="463"/>
        <v>0</v>
      </c>
      <c r="CB1492" s="291">
        <v>0.6</v>
      </c>
      <c r="CC1492" s="291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hidden="1" x14ac:dyDescent="0.25">
      <c r="A1493" s="4">
        <v>2021</v>
      </c>
      <c r="B1493" s="308">
        <v>44361</v>
      </c>
      <c r="C1493" s="4" t="s">
        <v>66</v>
      </c>
      <c r="D1493" s="4" t="s">
        <v>1511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1515</v>
      </c>
      <c r="M1493" s="5">
        <v>1666</v>
      </c>
      <c r="N1493" s="5" t="s">
        <v>170</v>
      </c>
      <c r="O1493" s="6" t="s">
        <v>81</v>
      </c>
      <c r="P1493" s="6" t="s">
        <v>1491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+VLOOKUP(G1493,Liste!$A$7:$G$69,3,FALSE)</f>
        <v>Chêne sessile</v>
      </c>
      <c r="BI1493" s="96" t="str">
        <f>+VLOOKUP(H1493,Liste!$B$7:$G$69,5,FALSE)</f>
        <v>Guide chênaie atlantique</v>
      </c>
      <c r="BJ1493" s="131">
        <f t="shared" si="456"/>
        <v>77</v>
      </c>
      <c r="BK1493" s="131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0" t="str">
        <f>+VLOOKUP(G1493,Liste!$A$7:$H$69,8,FALSE)</f>
        <v>Feuillus</v>
      </c>
      <c r="BU1493" s="290">
        <f t="shared" si="459"/>
        <v>1</v>
      </c>
      <c r="BV1493" s="292">
        <f t="shared" si="460"/>
        <v>0</v>
      </c>
      <c r="BW1493" s="311">
        <v>0</v>
      </c>
      <c r="BX1493" s="290">
        <f t="shared" si="461"/>
        <v>0.25</v>
      </c>
      <c r="BY1493">
        <f t="shared" si="462"/>
        <v>0</v>
      </c>
      <c r="BZ1493" s="296">
        <f t="shared" si="463"/>
        <v>0</v>
      </c>
      <c r="CB1493" s="291">
        <v>0.6</v>
      </c>
      <c r="CC1493" s="291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hidden="1" x14ac:dyDescent="0.25">
      <c r="A1494" s="4">
        <v>2021</v>
      </c>
      <c r="B1494" s="308">
        <v>44361</v>
      </c>
      <c r="C1494" s="4" t="s">
        <v>66</v>
      </c>
      <c r="D1494" s="4" t="s">
        <v>1511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1515</v>
      </c>
      <c r="M1494" s="5">
        <v>1666</v>
      </c>
      <c r="N1494" s="5" t="s">
        <v>170</v>
      </c>
      <c r="O1494" s="6" t="s">
        <v>81</v>
      </c>
      <c r="P1494" s="6" t="s">
        <v>1491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+VLOOKUP(G1494,Liste!$A$7:$G$69,3,FALSE)</f>
        <v>Chêne sessile</v>
      </c>
      <c r="BI1494" s="96" t="str">
        <f>+VLOOKUP(H1494,Liste!$B$7:$G$69,5,FALSE)</f>
        <v>Guide chênaie atlantique</v>
      </c>
      <c r="BJ1494" s="131">
        <f t="shared" si="456"/>
        <v>80</v>
      </c>
      <c r="BK1494" s="131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0" t="str">
        <f>+VLOOKUP(G1494,Liste!$A$7:$H$69,8,FALSE)</f>
        <v>Feuillus</v>
      </c>
      <c r="BU1494" s="290">
        <f t="shared" si="459"/>
        <v>1</v>
      </c>
      <c r="BV1494" s="292">
        <f t="shared" si="460"/>
        <v>0</v>
      </c>
      <c r="BW1494" s="311">
        <v>0</v>
      </c>
      <c r="BX1494" s="290">
        <f t="shared" si="461"/>
        <v>0.25</v>
      </c>
      <c r="BY1494">
        <f t="shared" si="462"/>
        <v>0</v>
      </c>
      <c r="BZ1494" s="296">
        <f t="shared" si="463"/>
        <v>0</v>
      </c>
      <c r="CB1494" s="291">
        <v>0.6</v>
      </c>
      <c r="CC1494" s="291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hidden="1" x14ac:dyDescent="0.25">
      <c r="A1495" s="4">
        <v>2021</v>
      </c>
      <c r="B1495" s="308">
        <v>44361</v>
      </c>
      <c r="C1495" s="4" t="s">
        <v>66</v>
      </c>
      <c r="D1495" s="4" t="s">
        <v>1511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1515</v>
      </c>
      <c r="M1495" s="5">
        <v>1666</v>
      </c>
      <c r="N1495" s="5" t="s">
        <v>170</v>
      </c>
      <c r="O1495" s="6" t="s">
        <v>81</v>
      </c>
      <c r="P1495" s="6" t="s">
        <v>1491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+VLOOKUP(G1495,Liste!$A$7:$G$69,3,FALSE)</f>
        <v>Chêne sessile</v>
      </c>
      <c r="BI1495" s="96" t="str">
        <f>+VLOOKUP(H1495,Liste!$B$7:$G$69,5,FALSE)</f>
        <v>Guide chênaie atlantique</v>
      </c>
      <c r="BJ1495" s="131">
        <f t="shared" si="456"/>
        <v>82</v>
      </c>
      <c r="BK1495" s="131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0" t="str">
        <f>+VLOOKUP(G1495,Liste!$A$7:$H$69,8,FALSE)</f>
        <v>Feuillus</v>
      </c>
      <c r="BU1495" s="290">
        <f t="shared" si="459"/>
        <v>1</v>
      </c>
      <c r="BV1495" s="292">
        <f t="shared" si="460"/>
        <v>0</v>
      </c>
      <c r="BW1495" s="311">
        <v>0</v>
      </c>
      <c r="BX1495" s="290">
        <f t="shared" si="461"/>
        <v>0.25</v>
      </c>
      <c r="BY1495">
        <f t="shared" si="462"/>
        <v>0</v>
      </c>
      <c r="BZ1495" s="296">
        <f t="shared" si="463"/>
        <v>0</v>
      </c>
      <c r="CB1495" s="291">
        <v>0.6</v>
      </c>
      <c r="CC1495" s="291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hidden="1" x14ac:dyDescent="0.25">
      <c r="A1496" s="4">
        <v>2021</v>
      </c>
      <c r="B1496" s="308">
        <v>44361</v>
      </c>
      <c r="C1496" s="4" t="s">
        <v>66</v>
      </c>
      <c r="D1496" s="4" t="s">
        <v>1511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1515</v>
      </c>
      <c r="M1496" s="5">
        <v>1666</v>
      </c>
      <c r="N1496" s="5" t="s">
        <v>170</v>
      </c>
      <c r="O1496" s="6" t="s">
        <v>81</v>
      </c>
      <c r="P1496" s="6" t="s">
        <v>1491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+VLOOKUP(G1496,Liste!$A$7:$G$69,3,FALSE)</f>
        <v>Chêne sessile</v>
      </c>
      <c r="BI1496" s="96" t="str">
        <f>+VLOOKUP(H1496,Liste!$B$7:$G$69,5,FALSE)</f>
        <v>Guide chênaie atlantique</v>
      </c>
      <c r="BJ1496" s="131">
        <f t="shared" si="456"/>
        <v>82</v>
      </c>
      <c r="BK1496" s="131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0" t="str">
        <f>+VLOOKUP(G1496,Liste!$A$7:$H$69,8,FALSE)</f>
        <v>Feuillus</v>
      </c>
      <c r="BU1496" s="290">
        <f t="shared" si="459"/>
        <v>1</v>
      </c>
      <c r="BV1496" s="292">
        <f t="shared" si="460"/>
        <v>0</v>
      </c>
      <c r="BW1496" s="311">
        <v>0</v>
      </c>
      <c r="BX1496" s="290">
        <f t="shared" si="461"/>
        <v>0.25</v>
      </c>
      <c r="BY1496">
        <f t="shared" si="462"/>
        <v>0</v>
      </c>
      <c r="BZ1496" s="296">
        <f t="shared" si="463"/>
        <v>0</v>
      </c>
      <c r="CB1496" s="291">
        <v>0.6</v>
      </c>
      <c r="CC1496" s="291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hidden="1" x14ac:dyDescent="0.25">
      <c r="A1497" s="4">
        <v>2021</v>
      </c>
      <c r="B1497" s="308">
        <v>44361</v>
      </c>
      <c r="C1497" s="4" t="s">
        <v>66</v>
      </c>
      <c r="D1497" s="4" t="s">
        <v>1511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1515</v>
      </c>
      <c r="M1497" s="5">
        <v>1666</v>
      </c>
      <c r="N1497" s="5" t="s">
        <v>170</v>
      </c>
      <c r="O1497" s="6" t="s">
        <v>81</v>
      </c>
      <c r="P1497" s="6" t="s">
        <v>1491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+VLOOKUP(G1497,Liste!$A$7:$G$69,3,FALSE)</f>
        <v>Chêne sessile</v>
      </c>
      <c r="BI1497" s="96" t="str">
        <f>+VLOOKUP(H1497,Liste!$B$7:$G$69,5,FALSE)</f>
        <v>Guide chênaie atlantique</v>
      </c>
      <c r="BJ1497" s="131">
        <f t="shared" si="456"/>
        <v>85</v>
      </c>
      <c r="BK1497" s="131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0" t="str">
        <f>+VLOOKUP(G1497,Liste!$A$7:$H$69,8,FALSE)</f>
        <v>Feuillus</v>
      </c>
      <c r="BU1497" s="290">
        <f t="shared" si="459"/>
        <v>1</v>
      </c>
      <c r="BV1497" s="292">
        <f t="shared" si="460"/>
        <v>0</v>
      </c>
      <c r="BW1497" s="311">
        <v>0</v>
      </c>
      <c r="BX1497" s="290">
        <f t="shared" si="461"/>
        <v>0.25</v>
      </c>
      <c r="BY1497">
        <f t="shared" si="462"/>
        <v>0</v>
      </c>
      <c r="BZ1497" s="296">
        <f t="shared" si="463"/>
        <v>0</v>
      </c>
      <c r="CB1497" s="291">
        <v>0.6</v>
      </c>
      <c r="CC1497" s="291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hidden="1" x14ac:dyDescent="0.25">
      <c r="A1498" s="4">
        <v>2021</v>
      </c>
      <c r="B1498" s="308">
        <v>44361</v>
      </c>
      <c r="C1498" s="4" t="s">
        <v>66</v>
      </c>
      <c r="D1498" s="4" t="s">
        <v>1511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1515</v>
      </c>
      <c r="M1498" s="5">
        <v>1666</v>
      </c>
      <c r="N1498" s="5" t="s">
        <v>170</v>
      </c>
      <c r="O1498" s="6" t="s">
        <v>81</v>
      </c>
      <c r="P1498" s="6" t="s">
        <v>1491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+VLOOKUP(G1498,Liste!$A$7:$G$69,3,FALSE)</f>
        <v>Chêne sessile</v>
      </c>
      <c r="BI1498" s="96" t="str">
        <f>+VLOOKUP(H1498,Liste!$B$7:$G$69,5,FALSE)</f>
        <v>Guide chênaie atlantique</v>
      </c>
      <c r="BJ1498" s="131">
        <f t="shared" si="456"/>
        <v>88</v>
      </c>
      <c r="BK1498" s="131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0" t="str">
        <f>+VLOOKUP(G1498,Liste!$A$7:$H$69,8,FALSE)</f>
        <v>Feuillus</v>
      </c>
      <c r="BU1498" s="290">
        <f t="shared" si="459"/>
        <v>1</v>
      </c>
      <c r="BV1498" s="292">
        <f t="shared" si="460"/>
        <v>0</v>
      </c>
      <c r="BW1498" s="311">
        <v>0</v>
      </c>
      <c r="BX1498" s="290">
        <f t="shared" si="461"/>
        <v>0.25</v>
      </c>
      <c r="BY1498">
        <f t="shared" si="462"/>
        <v>0</v>
      </c>
      <c r="BZ1498" s="296">
        <f t="shared" si="463"/>
        <v>0</v>
      </c>
      <c r="CB1498" s="291">
        <v>0.6</v>
      </c>
      <c r="CC1498" s="291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hidden="1" x14ac:dyDescent="0.25">
      <c r="A1499" s="4">
        <v>2021</v>
      </c>
      <c r="B1499" s="308">
        <v>44361</v>
      </c>
      <c r="C1499" s="4" t="s">
        <v>66</v>
      </c>
      <c r="D1499" s="4" t="s">
        <v>1511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1515</v>
      </c>
      <c r="M1499" s="5">
        <v>1666</v>
      </c>
      <c r="N1499" s="5" t="s">
        <v>170</v>
      </c>
      <c r="O1499" s="6" t="s">
        <v>81</v>
      </c>
      <c r="P1499" s="6" t="s">
        <v>1491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+VLOOKUP(G1499,Liste!$A$7:$G$69,3,FALSE)</f>
        <v>Chêne sessile</v>
      </c>
      <c r="BI1499" s="96" t="str">
        <f>+VLOOKUP(H1499,Liste!$B$7:$G$69,5,FALSE)</f>
        <v>Guide chênaie atlantique</v>
      </c>
      <c r="BJ1499" s="131">
        <f t="shared" si="456"/>
        <v>90</v>
      </c>
      <c r="BK1499" s="131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0" t="str">
        <f>+VLOOKUP(G1499,Liste!$A$7:$H$69,8,FALSE)</f>
        <v>Feuillus</v>
      </c>
      <c r="BU1499" s="290">
        <f t="shared" si="459"/>
        <v>1</v>
      </c>
      <c r="BV1499" s="292">
        <f t="shared" si="460"/>
        <v>0</v>
      </c>
      <c r="BW1499" s="311">
        <v>0</v>
      </c>
      <c r="BX1499" s="290">
        <f t="shared" si="461"/>
        <v>0.25</v>
      </c>
      <c r="BY1499">
        <f t="shared" si="462"/>
        <v>0</v>
      </c>
      <c r="BZ1499" s="296">
        <f t="shared" si="463"/>
        <v>0</v>
      </c>
      <c r="CB1499" s="291">
        <v>0.6</v>
      </c>
      <c r="CC1499" s="291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hidden="1" x14ac:dyDescent="0.25">
      <c r="A1500" s="4">
        <v>2021</v>
      </c>
      <c r="B1500" s="308">
        <v>44361</v>
      </c>
      <c r="C1500" s="4" t="s">
        <v>66</v>
      </c>
      <c r="D1500" s="4" t="s">
        <v>1511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1515</v>
      </c>
      <c r="M1500" s="5">
        <v>1666</v>
      </c>
      <c r="N1500" s="5" t="s">
        <v>170</v>
      </c>
      <c r="O1500" s="6" t="s">
        <v>81</v>
      </c>
      <c r="P1500" s="6" t="s">
        <v>1491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+VLOOKUP(G1500,Liste!$A$7:$G$69,3,FALSE)</f>
        <v>Chêne sessile</v>
      </c>
      <c r="BI1500" s="96" t="str">
        <f>+VLOOKUP(H1500,Liste!$B$7:$G$69,5,FALSE)</f>
        <v>Guide chênaie atlantique</v>
      </c>
      <c r="BJ1500" s="131">
        <f t="shared" si="456"/>
        <v>90</v>
      </c>
      <c r="BK1500" s="131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0" t="str">
        <f>+VLOOKUP(G1500,Liste!$A$7:$H$69,8,FALSE)</f>
        <v>Feuillus</v>
      </c>
      <c r="BU1500" s="290">
        <f t="shared" si="459"/>
        <v>1</v>
      </c>
      <c r="BV1500" s="292">
        <f t="shared" si="460"/>
        <v>0</v>
      </c>
      <c r="BW1500" s="311">
        <v>0</v>
      </c>
      <c r="BX1500" s="290">
        <f t="shared" si="461"/>
        <v>0.25</v>
      </c>
      <c r="BY1500">
        <f t="shared" si="462"/>
        <v>0</v>
      </c>
      <c r="BZ1500" s="296">
        <f t="shared" si="463"/>
        <v>0</v>
      </c>
      <c r="CB1500" s="291">
        <v>0.6</v>
      </c>
      <c r="CC1500" s="291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hidden="1" x14ac:dyDescent="0.25">
      <c r="A1501" s="4">
        <v>2021</v>
      </c>
      <c r="B1501" s="308">
        <v>44361</v>
      </c>
      <c r="C1501" s="4" t="s">
        <v>66</v>
      </c>
      <c r="D1501" s="4" t="s">
        <v>1511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1515</v>
      </c>
      <c r="M1501" s="5">
        <v>1666</v>
      </c>
      <c r="N1501" s="5" t="s">
        <v>170</v>
      </c>
      <c r="O1501" s="6" t="s">
        <v>81</v>
      </c>
      <c r="P1501" s="6" t="s">
        <v>1491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+VLOOKUP(G1501,Liste!$A$7:$G$69,3,FALSE)</f>
        <v>Chêne sessile</v>
      </c>
      <c r="BI1501" s="96" t="str">
        <f>+VLOOKUP(H1501,Liste!$B$7:$G$69,5,FALSE)</f>
        <v>Guide chênaie atlantique</v>
      </c>
      <c r="BJ1501" s="131">
        <f t="shared" si="456"/>
        <v>93</v>
      </c>
      <c r="BK1501" s="131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0" t="str">
        <f>+VLOOKUP(G1501,Liste!$A$7:$H$69,8,FALSE)</f>
        <v>Feuillus</v>
      </c>
      <c r="BU1501" s="290">
        <f t="shared" si="459"/>
        <v>1</v>
      </c>
      <c r="BV1501" s="292">
        <f t="shared" si="460"/>
        <v>0</v>
      </c>
      <c r="BW1501" s="311">
        <v>0</v>
      </c>
      <c r="BX1501" s="290">
        <f t="shared" si="461"/>
        <v>0.25</v>
      </c>
      <c r="BY1501">
        <f t="shared" si="462"/>
        <v>0</v>
      </c>
      <c r="BZ1501" s="296">
        <f t="shared" si="463"/>
        <v>0</v>
      </c>
      <c r="CB1501" s="291">
        <v>0.6</v>
      </c>
      <c r="CC1501" s="291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hidden="1" x14ac:dyDescent="0.25">
      <c r="A1502" s="4">
        <v>2021</v>
      </c>
      <c r="B1502" s="308">
        <v>44361</v>
      </c>
      <c r="C1502" s="4" t="s">
        <v>66</v>
      </c>
      <c r="D1502" s="4" t="s">
        <v>1511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1515</v>
      </c>
      <c r="M1502" s="5">
        <v>1666</v>
      </c>
      <c r="N1502" s="5" t="s">
        <v>170</v>
      </c>
      <c r="O1502" s="6" t="s">
        <v>81</v>
      </c>
      <c r="P1502" s="6" t="s">
        <v>1491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+VLOOKUP(G1502,Liste!$A$7:$G$69,3,FALSE)</f>
        <v>Chêne sessile</v>
      </c>
      <c r="BI1502" s="96" t="str">
        <f>+VLOOKUP(H1502,Liste!$B$7:$G$69,5,FALSE)</f>
        <v>Guide chênaie atlantique</v>
      </c>
      <c r="BJ1502" s="131">
        <f t="shared" si="456"/>
        <v>96</v>
      </c>
      <c r="BK1502" s="131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0" t="str">
        <f>+VLOOKUP(G1502,Liste!$A$7:$H$69,8,FALSE)</f>
        <v>Feuillus</v>
      </c>
      <c r="BU1502" s="290">
        <f t="shared" si="459"/>
        <v>1</v>
      </c>
      <c r="BV1502" s="292">
        <f t="shared" si="460"/>
        <v>0</v>
      </c>
      <c r="BW1502" s="311">
        <v>0</v>
      </c>
      <c r="BX1502" s="290">
        <f t="shared" si="461"/>
        <v>0.25</v>
      </c>
      <c r="BY1502">
        <f t="shared" si="462"/>
        <v>0</v>
      </c>
      <c r="BZ1502" s="296">
        <f t="shared" si="463"/>
        <v>0</v>
      </c>
      <c r="CB1502" s="291">
        <v>0.6</v>
      </c>
      <c r="CC1502" s="291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hidden="1" x14ac:dyDescent="0.25">
      <c r="A1503" s="4">
        <v>2021</v>
      </c>
      <c r="B1503" s="308">
        <v>44361</v>
      </c>
      <c r="C1503" s="4" t="s">
        <v>66</v>
      </c>
      <c r="D1503" s="4" t="s">
        <v>1511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1515</v>
      </c>
      <c r="M1503" s="5">
        <v>1666</v>
      </c>
      <c r="N1503" s="5" t="s">
        <v>170</v>
      </c>
      <c r="O1503" s="6" t="s">
        <v>81</v>
      </c>
      <c r="P1503" s="6" t="s">
        <v>1491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+VLOOKUP(G1503,Liste!$A$7:$G$69,3,FALSE)</f>
        <v>Chêne sessile</v>
      </c>
      <c r="BI1503" s="96" t="str">
        <f>+VLOOKUP(H1503,Liste!$B$7:$G$69,5,FALSE)</f>
        <v>Guide chênaie atlantique</v>
      </c>
      <c r="BJ1503" s="131">
        <f t="shared" si="456"/>
        <v>100</v>
      </c>
      <c r="BK1503" s="131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0" t="str">
        <f>+VLOOKUP(G1503,Liste!$A$7:$H$69,8,FALSE)</f>
        <v>Feuillus</v>
      </c>
      <c r="BU1503" s="290">
        <f t="shared" si="459"/>
        <v>1</v>
      </c>
      <c r="BV1503" s="292">
        <f t="shared" si="460"/>
        <v>0</v>
      </c>
      <c r="BW1503" s="311">
        <v>0</v>
      </c>
      <c r="BX1503" s="290">
        <f t="shared" si="461"/>
        <v>0.25</v>
      </c>
      <c r="BY1503">
        <f t="shared" si="462"/>
        <v>0</v>
      </c>
      <c r="BZ1503" s="296">
        <f t="shared" si="463"/>
        <v>0</v>
      </c>
      <c r="CB1503" s="291">
        <v>0.6</v>
      </c>
      <c r="CC1503" s="291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hidden="1" x14ac:dyDescent="0.25">
      <c r="A1504" s="4">
        <v>2021</v>
      </c>
      <c r="B1504" s="308">
        <v>44361</v>
      </c>
      <c r="C1504" s="4" t="s">
        <v>66</v>
      </c>
      <c r="D1504" s="4" t="s">
        <v>1511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1515</v>
      </c>
      <c r="M1504" s="5">
        <v>1666</v>
      </c>
      <c r="N1504" s="5" t="s">
        <v>170</v>
      </c>
      <c r="O1504" s="6" t="s">
        <v>81</v>
      </c>
      <c r="P1504" s="6" t="s">
        <v>1491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+VLOOKUP(G1504,Liste!$A$7:$G$69,3,FALSE)</f>
        <v>Chêne sessile</v>
      </c>
      <c r="BI1504" s="96" t="str">
        <f>+VLOOKUP(H1504,Liste!$B$7:$G$69,5,FALSE)</f>
        <v>Guide chênaie atlantique</v>
      </c>
      <c r="BJ1504" s="131">
        <f t="shared" si="456"/>
        <v>100</v>
      </c>
      <c r="BK1504" s="131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0" t="str">
        <f>+VLOOKUP(G1504,Liste!$A$7:$H$69,8,FALSE)</f>
        <v>Feuillus</v>
      </c>
      <c r="BU1504" s="290">
        <f t="shared" si="459"/>
        <v>1</v>
      </c>
      <c r="BV1504" s="292">
        <f t="shared" si="460"/>
        <v>0</v>
      </c>
      <c r="BW1504" s="311">
        <v>0</v>
      </c>
      <c r="BX1504" s="290">
        <f t="shared" si="461"/>
        <v>0.25</v>
      </c>
      <c r="BY1504">
        <f t="shared" si="462"/>
        <v>0</v>
      </c>
      <c r="BZ1504" s="296">
        <f t="shared" si="463"/>
        <v>0</v>
      </c>
      <c r="CB1504" s="291">
        <v>0.6</v>
      </c>
      <c r="CC1504" s="291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hidden="1" x14ac:dyDescent="0.25">
      <c r="A1505" s="4">
        <v>2021</v>
      </c>
      <c r="B1505" s="308">
        <v>44361</v>
      </c>
      <c r="C1505" s="4" t="s">
        <v>66</v>
      </c>
      <c r="D1505" s="4" t="s">
        <v>1511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1515</v>
      </c>
      <c r="M1505" s="5">
        <v>1666</v>
      </c>
      <c r="N1505" s="5" t="s">
        <v>170</v>
      </c>
      <c r="O1505" s="6" t="s">
        <v>81</v>
      </c>
      <c r="P1505" s="6" t="s">
        <v>1491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+VLOOKUP(G1505,Liste!$A$7:$G$69,3,FALSE)</f>
        <v>Chêne sessile</v>
      </c>
      <c r="BI1505" s="96" t="str">
        <f>+VLOOKUP(H1505,Liste!$B$7:$G$69,5,FALSE)</f>
        <v>Guide chênaie atlantique</v>
      </c>
      <c r="BJ1505" s="131">
        <f t="shared" si="456"/>
        <v>103</v>
      </c>
      <c r="BK1505" s="131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0" t="str">
        <f>+VLOOKUP(G1505,Liste!$A$7:$H$69,8,FALSE)</f>
        <v>Feuillus</v>
      </c>
      <c r="BU1505" s="290">
        <f t="shared" si="459"/>
        <v>1</v>
      </c>
      <c r="BV1505" s="292">
        <f t="shared" si="460"/>
        <v>0</v>
      </c>
      <c r="BW1505" s="311">
        <v>0</v>
      </c>
      <c r="BX1505" s="290">
        <f t="shared" si="461"/>
        <v>0.25</v>
      </c>
      <c r="BY1505">
        <f t="shared" si="462"/>
        <v>0</v>
      </c>
      <c r="BZ1505" s="296">
        <f t="shared" si="463"/>
        <v>0</v>
      </c>
      <c r="CB1505" s="291">
        <v>0.6</v>
      </c>
      <c r="CC1505" s="291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hidden="1" x14ac:dyDescent="0.25">
      <c r="A1506" s="4">
        <v>2021</v>
      </c>
      <c r="B1506" s="308">
        <v>44361</v>
      </c>
      <c r="C1506" s="4" t="s">
        <v>66</v>
      </c>
      <c r="D1506" s="4" t="s">
        <v>1511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1515</v>
      </c>
      <c r="M1506" s="5">
        <v>1666</v>
      </c>
      <c r="N1506" s="5" t="s">
        <v>170</v>
      </c>
      <c r="O1506" s="6" t="s">
        <v>81</v>
      </c>
      <c r="P1506" s="6" t="s">
        <v>1491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+VLOOKUP(G1506,Liste!$A$7:$G$69,3,FALSE)</f>
        <v>Chêne sessile</v>
      </c>
      <c r="BI1506" s="96" t="str">
        <f>+VLOOKUP(H1506,Liste!$B$7:$G$69,5,FALSE)</f>
        <v>Guide chênaie atlantique</v>
      </c>
      <c r="BJ1506" s="131">
        <f t="shared" si="456"/>
        <v>106</v>
      </c>
      <c r="BK1506" s="131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0" t="str">
        <f>+VLOOKUP(G1506,Liste!$A$7:$H$69,8,FALSE)</f>
        <v>Feuillus</v>
      </c>
      <c r="BU1506" s="290">
        <f t="shared" si="459"/>
        <v>1</v>
      </c>
      <c r="BV1506" s="292">
        <f t="shared" si="460"/>
        <v>0</v>
      </c>
      <c r="BW1506" s="311">
        <v>0</v>
      </c>
      <c r="BX1506" s="290">
        <f t="shared" si="461"/>
        <v>0.25</v>
      </c>
      <c r="BY1506">
        <f t="shared" si="462"/>
        <v>0</v>
      </c>
      <c r="BZ1506" s="296">
        <f t="shared" si="463"/>
        <v>0</v>
      </c>
      <c r="CB1506" s="291">
        <v>0.6</v>
      </c>
      <c r="CC1506" s="291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hidden="1" x14ac:dyDescent="0.25">
      <c r="A1507" s="4">
        <v>2021</v>
      </c>
      <c r="B1507" s="308">
        <v>44361</v>
      </c>
      <c r="C1507" s="4" t="s">
        <v>66</v>
      </c>
      <c r="D1507" s="4" t="s">
        <v>1511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1515</v>
      </c>
      <c r="M1507" s="5">
        <v>1666</v>
      </c>
      <c r="N1507" s="5" t="s">
        <v>170</v>
      </c>
      <c r="O1507" s="6" t="s">
        <v>81</v>
      </c>
      <c r="P1507" s="6" t="s">
        <v>1491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+VLOOKUP(G1507,Liste!$A$7:$G$69,3,FALSE)</f>
        <v>Chêne sessile</v>
      </c>
      <c r="BI1507" s="96" t="str">
        <f>+VLOOKUP(H1507,Liste!$B$7:$G$69,5,FALSE)</f>
        <v>Guide chênaie atlantique</v>
      </c>
      <c r="BJ1507" s="131">
        <f t="shared" si="456"/>
        <v>110</v>
      </c>
      <c r="BK1507" s="131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0" t="str">
        <f>+VLOOKUP(G1507,Liste!$A$7:$H$69,8,FALSE)</f>
        <v>Feuillus</v>
      </c>
      <c r="BU1507" s="290">
        <f t="shared" si="459"/>
        <v>1</v>
      </c>
      <c r="BV1507" s="292">
        <f t="shared" si="460"/>
        <v>0</v>
      </c>
      <c r="BW1507" s="311">
        <v>0</v>
      </c>
      <c r="BX1507" s="290">
        <f t="shared" si="461"/>
        <v>0.25</v>
      </c>
      <c r="BY1507">
        <f t="shared" si="462"/>
        <v>0</v>
      </c>
      <c r="BZ1507" s="296">
        <f t="shared" si="463"/>
        <v>0</v>
      </c>
      <c r="CB1507" s="291">
        <v>0.6</v>
      </c>
      <c r="CC1507" s="291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hidden="1" x14ac:dyDescent="0.25">
      <c r="A1508" s="4">
        <v>2021</v>
      </c>
      <c r="B1508" s="308">
        <v>44361</v>
      </c>
      <c r="C1508" s="4" t="s">
        <v>66</v>
      </c>
      <c r="D1508" s="4" t="s">
        <v>1511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1515</v>
      </c>
      <c r="M1508" s="5">
        <v>1666</v>
      </c>
      <c r="N1508" s="5" t="s">
        <v>170</v>
      </c>
      <c r="O1508" s="6" t="s">
        <v>81</v>
      </c>
      <c r="P1508" s="6" t="s">
        <v>1491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+VLOOKUP(G1508,Liste!$A$7:$G$69,3,FALSE)</f>
        <v>Chêne sessile</v>
      </c>
      <c r="BI1508" s="96" t="str">
        <f>+VLOOKUP(H1508,Liste!$B$7:$G$69,5,FALSE)</f>
        <v>Guide chênaie atlantique</v>
      </c>
      <c r="BJ1508" s="131">
        <f t="shared" si="456"/>
        <v>110</v>
      </c>
      <c r="BK1508" s="131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0" t="str">
        <f>+VLOOKUP(G1508,Liste!$A$7:$H$69,8,FALSE)</f>
        <v>Feuillus</v>
      </c>
      <c r="BU1508" s="290">
        <f t="shared" si="459"/>
        <v>1</v>
      </c>
      <c r="BV1508" s="292">
        <f t="shared" si="460"/>
        <v>0</v>
      </c>
      <c r="BW1508" s="311">
        <v>0</v>
      </c>
      <c r="BX1508" s="290">
        <f t="shared" si="461"/>
        <v>0.25</v>
      </c>
      <c r="BY1508">
        <f t="shared" si="462"/>
        <v>0</v>
      </c>
      <c r="BZ1508" s="296">
        <f t="shared" si="463"/>
        <v>0</v>
      </c>
      <c r="CB1508" s="291">
        <v>0.6</v>
      </c>
      <c r="CC1508" s="291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hidden="1" x14ac:dyDescent="0.25">
      <c r="A1509" s="4">
        <v>2021</v>
      </c>
      <c r="B1509" s="308">
        <v>44361</v>
      </c>
      <c r="C1509" s="4" t="s">
        <v>66</v>
      </c>
      <c r="D1509" s="4" t="s">
        <v>1511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1515</v>
      </c>
      <c r="M1509" s="5">
        <v>1666</v>
      </c>
      <c r="N1509" s="5" t="s">
        <v>170</v>
      </c>
      <c r="O1509" s="6" t="s">
        <v>81</v>
      </c>
      <c r="P1509" s="6" t="s">
        <v>1491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+VLOOKUP(G1509,Liste!$A$7:$G$69,3,FALSE)</f>
        <v>Chêne sessile</v>
      </c>
      <c r="BI1509" s="96" t="str">
        <f>+VLOOKUP(H1509,Liste!$B$7:$G$69,5,FALSE)</f>
        <v>Guide chênaie atlantique</v>
      </c>
      <c r="BJ1509" s="131">
        <f t="shared" si="456"/>
        <v>113</v>
      </c>
      <c r="BK1509" s="131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0" t="str">
        <f>+VLOOKUP(G1509,Liste!$A$7:$H$69,8,FALSE)</f>
        <v>Feuillus</v>
      </c>
      <c r="BU1509" s="290">
        <f t="shared" si="459"/>
        <v>1</v>
      </c>
      <c r="BV1509" s="292">
        <f t="shared" si="460"/>
        <v>0</v>
      </c>
      <c r="BW1509" s="311">
        <v>0</v>
      </c>
      <c r="BX1509" s="290">
        <f t="shared" si="461"/>
        <v>0.25</v>
      </c>
      <c r="BY1509">
        <f t="shared" si="462"/>
        <v>0</v>
      </c>
      <c r="BZ1509" s="296">
        <f t="shared" si="463"/>
        <v>0</v>
      </c>
      <c r="CB1509" s="291">
        <v>0.6</v>
      </c>
      <c r="CC1509" s="291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hidden="1" x14ac:dyDescent="0.25">
      <c r="A1510" s="4">
        <v>2021</v>
      </c>
      <c r="B1510" s="308">
        <v>44361</v>
      </c>
      <c r="C1510" s="4" t="s">
        <v>66</v>
      </c>
      <c r="D1510" s="4" t="s">
        <v>1511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1515</v>
      </c>
      <c r="M1510" s="5">
        <v>1666</v>
      </c>
      <c r="N1510" s="5" t="s">
        <v>170</v>
      </c>
      <c r="O1510" s="6" t="s">
        <v>81</v>
      </c>
      <c r="P1510" s="6" t="s">
        <v>1491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+VLOOKUP(G1510,Liste!$A$7:$G$69,3,FALSE)</f>
        <v>Chêne sessile</v>
      </c>
      <c r="BI1510" s="96" t="str">
        <f>+VLOOKUP(H1510,Liste!$B$7:$G$69,5,FALSE)</f>
        <v>Guide chênaie atlantique</v>
      </c>
      <c r="BJ1510" s="131">
        <f t="shared" si="456"/>
        <v>116</v>
      </c>
      <c r="BK1510" s="131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0" t="str">
        <f>+VLOOKUP(G1510,Liste!$A$7:$H$69,8,FALSE)</f>
        <v>Feuillus</v>
      </c>
      <c r="BU1510" s="290">
        <f t="shared" si="459"/>
        <v>1</v>
      </c>
      <c r="BV1510" s="292">
        <f t="shared" si="460"/>
        <v>0</v>
      </c>
      <c r="BW1510" s="311">
        <v>0</v>
      </c>
      <c r="BX1510" s="290">
        <f t="shared" si="461"/>
        <v>0.25</v>
      </c>
      <c r="BY1510">
        <f t="shared" si="462"/>
        <v>0</v>
      </c>
      <c r="BZ1510" s="296">
        <f t="shared" si="463"/>
        <v>0</v>
      </c>
      <c r="CB1510" s="291">
        <v>0.6</v>
      </c>
      <c r="CC1510" s="291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hidden="1" x14ac:dyDescent="0.25">
      <c r="A1511" s="4">
        <v>2021</v>
      </c>
      <c r="B1511" s="308">
        <v>44361</v>
      </c>
      <c r="C1511" s="4" t="s">
        <v>66</v>
      </c>
      <c r="D1511" s="4" t="s">
        <v>1511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1515</v>
      </c>
      <c r="M1511" s="5">
        <v>1666</v>
      </c>
      <c r="N1511" s="5" t="s">
        <v>170</v>
      </c>
      <c r="O1511" s="6" t="s">
        <v>81</v>
      </c>
      <c r="P1511" s="6" t="s">
        <v>1491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+VLOOKUP(G1511,Liste!$A$7:$G$69,3,FALSE)</f>
        <v>Chêne sessile</v>
      </c>
      <c r="BI1511" s="96" t="str">
        <f>+VLOOKUP(H1511,Liste!$B$7:$G$69,5,FALSE)</f>
        <v>Guide chênaie atlantique</v>
      </c>
      <c r="BJ1511" s="131">
        <f t="shared" si="456"/>
        <v>120</v>
      </c>
      <c r="BK1511" s="131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0" t="str">
        <f>+VLOOKUP(G1511,Liste!$A$7:$H$69,8,FALSE)</f>
        <v>Feuillus</v>
      </c>
      <c r="BU1511" s="290">
        <f t="shared" si="459"/>
        <v>1</v>
      </c>
      <c r="BV1511" s="292">
        <f t="shared" si="460"/>
        <v>0</v>
      </c>
      <c r="BW1511" s="311">
        <v>0</v>
      </c>
      <c r="BX1511" s="290">
        <f t="shared" si="461"/>
        <v>0.25</v>
      </c>
      <c r="BY1511">
        <f t="shared" si="462"/>
        <v>0</v>
      </c>
      <c r="BZ1511" s="296">
        <f t="shared" si="463"/>
        <v>0</v>
      </c>
      <c r="CB1511" s="291">
        <v>0.6</v>
      </c>
      <c r="CC1511" s="291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hidden="1" x14ac:dyDescent="0.25">
      <c r="A1512" s="4">
        <v>2021</v>
      </c>
      <c r="B1512" s="308">
        <v>44361</v>
      </c>
      <c r="C1512" s="4" t="s">
        <v>66</v>
      </c>
      <c r="D1512" s="4" t="s">
        <v>1511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1515</v>
      </c>
      <c r="M1512" s="5">
        <v>1666</v>
      </c>
      <c r="N1512" s="5" t="s">
        <v>170</v>
      </c>
      <c r="O1512" s="6" t="s">
        <v>81</v>
      </c>
      <c r="P1512" s="6" t="s">
        <v>1491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+VLOOKUP(G1512,Liste!$A$7:$G$69,3,FALSE)</f>
        <v>Chêne sessile</v>
      </c>
      <c r="BI1512" s="96" t="str">
        <f>+VLOOKUP(H1512,Liste!$B$7:$G$69,5,FALSE)</f>
        <v>Guide chênaie atlantique</v>
      </c>
      <c r="BJ1512" s="131">
        <f t="shared" si="456"/>
        <v>120</v>
      </c>
      <c r="BK1512" s="131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0" t="str">
        <f>+VLOOKUP(G1512,Liste!$A$7:$H$69,8,FALSE)</f>
        <v>Feuillus</v>
      </c>
      <c r="BU1512" s="290">
        <f t="shared" si="459"/>
        <v>1</v>
      </c>
      <c r="BV1512" s="292">
        <f t="shared" si="460"/>
        <v>0</v>
      </c>
      <c r="BW1512" s="311">
        <v>0</v>
      </c>
      <c r="BX1512" s="290">
        <f t="shared" si="461"/>
        <v>0.25</v>
      </c>
      <c r="BY1512">
        <f t="shared" si="462"/>
        <v>0</v>
      </c>
      <c r="BZ1512" s="296">
        <f t="shared" si="463"/>
        <v>0</v>
      </c>
      <c r="CB1512" s="291">
        <v>0.6</v>
      </c>
      <c r="CC1512" s="291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hidden="1" x14ac:dyDescent="0.25">
      <c r="A1513" s="4">
        <v>2021</v>
      </c>
      <c r="B1513" s="308">
        <v>44361</v>
      </c>
      <c r="C1513" s="4" t="s">
        <v>66</v>
      </c>
      <c r="D1513" s="4" t="s">
        <v>1511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1515</v>
      </c>
      <c r="M1513" s="5">
        <v>1666</v>
      </c>
      <c r="N1513" s="5" t="s">
        <v>170</v>
      </c>
      <c r="O1513" s="6" t="s">
        <v>81</v>
      </c>
      <c r="P1513" s="6" t="s">
        <v>1491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+VLOOKUP(G1513,Liste!$A$7:$G$69,3,FALSE)</f>
        <v>Chêne sessile</v>
      </c>
      <c r="BI1513" s="96" t="str">
        <f>+VLOOKUP(H1513,Liste!$B$7:$G$69,5,FALSE)</f>
        <v>Guide chênaie atlantique</v>
      </c>
      <c r="BJ1513" s="131">
        <f t="shared" si="456"/>
        <v>123</v>
      </c>
      <c r="BK1513" s="131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0" t="str">
        <f>+VLOOKUP(G1513,Liste!$A$7:$H$69,8,FALSE)</f>
        <v>Feuillus</v>
      </c>
      <c r="BU1513" s="290">
        <f t="shared" si="459"/>
        <v>1</v>
      </c>
      <c r="BV1513" s="292">
        <f t="shared" si="460"/>
        <v>0</v>
      </c>
      <c r="BW1513" s="311">
        <v>0</v>
      </c>
      <c r="BX1513" s="290">
        <f t="shared" si="461"/>
        <v>0.25</v>
      </c>
      <c r="BY1513">
        <f t="shared" si="462"/>
        <v>0</v>
      </c>
      <c r="BZ1513" s="296">
        <f t="shared" si="463"/>
        <v>0</v>
      </c>
      <c r="CB1513" s="291">
        <v>0.6</v>
      </c>
      <c r="CC1513" s="291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hidden="1" x14ac:dyDescent="0.25">
      <c r="A1514" s="4">
        <v>2021</v>
      </c>
      <c r="B1514" s="308">
        <v>44361</v>
      </c>
      <c r="C1514" s="4" t="s">
        <v>66</v>
      </c>
      <c r="D1514" s="4" t="s">
        <v>1511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1515</v>
      </c>
      <c r="M1514" s="5">
        <v>1666</v>
      </c>
      <c r="N1514" s="5" t="s">
        <v>170</v>
      </c>
      <c r="O1514" s="6" t="s">
        <v>81</v>
      </c>
      <c r="P1514" s="6" t="s">
        <v>1491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+VLOOKUP(G1514,Liste!$A$7:$G$69,3,FALSE)</f>
        <v>Chêne sessile</v>
      </c>
      <c r="BI1514" s="96" t="str">
        <f>+VLOOKUP(H1514,Liste!$B$7:$G$69,5,FALSE)</f>
        <v>Guide chênaie atlantique</v>
      </c>
      <c r="BJ1514" s="131">
        <f t="shared" si="456"/>
        <v>126</v>
      </c>
      <c r="BK1514" s="131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0" t="str">
        <f>+VLOOKUP(G1514,Liste!$A$7:$H$69,8,FALSE)</f>
        <v>Feuillus</v>
      </c>
      <c r="BU1514" s="290">
        <f t="shared" si="459"/>
        <v>1</v>
      </c>
      <c r="BV1514" s="292">
        <f t="shared" si="460"/>
        <v>0</v>
      </c>
      <c r="BW1514" s="311">
        <v>0</v>
      </c>
      <c r="BX1514" s="290">
        <f t="shared" si="461"/>
        <v>0.25</v>
      </c>
      <c r="BY1514">
        <f t="shared" si="462"/>
        <v>0</v>
      </c>
      <c r="BZ1514" s="296">
        <f t="shared" si="463"/>
        <v>0</v>
      </c>
      <c r="CB1514" s="291">
        <v>0.6</v>
      </c>
      <c r="CC1514" s="291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hidden="1" x14ac:dyDescent="0.25">
      <c r="A1515" s="4">
        <v>2021</v>
      </c>
      <c r="B1515" s="308">
        <v>44361</v>
      </c>
      <c r="C1515" s="4" t="s">
        <v>66</v>
      </c>
      <c r="D1515" s="4" t="s">
        <v>1511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1515</v>
      </c>
      <c r="M1515" s="5">
        <v>1666</v>
      </c>
      <c r="N1515" s="5" t="s">
        <v>170</v>
      </c>
      <c r="O1515" s="6" t="s">
        <v>81</v>
      </c>
      <c r="P1515" s="6" t="s">
        <v>1491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+VLOOKUP(G1515,Liste!$A$7:$G$69,3,FALSE)</f>
        <v>Chêne sessile</v>
      </c>
      <c r="BI1515" s="96" t="str">
        <f>+VLOOKUP(H1515,Liste!$B$7:$G$69,5,FALSE)</f>
        <v>Guide chênaie atlantique</v>
      </c>
      <c r="BJ1515" s="131">
        <f t="shared" si="456"/>
        <v>130</v>
      </c>
      <c r="BK1515" s="131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0" t="str">
        <f>+VLOOKUP(G1515,Liste!$A$7:$H$69,8,FALSE)</f>
        <v>Feuillus</v>
      </c>
      <c r="BU1515" s="290">
        <f t="shared" si="459"/>
        <v>1</v>
      </c>
      <c r="BV1515" s="292">
        <f t="shared" si="460"/>
        <v>0</v>
      </c>
      <c r="BW1515" s="311">
        <v>0</v>
      </c>
      <c r="BX1515" s="290">
        <f t="shared" si="461"/>
        <v>0.25</v>
      </c>
      <c r="BY1515">
        <f t="shared" si="462"/>
        <v>0</v>
      </c>
      <c r="BZ1515" s="296">
        <f t="shared" si="463"/>
        <v>0</v>
      </c>
      <c r="CB1515" s="291">
        <v>0.6</v>
      </c>
      <c r="CC1515" s="291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hidden="1" x14ac:dyDescent="0.25">
      <c r="A1516" s="4">
        <v>2021</v>
      </c>
      <c r="B1516" s="308">
        <v>44361</v>
      </c>
      <c r="C1516" s="4" t="s">
        <v>66</v>
      </c>
      <c r="D1516" s="4" t="s">
        <v>1511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1515</v>
      </c>
      <c r="M1516" s="5">
        <v>1666</v>
      </c>
      <c r="N1516" s="5" t="s">
        <v>170</v>
      </c>
      <c r="O1516" s="6" t="s">
        <v>81</v>
      </c>
      <c r="P1516" s="6" t="s">
        <v>1491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+VLOOKUP(G1516,Liste!$A$7:$G$69,3,FALSE)</f>
        <v>Chêne sessile</v>
      </c>
      <c r="BI1516" s="96" t="str">
        <f>+VLOOKUP(H1516,Liste!$B$7:$G$69,5,FALSE)</f>
        <v>Guide chênaie atlantique</v>
      </c>
      <c r="BJ1516" s="131">
        <f t="shared" si="456"/>
        <v>130</v>
      </c>
      <c r="BK1516" s="131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0" t="str">
        <f>+VLOOKUP(G1516,Liste!$A$7:$H$69,8,FALSE)</f>
        <v>Feuillus</v>
      </c>
      <c r="BU1516" s="290">
        <f t="shared" si="459"/>
        <v>1</v>
      </c>
      <c r="BV1516" s="292">
        <f t="shared" si="460"/>
        <v>0</v>
      </c>
      <c r="BW1516" s="311">
        <v>0</v>
      </c>
      <c r="BX1516" s="290">
        <f t="shared" si="461"/>
        <v>0.25</v>
      </c>
      <c r="BY1516">
        <f t="shared" si="462"/>
        <v>0</v>
      </c>
      <c r="BZ1516" s="296">
        <f t="shared" si="463"/>
        <v>0</v>
      </c>
      <c r="CB1516" s="291">
        <v>0.6</v>
      </c>
      <c r="CC1516" s="291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hidden="1" x14ac:dyDescent="0.25">
      <c r="A1517" s="4">
        <v>2021</v>
      </c>
      <c r="B1517" s="308">
        <v>44361</v>
      </c>
      <c r="C1517" s="4" t="s">
        <v>66</v>
      </c>
      <c r="D1517" s="4" t="s">
        <v>1511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1515</v>
      </c>
      <c r="M1517" s="5">
        <v>1666</v>
      </c>
      <c r="N1517" s="5" t="s">
        <v>170</v>
      </c>
      <c r="O1517" s="6" t="s">
        <v>81</v>
      </c>
      <c r="P1517" s="6" t="s">
        <v>1491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+VLOOKUP(G1517,Liste!$A$7:$G$69,3,FALSE)</f>
        <v>Chêne sessile</v>
      </c>
      <c r="BI1517" s="96" t="str">
        <f>+VLOOKUP(H1517,Liste!$B$7:$G$69,5,FALSE)</f>
        <v>Guide chênaie atlantique</v>
      </c>
      <c r="BJ1517" s="131">
        <f t="shared" si="456"/>
        <v>133</v>
      </c>
      <c r="BK1517" s="131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0" t="str">
        <f>+VLOOKUP(G1517,Liste!$A$7:$H$69,8,FALSE)</f>
        <v>Feuillus</v>
      </c>
      <c r="BU1517" s="290">
        <f t="shared" si="459"/>
        <v>1</v>
      </c>
      <c r="BV1517" s="292">
        <f t="shared" si="460"/>
        <v>0</v>
      </c>
      <c r="BW1517" s="311">
        <v>0</v>
      </c>
      <c r="BX1517" s="290">
        <f t="shared" si="461"/>
        <v>0.25</v>
      </c>
      <c r="BY1517">
        <f t="shared" si="462"/>
        <v>0</v>
      </c>
      <c r="BZ1517" s="296">
        <f t="shared" si="463"/>
        <v>0</v>
      </c>
      <c r="CB1517" s="291">
        <v>0.6</v>
      </c>
      <c r="CC1517" s="291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hidden="1" x14ac:dyDescent="0.25">
      <c r="A1518" s="4">
        <v>2021</v>
      </c>
      <c r="B1518" s="308">
        <v>44361</v>
      </c>
      <c r="C1518" s="4" t="s">
        <v>66</v>
      </c>
      <c r="D1518" s="4" t="s">
        <v>1511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1515</v>
      </c>
      <c r="M1518" s="5">
        <v>1666</v>
      </c>
      <c r="N1518" s="5" t="s">
        <v>170</v>
      </c>
      <c r="O1518" s="6" t="s">
        <v>81</v>
      </c>
      <c r="P1518" s="6" t="s">
        <v>1491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+VLOOKUP(G1518,Liste!$A$7:$G$69,3,FALSE)</f>
        <v>Chêne sessile</v>
      </c>
      <c r="BI1518" s="96" t="str">
        <f>+VLOOKUP(H1518,Liste!$B$7:$G$69,5,FALSE)</f>
        <v>Guide chênaie atlantique</v>
      </c>
      <c r="BJ1518" s="131">
        <f t="shared" si="456"/>
        <v>136</v>
      </c>
      <c r="BK1518" s="131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0" t="str">
        <f>+VLOOKUP(G1518,Liste!$A$7:$H$69,8,FALSE)</f>
        <v>Feuillus</v>
      </c>
      <c r="BU1518" s="290">
        <f t="shared" si="459"/>
        <v>1</v>
      </c>
      <c r="BV1518" s="292">
        <f t="shared" si="460"/>
        <v>0</v>
      </c>
      <c r="BW1518" s="311">
        <v>0</v>
      </c>
      <c r="BX1518" s="290">
        <f t="shared" si="461"/>
        <v>0.25</v>
      </c>
      <c r="BY1518">
        <f t="shared" si="462"/>
        <v>0</v>
      </c>
      <c r="BZ1518" s="296">
        <f t="shared" si="463"/>
        <v>0</v>
      </c>
      <c r="CB1518" s="291">
        <v>0.6</v>
      </c>
      <c r="CC1518" s="291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hidden="1" x14ac:dyDescent="0.25">
      <c r="A1519" s="4">
        <v>2021</v>
      </c>
      <c r="B1519" s="308">
        <v>44361</v>
      </c>
      <c r="C1519" s="4" t="s">
        <v>66</v>
      </c>
      <c r="D1519" s="4" t="s">
        <v>1511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1515</v>
      </c>
      <c r="M1519" s="5">
        <v>1666</v>
      </c>
      <c r="N1519" s="5" t="s">
        <v>170</v>
      </c>
      <c r="O1519" s="6" t="s">
        <v>81</v>
      </c>
      <c r="P1519" s="6" t="s">
        <v>1491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+VLOOKUP(G1519,Liste!$A$7:$G$69,3,FALSE)</f>
        <v>Chêne sessile</v>
      </c>
      <c r="BI1519" s="96" t="str">
        <f>+VLOOKUP(H1519,Liste!$B$7:$G$69,5,FALSE)</f>
        <v>Guide chênaie atlantique</v>
      </c>
      <c r="BJ1519" s="131">
        <f t="shared" si="456"/>
        <v>140</v>
      </c>
      <c r="BK1519" s="131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0" t="str">
        <f>+VLOOKUP(G1519,Liste!$A$7:$H$69,8,FALSE)</f>
        <v>Feuillus</v>
      </c>
      <c r="BU1519" s="290">
        <f t="shared" si="459"/>
        <v>1</v>
      </c>
      <c r="BV1519" s="292">
        <f t="shared" si="460"/>
        <v>0</v>
      </c>
      <c r="BW1519" s="311">
        <v>0</v>
      </c>
      <c r="BX1519" s="290">
        <f t="shared" si="461"/>
        <v>0.25</v>
      </c>
      <c r="BY1519">
        <f t="shared" si="462"/>
        <v>0</v>
      </c>
      <c r="BZ1519" s="296">
        <f t="shared" si="463"/>
        <v>0</v>
      </c>
      <c r="CB1519" s="291">
        <v>0.6</v>
      </c>
      <c r="CC1519" s="291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hidden="1" x14ac:dyDescent="0.25">
      <c r="A1520" s="4">
        <v>2021</v>
      </c>
      <c r="B1520" s="308">
        <v>44361</v>
      </c>
      <c r="C1520" s="4" t="s">
        <v>66</v>
      </c>
      <c r="D1520" s="4" t="s">
        <v>1511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1515</v>
      </c>
      <c r="M1520" s="5">
        <v>1666</v>
      </c>
      <c r="N1520" s="5" t="s">
        <v>170</v>
      </c>
      <c r="O1520" s="6" t="s">
        <v>81</v>
      </c>
      <c r="P1520" s="6" t="s">
        <v>1491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+VLOOKUP(G1520,Liste!$A$7:$G$69,3,FALSE)</f>
        <v>Chêne sessile</v>
      </c>
      <c r="BI1520" s="96" t="str">
        <f>+VLOOKUP(H1520,Liste!$B$7:$G$69,5,FALSE)</f>
        <v>Guide chênaie atlantique</v>
      </c>
      <c r="BJ1520" s="131">
        <f t="shared" si="456"/>
        <v>140</v>
      </c>
      <c r="BK1520" s="131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0" t="str">
        <f>+VLOOKUP(G1520,Liste!$A$7:$H$69,8,FALSE)</f>
        <v>Feuillus</v>
      </c>
      <c r="BU1520" s="290">
        <f t="shared" si="459"/>
        <v>1</v>
      </c>
      <c r="BV1520" s="292">
        <f t="shared" si="460"/>
        <v>0</v>
      </c>
      <c r="BW1520" s="311">
        <v>0</v>
      </c>
      <c r="BX1520" s="290">
        <f t="shared" si="461"/>
        <v>0.25</v>
      </c>
      <c r="BY1520">
        <f t="shared" si="462"/>
        <v>0</v>
      </c>
      <c r="BZ1520" s="296">
        <f t="shared" si="463"/>
        <v>0</v>
      </c>
      <c r="CB1520" s="291">
        <v>0.6</v>
      </c>
      <c r="CC1520" s="291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hidden="1" x14ac:dyDescent="0.25">
      <c r="A1521" s="4">
        <v>2021</v>
      </c>
      <c r="B1521" s="308">
        <v>44361</v>
      </c>
      <c r="C1521" s="4" t="s">
        <v>66</v>
      </c>
      <c r="D1521" s="4" t="s">
        <v>1511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1515</v>
      </c>
      <c r="M1521" s="5">
        <v>1666</v>
      </c>
      <c r="N1521" s="5" t="s">
        <v>170</v>
      </c>
      <c r="O1521" s="6" t="s">
        <v>81</v>
      </c>
      <c r="P1521" s="6" t="s">
        <v>1491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+VLOOKUP(G1521,Liste!$A$7:$G$69,3,FALSE)</f>
        <v>Chêne sessile</v>
      </c>
      <c r="BI1521" s="96" t="str">
        <f>+VLOOKUP(H1521,Liste!$B$7:$G$69,5,FALSE)</f>
        <v>Guide chênaie atlantique</v>
      </c>
      <c r="BJ1521" s="131">
        <f t="shared" si="456"/>
        <v>143</v>
      </c>
      <c r="BK1521" s="131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0" t="str">
        <f>+VLOOKUP(G1521,Liste!$A$7:$H$69,8,FALSE)</f>
        <v>Feuillus</v>
      </c>
      <c r="BU1521" s="290">
        <f t="shared" si="459"/>
        <v>1</v>
      </c>
      <c r="BV1521" s="292">
        <f t="shared" si="460"/>
        <v>0</v>
      </c>
      <c r="BW1521" s="311">
        <v>0</v>
      </c>
      <c r="BX1521" s="290">
        <f t="shared" si="461"/>
        <v>0.25</v>
      </c>
      <c r="BY1521">
        <f t="shared" si="462"/>
        <v>0</v>
      </c>
      <c r="BZ1521" s="296">
        <f t="shared" si="463"/>
        <v>0</v>
      </c>
      <c r="CB1521" s="291">
        <v>0.6</v>
      </c>
      <c r="CC1521" s="291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hidden="1" x14ac:dyDescent="0.25">
      <c r="A1522" s="4">
        <v>2021</v>
      </c>
      <c r="B1522" s="308">
        <v>44361</v>
      </c>
      <c r="C1522" s="4" t="s">
        <v>66</v>
      </c>
      <c r="D1522" s="4" t="s">
        <v>1511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1515</v>
      </c>
      <c r="M1522" s="5">
        <v>1666</v>
      </c>
      <c r="N1522" s="5" t="s">
        <v>170</v>
      </c>
      <c r="O1522" s="6" t="s">
        <v>81</v>
      </c>
      <c r="P1522" s="6" t="s">
        <v>1491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+VLOOKUP(G1522,Liste!$A$7:$G$69,3,FALSE)</f>
        <v>Chêne sessile</v>
      </c>
      <c r="BI1522" s="96" t="str">
        <f>+VLOOKUP(H1522,Liste!$B$7:$G$69,5,FALSE)</f>
        <v>Guide chênaie atlantique</v>
      </c>
      <c r="BJ1522" s="131">
        <f t="shared" si="456"/>
        <v>146</v>
      </c>
      <c r="BK1522" s="131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0" t="str">
        <f>+VLOOKUP(G1522,Liste!$A$7:$H$69,8,FALSE)</f>
        <v>Feuillus</v>
      </c>
      <c r="BU1522" s="290">
        <f t="shared" si="459"/>
        <v>1</v>
      </c>
      <c r="BV1522" s="292">
        <f t="shared" si="460"/>
        <v>0</v>
      </c>
      <c r="BW1522" s="311">
        <v>0</v>
      </c>
      <c r="BX1522" s="290">
        <f t="shared" si="461"/>
        <v>0.25</v>
      </c>
      <c r="BY1522">
        <f t="shared" si="462"/>
        <v>0</v>
      </c>
      <c r="BZ1522" s="296">
        <f t="shared" si="463"/>
        <v>0</v>
      </c>
      <c r="CB1522" s="291">
        <v>0.6</v>
      </c>
      <c r="CC1522" s="291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hidden="1" x14ac:dyDescent="0.25">
      <c r="A1523" s="4">
        <v>2021</v>
      </c>
      <c r="B1523" s="308">
        <v>44361</v>
      </c>
      <c r="C1523" s="4" t="s">
        <v>66</v>
      </c>
      <c r="D1523" s="4" t="s">
        <v>1511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1515</v>
      </c>
      <c r="M1523" s="5">
        <v>1666</v>
      </c>
      <c r="N1523" s="5" t="s">
        <v>170</v>
      </c>
      <c r="O1523" s="6" t="s">
        <v>81</v>
      </c>
      <c r="P1523" s="6" t="s">
        <v>1491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+VLOOKUP(G1523,Liste!$A$7:$G$69,3,FALSE)</f>
        <v>Chêne sessile</v>
      </c>
      <c r="BI1523" s="96" t="str">
        <f>+VLOOKUP(H1523,Liste!$B$7:$G$69,5,FALSE)</f>
        <v>Guide chênaie atlantique</v>
      </c>
      <c r="BJ1523" s="131">
        <f t="shared" si="456"/>
        <v>150</v>
      </c>
      <c r="BK1523" s="131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0" t="str">
        <f>+VLOOKUP(G1523,Liste!$A$7:$H$69,8,FALSE)</f>
        <v>Feuillus</v>
      </c>
      <c r="BU1523" s="290">
        <f t="shared" si="459"/>
        <v>1</v>
      </c>
      <c r="BV1523" s="292">
        <f t="shared" si="460"/>
        <v>0</v>
      </c>
      <c r="BW1523" s="311">
        <v>0</v>
      </c>
      <c r="BX1523" s="290">
        <f t="shared" si="461"/>
        <v>0.25</v>
      </c>
      <c r="BY1523">
        <f t="shared" si="462"/>
        <v>0</v>
      </c>
      <c r="BZ1523" s="296">
        <f t="shared" si="463"/>
        <v>0</v>
      </c>
      <c r="CB1523" s="291">
        <v>0.6</v>
      </c>
      <c r="CC1523" s="291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hidden="1" x14ac:dyDescent="0.25">
      <c r="A1524" s="4">
        <v>2021</v>
      </c>
      <c r="B1524" s="308">
        <v>44361</v>
      </c>
      <c r="C1524" s="4" t="s">
        <v>66</v>
      </c>
      <c r="D1524" s="4" t="s">
        <v>1511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1515</v>
      </c>
      <c r="M1524" s="5">
        <v>1666</v>
      </c>
      <c r="N1524" s="5" t="s">
        <v>170</v>
      </c>
      <c r="O1524" s="6" t="s">
        <v>81</v>
      </c>
      <c r="P1524" s="6" t="s">
        <v>1491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+VLOOKUP(G1524,Liste!$A$7:$G$69,3,FALSE)</f>
        <v>Chêne sessile</v>
      </c>
      <c r="BI1524" s="96" t="str">
        <f>+VLOOKUP(H1524,Liste!$B$7:$G$69,5,FALSE)</f>
        <v>Guide chênaie atlantique</v>
      </c>
      <c r="BJ1524" s="131">
        <f t="shared" si="456"/>
        <v>150</v>
      </c>
      <c r="BK1524" s="131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0" t="str">
        <f>+VLOOKUP(G1524,Liste!$A$7:$H$69,8,FALSE)</f>
        <v>Feuillus</v>
      </c>
      <c r="BU1524" s="290">
        <f t="shared" si="459"/>
        <v>1</v>
      </c>
      <c r="BV1524" s="292">
        <f t="shared" si="460"/>
        <v>0</v>
      </c>
      <c r="BW1524" s="311">
        <v>0</v>
      </c>
      <c r="BX1524" s="290">
        <f t="shared" si="461"/>
        <v>0.25</v>
      </c>
      <c r="BY1524">
        <f t="shared" si="462"/>
        <v>0</v>
      </c>
      <c r="BZ1524" s="296">
        <f t="shared" si="463"/>
        <v>0</v>
      </c>
      <c r="CB1524" s="291">
        <v>0.6</v>
      </c>
      <c r="CC1524" s="291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hidden="1" x14ac:dyDescent="0.25">
      <c r="A1525" s="4">
        <v>2021</v>
      </c>
      <c r="B1525" s="308">
        <v>44361</v>
      </c>
      <c r="C1525" s="4" t="s">
        <v>66</v>
      </c>
      <c r="D1525" s="4" t="s">
        <v>1511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1515</v>
      </c>
      <c r="M1525" s="5">
        <v>1666</v>
      </c>
      <c r="N1525" s="5" t="s">
        <v>170</v>
      </c>
      <c r="O1525" s="6" t="s">
        <v>81</v>
      </c>
      <c r="P1525" s="6" t="s">
        <v>1491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+VLOOKUP(G1525,Liste!$A$7:$G$69,3,FALSE)</f>
        <v>Chêne sessile</v>
      </c>
      <c r="BI1525" s="96" t="str">
        <f>+VLOOKUP(H1525,Liste!$B$7:$G$69,5,FALSE)</f>
        <v>Guide chênaie atlantique</v>
      </c>
      <c r="BJ1525" s="131">
        <f t="shared" si="456"/>
        <v>153</v>
      </c>
      <c r="BK1525" s="131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0" t="str">
        <f>+VLOOKUP(G1525,Liste!$A$7:$H$69,8,FALSE)</f>
        <v>Feuillus</v>
      </c>
      <c r="BU1525" s="290">
        <f t="shared" si="459"/>
        <v>1</v>
      </c>
      <c r="BV1525" s="292">
        <f t="shared" si="460"/>
        <v>0</v>
      </c>
      <c r="BW1525" s="311">
        <v>0</v>
      </c>
      <c r="BX1525" s="290">
        <f t="shared" si="461"/>
        <v>0.25</v>
      </c>
      <c r="BY1525">
        <f t="shared" si="462"/>
        <v>0</v>
      </c>
      <c r="BZ1525" s="296">
        <f t="shared" si="463"/>
        <v>0</v>
      </c>
      <c r="CB1525" s="291">
        <v>0.6</v>
      </c>
      <c r="CC1525" s="291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hidden="1" x14ac:dyDescent="0.25">
      <c r="A1526" s="4">
        <v>2021</v>
      </c>
      <c r="B1526" s="308">
        <v>44361</v>
      </c>
      <c r="C1526" s="4" t="s">
        <v>66</v>
      </c>
      <c r="D1526" s="4" t="s">
        <v>1511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1515</v>
      </c>
      <c r="M1526" s="5">
        <v>1666</v>
      </c>
      <c r="N1526" s="5" t="s">
        <v>170</v>
      </c>
      <c r="O1526" s="6" t="s">
        <v>81</v>
      </c>
      <c r="P1526" s="6" t="s">
        <v>1491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+VLOOKUP(G1526,Liste!$A$7:$G$69,3,FALSE)</f>
        <v>Chêne sessile</v>
      </c>
      <c r="BI1526" s="96" t="str">
        <f>+VLOOKUP(H1526,Liste!$B$7:$G$69,5,FALSE)</f>
        <v>Guide chênaie atlantique</v>
      </c>
      <c r="BJ1526" s="131">
        <f t="shared" si="456"/>
        <v>153</v>
      </c>
      <c r="BK1526" s="131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0" t="str">
        <f>+VLOOKUP(G1526,Liste!$A$7:$H$69,8,FALSE)</f>
        <v>Feuillus</v>
      </c>
      <c r="BU1526" s="290">
        <f t="shared" si="459"/>
        <v>1</v>
      </c>
      <c r="BV1526" s="292">
        <f t="shared" si="460"/>
        <v>0</v>
      </c>
      <c r="BW1526" s="311">
        <v>0</v>
      </c>
      <c r="BX1526" s="290">
        <f t="shared" si="461"/>
        <v>0.25</v>
      </c>
      <c r="BY1526">
        <f t="shared" si="462"/>
        <v>0</v>
      </c>
      <c r="BZ1526" s="296">
        <f t="shared" si="463"/>
        <v>0</v>
      </c>
      <c r="CB1526" s="291">
        <v>0.6</v>
      </c>
      <c r="CC1526" s="291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hidden="1" x14ac:dyDescent="0.25">
      <c r="A1527" s="4">
        <v>2021</v>
      </c>
      <c r="B1527" s="308">
        <v>44361</v>
      </c>
      <c r="C1527" s="4" t="s">
        <v>66</v>
      </c>
      <c r="D1527" s="4" t="s">
        <v>1511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1515</v>
      </c>
      <c r="M1527" s="5">
        <v>1666</v>
      </c>
      <c r="N1527" s="5" t="s">
        <v>170</v>
      </c>
      <c r="O1527" s="6" t="s">
        <v>81</v>
      </c>
      <c r="P1527" s="6" t="s">
        <v>1491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+VLOOKUP(G1527,Liste!$A$7:$G$69,3,FALSE)</f>
        <v>Chêne sessile</v>
      </c>
      <c r="BI1527" s="96" t="str">
        <f>+VLOOKUP(H1527,Liste!$B$7:$G$69,5,FALSE)</f>
        <v>Guide chênaie atlantique</v>
      </c>
      <c r="BJ1527" s="131">
        <f t="shared" si="456"/>
        <v>156</v>
      </c>
      <c r="BK1527" s="131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0" t="str">
        <f>+VLOOKUP(G1527,Liste!$A$7:$H$69,8,FALSE)</f>
        <v>Feuillus</v>
      </c>
      <c r="BU1527" s="290">
        <f t="shared" si="459"/>
        <v>1</v>
      </c>
      <c r="BV1527" s="292">
        <f t="shared" si="460"/>
        <v>0</v>
      </c>
      <c r="BW1527" s="311">
        <v>0</v>
      </c>
      <c r="BX1527" s="290">
        <f t="shared" si="461"/>
        <v>0.25</v>
      </c>
      <c r="BY1527">
        <f t="shared" si="462"/>
        <v>0</v>
      </c>
      <c r="BZ1527" s="296">
        <f t="shared" si="463"/>
        <v>0</v>
      </c>
      <c r="CB1527" s="291">
        <v>0.6</v>
      </c>
      <c r="CC1527" s="291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hidden="1" x14ac:dyDescent="0.25">
      <c r="A1528" s="4">
        <v>2021</v>
      </c>
      <c r="B1528" s="308">
        <v>44361</v>
      </c>
      <c r="C1528" s="4" t="s">
        <v>66</v>
      </c>
      <c r="D1528" s="4" t="s">
        <v>1511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1515</v>
      </c>
      <c r="M1528" s="5">
        <v>1666</v>
      </c>
      <c r="N1528" s="5" t="s">
        <v>170</v>
      </c>
      <c r="O1528" s="6" t="s">
        <v>81</v>
      </c>
      <c r="P1528" s="6" t="s">
        <v>1491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+VLOOKUP(G1528,Liste!$A$7:$G$69,3,FALSE)</f>
        <v>Chêne sessile</v>
      </c>
      <c r="BI1528" s="96" t="str">
        <f>+VLOOKUP(H1528,Liste!$B$7:$G$69,5,FALSE)</f>
        <v>Guide chênaie atlantique</v>
      </c>
      <c r="BJ1528" s="131">
        <f t="shared" si="456"/>
        <v>156</v>
      </c>
      <c r="BK1528" s="131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0" t="str">
        <f>+VLOOKUP(G1528,Liste!$A$7:$H$69,8,FALSE)</f>
        <v>Feuillus</v>
      </c>
      <c r="BU1528" s="290">
        <f t="shared" si="459"/>
        <v>1</v>
      </c>
      <c r="BV1528" s="292">
        <f t="shared" si="460"/>
        <v>0</v>
      </c>
      <c r="BW1528" s="311">
        <v>0</v>
      </c>
      <c r="BX1528" s="290">
        <f t="shared" si="461"/>
        <v>0.25</v>
      </c>
      <c r="BY1528">
        <f t="shared" si="462"/>
        <v>0</v>
      </c>
      <c r="BZ1528" s="296">
        <f t="shared" si="463"/>
        <v>0</v>
      </c>
      <c r="CB1528" s="291">
        <v>0.6</v>
      </c>
      <c r="CC1528" s="291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hidden="1" x14ac:dyDescent="0.25">
      <c r="A1529" s="4">
        <v>2021</v>
      </c>
      <c r="B1529" s="308">
        <v>44361</v>
      </c>
      <c r="C1529" s="4" t="s">
        <v>66</v>
      </c>
      <c r="D1529" s="4" t="s">
        <v>1511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1515</v>
      </c>
      <c r="M1529" s="5">
        <v>1666</v>
      </c>
      <c r="N1529" s="5" t="s">
        <v>170</v>
      </c>
      <c r="O1529" s="6" t="s">
        <v>81</v>
      </c>
      <c r="P1529" s="6" t="s">
        <v>1491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+VLOOKUP(G1529,Liste!$A$7:$G$69,3,FALSE)</f>
        <v>Chêne sessile</v>
      </c>
      <c r="BI1529" s="96" t="str">
        <f>+VLOOKUP(H1529,Liste!$B$7:$G$69,5,FALSE)</f>
        <v>Guide chênaie atlantique</v>
      </c>
      <c r="BJ1529" s="131">
        <f t="shared" si="456"/>
        <v>159</v>
      </c>
      <c r="BK1529" s="131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0" t="str">
        <f>+VLOOKUP(G1529,Liste!$A$7:$H$69,8,FALSE)</f>
        <v>Feuillus</v>
      </c>
      <c r="BU1529" s="290">
        <f t="shared" si="459"/>
        <v>1</v>
      </c>
      <c r="BV1529" s="292">
        <f t="shared" si="460"/>
        <v>0</v>
      </c>
      <c r="BW1529" s="311">
        <v>0</v>
      </c>
      <c r="BX1529" s="290">
        <f t="shared" si="461"/>
        <v>0.25</v>
      </c>
      <c r="BY1529">
        <f t="shared" si="462"/>
        <v>0</v>
      </c>
      <c r="BZ1529" s="296">
        <f t="shared" si="463"/>
        <v>0</v>
      </c>
      <c r="CB1529" s="291">
        <v>0.6</v>
      </c>
      <c r="CC1529" s="291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hidden="1" x14ac:dyDescent="0.25">
      <c r="A1530" s="4">
        <v>2021</v>
      </c>
      <c r="B1530" s="308">
        <v>44361</v>
      </c>
      <c r="C1530" s="4" t="s">
        <v>66</v>
      </c>
      <c r="D1530" s="4" t="s">
        <v>1511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1515</v>
      </c>
      <c r="M1530" s="5">
        <v>1666</v>
      </c>
      <c r="N1530" s="5" t="s">
        <v>170</v>
      </c>
      <c r="O1530" s="6" t="s">
        <v>81</v>
      </c>
      <c r="P1530" s="6" t="s">
        <v>1491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+VLOOKUP(G1530,Liste!$A$7:$G$69,3,FALSE)</f>
        <v>Chêne sessile</v>
      </c>
      <c r="BI1530" s="96" t="str">
        <f>+VLOOKUP(H1530,Liste!$B$7:$G$69,5,FALSE)</f>
        <v>Guide chênaie atlantique</v>
      </c>
      <c r="BJ1530" s="131">
        <f t="shared" si="456"/>
        <v>159</v>
      </c>
      <c r="BK1530" s="131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0" t="str">
        <f>+VLOOKUP(G1530,Liste!$A$7:$H$69,8,FALSE)</f>
        <v>Feuillus</v>
      </c>
      <c r="BU1530" s="290">
        <f t="shared" si="459"/>
        <v>1</v>
      </c>
      <c r="BV1530" s="292">
        <f t="shared" si="460"/>
        <v>0</v>
      </c>
      <c r="BW1530" s="311">
        <v>0</v>
      </c>
      <c r="BX1530" s="290">
        <f t="shared" si="461"/>
        <v>0.25</v>
      </c>
      <c r="BY1530">
        <f t="shared" si="462"/>
        <v>0</v>
      </c>
      <c r="BZ1530" s="296">
        <f t="shared" si="463"/>
        <v>0</v>
      </c>
      <c r="CB1530" s="291">
        <v>0.6</v>
      </c>
      <c r="CC1530" s="291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hidden="1" x14ac:dyDescent="0.25">
      <c r="A1531" s="4">
        <v>2021</v>
      </c>
      <c r="B1531" s="308">
        <v>44361</v>
      </c>
      <c r="C1531" s="4" t="s">
        <v>66</v>
      </c>
      <c r="D1531" s="4" t="s">
        <v>1511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1491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+VLOOKUP(G1531,Liste!$A$7:$G$69,3,FALSE)</f>
        <v>Chêne sessile</v>
      </c>
      <c r="BI1531" s="96" t="str">
        <f>+VLOOKUP(H1531,Liste!$B$7:$G$69,5,FALSE)</f>
        <v>Guide chênaie atlantique</v>
      </c>
      <c r="BJ1531" s="131">
        <f t="shared" si="456"/>
        <v>30</v>
      </c>
      <c r="BK1531" s="131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0" t="str">
        <f>+VLOOKUP(G1531,Liste!$A$7:$H$69,8,FALSE)</f>
        <v>Feuillus</v>
      </c>
      <c r="BU1531" s="290">
        <f t="shared" si="459"/>
        <v>1</v>
      </c>
      <c r="BV1531" s="292">
        <f t="shared" si="460"/>
        <v>0</v>
      </c>
      <c r="BW1531" s="311">
        <v>0</v>
      </c>
      <c r="BX1531" s="290">
        <f t="shared" si="461"/>
        <v>0.25</v>
      </c>
      <c r="BY1531">
        <f t="shared" si="462"/>
        <v>0</v>
      </c>
      <c r="BZ1531" s="296">
        <f t="shared" si="463"/>
        <v>0</v>
      </c>
      <c r="CB1531" s="291">
        <v>0.6</v>
      </c>
      <c r="CC1531" s="291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hidden="1" x14ac:dyDescent="0.25">
      <c r="A1532" s="4">
        <v>2021</v>
      </c>
      <c r="B1532" s="308">
        <v>44361</v>
      </c>
      <c r="C1532" s="4" t="s">
        <v>66</v>
      </c>
      <c r="D1532" s="4" t="s">
        <v>1511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1491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+VLOOKUP(G1532,Liste!$A$7:$G$69,3,FALSE)</f>
        <v>Chêne sessile</v>
      </c>
      <c r="BI1532" s="96" t="str">
        <f>+VLOOKUP(H1532,Liste!$B$7:$G$69,5,FALSE)</f>
        <v>Guide chênaie atlantique</v>
      </c>
      <c r="BJ1532" s="131">
        <f t="shared" si="456"/>
        <v>42</v>
      </c>
      <c r="BK1532" s="131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0" t="str">
        <f>+VLOOKUP(G1532,Liste!$A$7:$H$69,8,FALSE)</f>
        <v>Feuillus</v>
      </c>
      <c r="BU1532" s="290">
        <f t="shared" si="459"/>
        <v>1</v>
      </c>
      <c r="BV1532" s="292">
        <f t="shared" si="460"/>
        <v>0</v>
      </c>
      <c r="BW1532" s="311">
        <v>0</v>
      </c>
      <c r="BX1532" s="290">
        <f t="shared" si="461"/>
        <v>0.25</v>
      </c>
      <c r="BY1532">
        <f t="shared" si="462"/>
        <v>0</v>
      </c>
      <c r="BZ1532" s="296">
        <f t="shared" si="463"/>
        <v>0</v>
      </c>
      <c r="CB1532" s="291">
        <v>0.6</v>
      </c>
      <c r="CC1532" s="291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hidden="1" x14ac:dyDescent="0.25">
      <c r="A1533" s="4">
        <v>2021</v>
      </c>
      <c r="B1533" s="308">
        <v>44361</v>
      </c>
      <c r="C1533" s="4" t="s">
        <v>66</v>
      </c>
      <c r="D1533" s="4" t="s">
        <v>1511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1491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+VLOOKUP(G1533,Liste!$A$7:$G$69,3,FALSE)</f>
        <v>Chêne sessile</v>
      </c>
      <c r="BI1533" s="96" t="str">
        <f>+VLOOKUP(H1533,Liste!$B$7:$G$69,5,FALSE)</f>
        <v>Guide chênaie atlantique</v>
      </c>
      <c r="BJ1533" s="131">
        <f t="shared" si="456"/>
        <v>42</v>
      </c>
      <c r="BK1533" s="131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0" t="str">
        <f>+VLOOKUP(G1533,Liste!$A$7:$H$69,8,FALSE)</f>
        <v>Feuillus</v>
      </c>
      <c r="BU1533" s="290">
        <f t="shared" si="459"/>
        <v>1</v>
      </c>
      <c r="BV1533" s="292">
        <f t="shared" si="460"/>
        <v>0</v>
      </c>
      <c r="BW1533" s="311">
        <v>0</v>
      </c>
      <c r="BX1533" s="290">
        <f t="shared" si="461"/>
        <v>0.25</v>
      </c>
      <c r="BY1533">
        <f t="shared" si="462"/>
        <v>0</v>
      </c>
      <c r="BZ1533" s="296">
        <f t="shared" si="463"/>
        <v>0</v>
      </c>
      <c r="CB1533" s="291">
        <v>0.6</v>
      </c>
      <c r="CC1533" s="291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hidden="1" x14ac:dyDescent="0.25">
      <c r="A1534" s="4">
        <v>2021</v>
      </c>
      <c r="B1534" s="308">
        <v>44361</v>
      </c>
      <c r="C1534" s="4" t="s">
        <v>66</v>
      </c>
      <c r="D1534" s="4" t="s">
        <v>1511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1491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+VLOOKUP(G1534,Liste!$A$7:$G$69,3,FALSE)</f>
        <v>Chêne sessile</v>
      </c>
      <c r="BI1534" s="96" t="str">
        <f>+VLOOKUP(H1534,Liste!$B$7:$G$69,5,FALSE)</f>
        <v>Guide chênaie atlantique</v>
      </c>
      <c r="BJ1534" s="131">
        <f t="shared" si="456"/>
        <v>45</v>
      </c>
      <c r="BK1534" s="131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0" t="str">
        <f>+VLOOKUP(G1534,Liste!$A$7:$H$69,8,FALSE)</f>
        <v>Feuillus</v>
      </c>
      <c r="BU1534" s="290">
        <f t="shared" si="459"/>
        <v>1</v>
      </c>
      <c r="BV1534" s="292">
        <f t="shared" si="460"/>
        <v>0</v>
      </c>
      <c r="BW1534" s="311">
        <v>0</v>
      </c>
      <c r="BX1534" s="290">
        <f t="shared" si="461"/>
        <v>0.25</v>
      </c>
      <c r="BY1534">
        <f t="shared" si="462"/>
        <v>0</v>
      </c>
      <c r="BZ1534" s="296">
        <f t="shared" si="463"/>
        <v>0</v>
      </c>
      <c r="CB1534" s="291">
        <v>0.6</v>
      </c>
      <c r="CC1534" s="291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hidden="1" x14ac:dyDescent="0.25">
      <c r="A1535" s="4">
        <v>2021</v>
      </c>
      <c r="B1535" s="308">
        <v>44361</v>
      </c>
      <c r="C1535" s="4" t="s">
        <v>66</v>
      </c>
      <c r="D1535" s="4" t="s">
        <v>1511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1491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+VLOOKUP(G1535,Liste!$A$7:$G$69,3,FALSE)</f>
        <v>Chêne sessile</v>
      </c>
      <c r="BI1535" s="96" t="str">
        <f>+VLOOKUP(H1535,Liste!$B$7:$G$69,5,FALSE)</f>
        <v>Guide chênaie atlantique</v>
      </c>
      <c r="BJ1535" s="131">
        <f t="shared" si="456"/>
        <v>48</v>
      </c>
      <c r="BK1535" s="131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0" t="str">
        <f>+VLOOKUP(G1535,Liste!$A$7:$H$69,8,FALSE)</f>
        <v>Feuillus</v>
      </c>
      <c r="BU1535" s="290">
        <f t="shared" si="459"/>
        <v>1</v>
      </c>
      <c r="BV1535" s="292">
        <f t="shared" si="460"/>
        <v>0</v>
      </c>
      <c r="BW1535" s="311">
        <v>0</v>
      </c>
      <c r="BX1535" s="290">
        <f t="shared" si="461"/>
        <v>0.25</v>
      </c>
      <c r="BY1535">
        <f t="shared" si="462"/>
        <v>0</v>
      </c>
      <c r="BZ1535" s="296">
        <f t="shared" si="463"/>
        <v>0</v>
      </c>
      <c r="CB1535" s="291">
        <v>0.6</v>
      </c>
      <c r="CC1535" s="291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hidden="1" x14ac:dyDescent="0.25">
      <c r="A1536" s="4">
        <v>2021</v>
      </c>
      <c r="B1536" s="308">
        <v>44361</v>
      </c>
      <c r="C1536" s="4" t="s">
        <v>66</v>
      </c>
      <c r="D1536" s="4" t="s">
        <v>1511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1491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+VLOOKUP(G1536,Liste!$A$7:$G$69,3,FALSE)</f>
        <v>Chêne sessile</v>
      </c>
      <c r="BI1536" s="96" t="str">
        <f>+VLOOKUP(H1536,Liste!$B$7:$G$69,5,FALSE)</f>
        <v>Guide chênaie atlantique</v>
      </c>
      <c r="BJ1536" s="131">
        <f t="shared" si="456"/>
        <v>50</v>
      </c>
      <c r="BK1536" s="131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0" t="str">
        <f>+VLOOKUP(G1536,Liste!$A$7:$H$69,8,FALSE)</f>
        <v>Feuillus</v>
      </c>
      <c r="BU1536" s="290">
        <f t="shared" si="459"/>
        <v>1</v>
      </c>
      <c r="BV1536" s="292">
        <f t="shared" si="460"/>
        <v>0</v>
      </c>
      <c r="BW1536" s="311">
        <v>0</v>
      </c>
      <c r="BX1536" s="290">
        <f t="shared" si="461"/>
        <v>0.25</v>
      </c>
      <c r="BY1536">
        <f t="shared" si="462"/>
        <v>0</v>
      </c>
      <c r="BZ1536" s="296">
        <f t="shared" si="463"/>
        <v>0</v>
      </c>
      <c r="CB1536" s="291">
        <v>0.6</v>
      </c>
      <c r="CC1536" s="291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hidden="1" x14ac:dyDescent="0.25">
      <c r="A1537" s="4">
        <v>2021</v>
      </c>
      <c r="B1537" s="308">
        <v>44361</v>
      </c>
      <c r="C1537" s="4" t="s">
        <v>66</v>
      </c>
      <c r="D1537" s="4" t="s">
        <v>1511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1491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+VLOOKUP(G1537,Liste!$A$7:$G$69,3,FALSE)</f>
        <v>Chêne sessile</v>
      </c>
      <c r="BI1537" s="96" t="str">
        <f>+VLOOKUP(H1537,Liste!$B$7:$G$69,5,FALSE)</f>
        <v>Guide chênaie atlantique</v>
      </c>
      <c r="BJ1537" s="131">
        <f t="shared" si="456"/>
        <v>50</v>
      </c>
      <c r="BK1537" s="131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0" t="str">
        <f>+VLOOKUP(G1537,Liste!$A$7:$H$69,8,FALSE)</f>
        <v>Feuillus</v>
      </c>
      <c r="BU1537" s="290">
        <f t="shared" si="459"/>
        <v>1</v>
      </c>
      <c r="BV1537" s="292">
        <f t="shared" si="460"/>
        <v>0</v>
      </c>
      <c r="BW1537" s="311">
        <v>0</v>
      </c>
      <c r="BX1537" s="290">
        <f t="shared" si="461"/>
        <v>0.25</v>
      </c>
      <c r="BY1537">
        <f t="shared" si="462"/>
        <v>0</v>
      </c>
      <c r="BZ1537" s="296">
        <f t="shared" si="463"/>
        <v>0</v>
      </c>
      <c r="CB1537" s="291">
        <v>0.6</v>
      </c>
      <c r="CC1537" s="291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hidden="1" x14ac:dyDescent="0.25">
      <c r="A1538" s="4">
        <v>2021</v>
      </c>
      <c r="B1538" s="308">
        <v>44361</v>
      </c>
      <c r="C1538" s="4" t="s">
        <v>66</v>
      </c>
      <c r="D1538" s="4" t="s">
        <v>1511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1491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+VLOOKUP(G1538,Liste!$A$7:$G$69,3,FALSE)</f>
        <v>Chêne sessile</v>
      </c>
      <c r="BI1538" s="96" t="str">
        <f>+VLOOKUP(H1538,Liste!$B$7:$G$69,5,FALSE)</f>
        <v>Guide chênaie atlantique</v>
      </c>
      <c r="BJ1538" s="131">
        <f t="shared" si="456"/>
        <v>53</v>
      </c>
      <c r="BK1538" s="131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0" t="str">
        <f>+VLOOKUP(G1538,Liste!$A$7:$H$69,8,FALSE)</f>
        <v>Feuillus</v>
      </c>
      <c r="BU1538" s="290">
        <f t="shared" si="459"/>
        <v>1</v>
      </c>
      <c r="BV1538" s="292">
        <f t="shared" si="460"/>
        <v>0</v>
      </c>
      <c r="BW1538" s="311">
        <v>0</v>
      </c>
      <c r="BX1538" s="290">
        <f t="shared" si="461"/>
        <v>0.25</v>
      </c>
      <c r="BY1538">
        <f t="shared" si="462"/>
        <v>0</v>
      </c>
      <c r="BZ1538" s="296">
        <f t="shared" si="463"/>
        <v>0</v>
      </c>
      <c r="CB1538" s="291">
        <v>0.6</v>
      </c>
      <c r="CC1538" s="291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hidden="1" x14ac:dyDescent="0.25">
      <c r="A1539" s="4">
        <v>2021</v>
      </c>
      <c r="B1539" s="308">
        <v>44361</v>
      </c>
      <c r="C1539" s="4" t="s">
        <v>66</v>
      </c>
      <c r="D1539" s="4" t="s">
        <v>1511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1491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+VLOOKUP(G1539,Liste!$A$7:$G$69,3,FALSE)</f>
        <v>Chêne sessile</v>
      </c>
      <c r="BI1539" s="96" t="str">
        <f>+VLOOKUP(H1539,Liste!$B$7:$G$69,5,FALSE)</f>
        <v>Guide chênaie atlantique</v>
      </c>
      <c r="BJ1539" s="131">
        <f t="shared" ref="BJ1539:BJ1602" si="475">+AC1539</f>
        <v>56</v>
      </c>
      <c r="BK1539" s="131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0" t="str">
        <f>+VLOOKUP(G1539,Liste!$A$7:$H$69,8,FALSE)</f>
        <v>Feuillus</v>
      </c>
      <c r="BU1539" s="290">
        <f t="shared" si="459"/>
        <v>1</v>
      </c>
      <c r="BV1539" s="292">
        <f t="shared" si="460"/>
        <v>0</v>
      </c>
      <c r="BW1539" s="311">
        <v>0</v>
      </c>
      <c r="BX1539" s="290">
        <f t="shared" si="461"/>
        <v>0.25</v>
      </c>
      <c r="BY1539">
        <f t="shared" si="462"/>
        <v>0</v>
      </c>
      <c r="BZ1539" s="296">
        <f t="shared" si="463"/>
        <v>0</v>
      </c>
      <c r="CB1539" s="291">
        <v>0.6</v>
      </c>
      <c r="CC1539" s="291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602" si="476">+IF(BJ1539=30,CN1539/30,0)</f>
        <v>0</v>
      </c>
    </row>
    <row r="1540" spans="1:93" hidden="1" x14ac:dyDescent="0.25">
      <c r="A1540" s="4">
        <v>2021</v>
      </c>
      <c r="B1540" s="308">
        <v>44361</v>
      </c>
      <c r="C1540" s="4" t="s">
        <v>66</v>
      </c>
      <c r="D1540" s="4" t="s">
        <v>1511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1491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+VLOOKUP(G1540,Liste!$A$7:$G$69,3,FALSE)</f>
        <v>Chêne sessile</v>
      </c>
      <c r="BI1540" s="96" t="str">
        <f>+VLOOKUP(H1540,Liste!$B$7:$G$69,5,FALSE)</f>
        <v>Guide chênaie atlantique</v>
      </c>
      <c r="BJ1540" s="131">
        <f t="shared" si="475"/>
        <v>58</v>
      </c>
      <c r="BK1540" s="131" t="str">
        <f t="shared" ref="BK1540:BK1603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0" t="str">
        <f>+VLOOKUP(G1540,Liste!$A$7:$H$69,8,FALSE)</f>
        <v>Feuillus</v>
      </c>
      <c r="BU1540" s="290">
        <f t="shared" ref="BU1540:BU1603" si="478">IF(BT1540="Résineux",0%,100%)</f>
        <v>1</v>
      </c>
      <c r="BV1540" s="292">
        <f t="shared" ref="BV1540:BV1603" si="479">+IF(BT1540="Résineux",100%,0%)</f>
        <v>0</v>
      </c>
      <c r="BW1540" s="311">
        <v>0</v>
      </c>
      <c r="BX1540" s="290">
        <f t="shared" ref="BX1540:BX1603" si="480">+IF(BV1540&lt;&gt;0,0.43,0.25)</f>
        <v>0.25</v>
      </c>
      <c r="BY1540">
        <f t="shared" ref="BY1540:BY1603" si="481">+IF(BJ1540&lt;=30,AV1540*BX1540,0)</f>
        <v>0</v>
      </c>
      <c r="BZ1540" s="296">
        <f t="shared" ref="BZ1540:BZ1603" si="482">+IF(BJ1540&gt;=31,0,BY1540+BZ1539)</f>
        <v>0</v>
      </c>
      <c r="CB1540" s="291">
        <v>0.6</v>
      </c>
      <c r="CC1540" s="291">
        <v>0.4</v>
      </c>
      <c r="CD1540">
        <f t="shared" ref="CD1540:CD1603" si="483">+IF(BJ1540&lt;=31,AV1540*CA1540*0.5,0)</f>
        <v>0</v>
      </c>
      <c r="CE1540">
        <f t="shared" ref="CE1540:CE1603" si="484">IF(BJ1540&lt;=31,AV1540*CB1540,0)</f>
        <v>0</v>
      </c>
      <c r="CF1540">
        <f t="shared" ref="CF1540:CF1603" si="485">IF(BJ1540&lt;=31,AV1540*CC1540,0)</f>
        <v>0</v>
      </c>
      <c r="CG1540">
        <f t="shared" ref="CG1540:CG1603" si="486">CD1540*44/12*0.475*BF1540</f>
        <v>0</v>
      </c>
      <c r="CH1540">
        <f t="shared" ref="CH1540:CH1603" si="487">CE1540*44/12*0.475*BF1540</f>
        <v>0</v>
      </c>
      <c r="CI1540">
        <f t="shared" ref="CI1540:CI1603" si="488">CF1540*44/12*0.475*BF1540</f>
        <v>0</v>
      </c>
      <c r="CJ1540">
        <f t="shared" ref="CJ1540:CJ1603" si="489">+IF(BJ1540&lt;=31,CJ1539*EXP(-$CJ$1)+CG1539*(1-EXP(-$CJ$1))/$CJ$1,0)</f>
        <v>0</v>
      </c>
      <c r="CK1540">
        <f t="shared" ref="CK1540:CK1603" si="490">+IF(BJ1540&lt;=31,CK1539*EXP(-$CK$1)+CH1539*(1-EXP(-$CK$1))/$CK$1,0)</f>
        <v>0</v>
      </c>
      <c r="CL1540">
        <f t="shared" ref="CL1540:CL1603" si="491">+IF(BJ1540&lt;=31,CL1539*EXP(-$CL$1)+CI1539*(1-EXP(-$CL$1))/$CL$1,0)</f>
        <v>0</v>
      </c>
      <c r="CM1540">
        <f t="shared" si="474"/>
        <v>0</v>
      </c>
      <c r="CN1540">
        <f t="shared" ref="CN1540:CN1603" si="492">+IF(BJ1540&lt;=31,CM1540+CN1539,0)</f>
        <v>0</v>
      </c>
      <c r="CO1540">
        <f t="shared" si="476"/>
        <v>0</v>
      </c>
    </row>
    <row r="1541" spans="1:93" hidden="1" x14ac:dyDescent="0.25">
      <c r="A1541" s="4">
        <v>2021</v>
      </c>
      <c r="B1541" s="308">
        <v>44361</v>
      </c>
      <c r="C1541" s="4" t="s">
        <v>66</v>
      </c>
      <c r="D1541" s="4" t="s">
        <v>1511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1491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+VLOOKUP(G1541,Liste!$A$7:$G$69,3,FALSE)</f>
        <v>Chêne sessile</v>
      </c>
      <c r="BI1541" s="96" t="str">
        <f>+VLOOKUP(H1541,Liste!$B$7:$G$69,5,FALSE)</f>
        <v>Guide chênaie atlantique</v>
      </c>
      <c r="BJ1541" s="131">
        <f t="shared" si="475"/>
        <v>58</v>
      </c>
      <c r="BK1541" s="131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0" t="str">
        <f>+VLOOKUP(G1541,Liste!$A$7:$H$69,8,FALSE)</f>
        <v>Feuillus</v>
      </c>
      <c r="BU1541" s="290">
        <f t="shared" si="478"/>
        <v>1</v>
      </c>
      <c r="BV1541" s="292">
        <f t="shared" si="479"/>
        <v>0</v>
      </c>
      <c r="BW1541" s="311">
        <v>0</v>
      </c>
      <c r="BX1541" s="290">
        <f t="shared" si="480"/>
        <v>0.25</v>
      </c>
      <c r="BY1541">
        <f t="shared" si="481"/>
        <v>0</v>
      </c>
      <c r="BZ1541" s="296">
        <f t="shared" si="482"/>
        <v>0</v>
      </c>
      <c r="CB1541" s="291">
        <v>0.6</v>
      </c>
      <c r="CC1541" s="291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604" si="493">+CJ1541+CK1541+CL1541</f>
        <v>0</v>
      </c>
      <c r="CN1541">
        <f t="shared" si="492"/>
        <v>0</v>
      </c>
      <c r="CO1541">
        <f t="shared" si="476"/>
        <v>0</v>
      </c>
    </row>
    <row r="1542" spans="1:93" hidden="1" x14ac:dyDescent="0.25">
      <c r="A1542" s="4">
        <v>2021</v>
      </c>
      <c r="B1542" s="308">
        <v>44361</v>
      </c>
      <c r="C1542" s="4" t="s">
        <v>66</v>
      </c>
      <c r="D1542" s="4" t="s">
        <v>1511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1491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+VLOOKUP(G1542,Liste!$A$7:$G$69,3,FALSE)</f>
        <v>Chêne sessile</v>
      </c>
      <c r="BI1542" s="96" t="str">
        <f>+VLOOKUP(H1542,Liste!$B$7:$G$69,5,FALSE)</f>
        <v>Guide chênaie atlantique</v>
      </c>
      <c r="BJ1542" s="131">
        <f t="shared" si="475"/>
        <v>61</v>
      </c>
      <c r="BK1542" s="131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0" t="str">
        <f>+VLOOKUP(G1542,Liste!$A$7:$H$69,8,FALSE)</f>
        <v>Feuillus</v>
      </c>
      <c r="BU1542" s="290">
        <f t="shared" si="478"/>
        <v>1</v>
      </c>
      <c r="BV1542" s="292">
        <f t="shared" si="479"/>
        <v>0</v>
      </c>
      <c r="BW1542" s="311">
        <v>0</v>
      </c>
      <c r="BX1542" s="290">
        <f t="shared" si="480"/>
        <v>0.25</v>
      </c>
      <c r="BY1542">
        <f t="shared" si="481"/>
        <v>0</v>
      </c>
      <c r="BZ1542" s="296">
        <f t="shared" si="482"/>
        <v>0</v>
      </c>
      <c r="CB1542" s="291">
        <v>0.6</v>
      </c>
      <c r="CC1542" s="291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hidden="1" x14ac:dyDescent="0.25">
      <c r="A1543" s="4">
        <v>2021</v>
      </c>
      <c r="B1543" s="308">
        <v>44361</v>
      </c>
      <c r="C1543" s="4" t="s">
        <v>66</v>
      </c>
      <c r="D1543" s="4" t="s">
        <v>1511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1491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+VLOOKUP(G1543,Liste!$A$7:$G$69,3,FALSE)</f>
        <v>Chêne sessile</v>
      </c>
      <c r="BI1543" s="96" t="str">
        <f>+VLOOKUP(H1543,Liste!$B$7:$G$69,5,FALSE)</f>
        <v>Guide chênaie atlantique</v>
      </c>
      <c r="BJ1543" s="131">
        <f t="shared" si="475"/>
        <v>64</v>
      </c>
      <c r="BK1543" s="131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0" t="str">
        <f>+VLOOKUP(G1543,Liste!$A$7:$H$69,8,FALSE)</f>
        <v>Feuillus</v>
      </c>
      <c r="BU1543" s="290">
        <f t="shared" si="478"/>
        <v>1</v>
      </c>
      <c r="BV1543" s="292">
        <f t="shared" si="479"/>
        <v>0</v>
      </c>
      <c r="BW1543" s="311">
        <v>0</v>
      </c>
      <c r="BX1543" s="290">
        <f t="shared" si="480"/>
        <v>0.25</v>
      </c>
      <c r="BY1543">
        <f t="shared" si="481"/>
        <v>0</v>
      </c>
      <c r="BZ1543" s="296">
        <f t="shared" si="482"/>
        <v>0</v>
      </c>
      <c r="CB1543" s="291">
        <v>0.6</v>
      </c>
      <c r="CC1543" s="291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hidden="1" x14ac:dyDescent="0.25">
      <c r="A1544" s="4">
        <v>2021</v>
      </c>
      <c r="B1544" s="308">
        <v>44361</v>
      </c>
      <c r="C1544" s="4" t="s">
        <v>66</v>
      </c>
      <c r="D1544" s="4" t="s">
        <v>1511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1491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+VLOOKUP(G1544,Liste!$A$7:$G$69,3,FALSE)</f>
        <v>Chêne sessile</v>
      </c>
      <c r="BI1544" s="96" t="str">
        <f>+VLOOKUP(H1544,Liste!$B$7:$G$69,5,FALSE)</f>
        <v>Guide chênaie atlantique</v>
      </c>
      <c r="BJ1544" s="131">
        <f t="shared" si="475"/>
        <v>66</v>
      </c>
      <c r="BK1544" s="131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0" t="str">
        <f>+VLOOKUP(G1544,Liste!$A$7:$H$69,8,FALSE)</f>
        <v>Feuillus</v>
      </c>
      <c r="BU1544" s="290">
        <f t="shared" si="478"/>
        <v>1</v>
      </c>
      <c r="BV1544" s="292">
        <f t="shared" si="479"/>
        <v>0</v>
      </c>
      <c r="BW1544" s="311">
        <v>0</v>
      </c>
      <c r="BX1544" s="290">
        <f t="shared" si="480"/>
        <v>0.25</v>
      </c>
      <c r="BY1544">
        <f t="shared" si="481"/>
        <v>0</v>
      </c>
      <c r="BZ1544" s="296">
        <f t="shared" si="482"/>
        <v>0</v>
      </c>
      <c r="CB1544" s="291">
        <v>0.6</v>
      </c>
      <c r="CC1544" s="291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hidden="1" x14ac:dyDescent="0.25">
      <c r="A1545" s="4">
        <v>2021</v>
      </c>
      <c r="B1545" s="308">
        <v>44361</v>
      </c>
      <c r="C1545" s="4" t="s">
        <v>66</v>
      </c>
      <c r="D1545" s="4" t="s">
        <v>1511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1491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+VLOOKUP(G1545,Liste!$A$7:$G$69,3,FALSE)</f>
        <v>Chêne sessile</v>
      </c>
      <c r="BI1545" s="96" t="str">
        <f>+VLOOKUP(H1545,Liste!$B$7:$G$69,5,FALSE)</f>
        <v>Guide chênaie atlantique</v>
      </c>
      <c r="BJ1545" s="131">
        <f t="shared" si="475"/>
        <v>66</v>
      </c>
      <c r="BK1545" s="131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0" t="str">
        <f>+VLOOKUP(G1545,Liste!$A$7:$H$69,8,FALSE)</f>
        <v>Feuillus</v>
      </c>
      <c r="BU1545" s="290">
        <f t="shared" si="478"/>
        <v>1</v>
      </c>
      <c r="BV1545" s="292">
        <f t="shared" si="479"/>
        <v>0</v>
      </c>
      <c r="BW1545" s="311">
        <v>0</v>
      </c>
      <c r="BX1545" s="290">
        <f t="shared" si="480"/>
        <v>0.25</v>
      </c>
      <c r="BY1545">
        <f t="shared" si="481"/>
        <v>0</v>
      </c>
      <c r="BZ1545" s="296">
        <f t="shared" si="482"/>
        <v>0</v>
      </c>
      <c r="CB1545" s="291">
        <v>0.6</v>
      </c>
      <c r="CC1545" s="291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hidden="1" x14ac:dyDescent="0.25">
      <c r="A1546" s="4">
        <v>2021</v>
      </c>
      <c r="B1546" s="308">
        <v>44361</v>
      </c>
      <c r="C1546" s="4" t="s">
        <v>66</v>
      </c>
      <c r="D1546" s="4" t="s">
        <v>1511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1491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+VLOOKUP(G1546,Liste!$A$7:$G$69,3,FALSE)</f>
        <v>Chêne sessile</v>
      </c>
      <c r="BI1546" s="96" t="str">
        <f>+VLOOKUP(H1546,Liste!$B$7:$G$69,5,FALSE)</f>
        <v>Guide chênaie atlantique</v>
      </c>
      <c r="BJ1546" s="131">
        <f t="shared" si="475"/>
        <v>69</v>
      </c>
      <c r="BK1546" s="131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0" t="str">
        <f>+VLOOKUP(G1546,Liste!$A$7:$H$69,8,FALSE)</f>
        <v>Feuillus</v>
      </c>
      <c r="BU1546" s="290">
        <f t="shared" si="478"/>
        <v>1</v>
      </c>
      <c r="BV1546" s="292">
        <f t="shared" si="479"/>
        <v>0</v>
      </c>
      <c r="BW1546" s="311">
        <v>0</v>
      </c>
      <c r="BX1546" s="290">
        <f t="shared" si="480"/>
        <v>0.25</v>
      </c>
      <c r="BY1546">
        <f t="shared" si="481"/>
        <v>0</v>
      </c>
      <c r="BZ1546" s="296">
        <f t="shared" si="482"/>
        <v>0</v>
      </c>
      <c r="CB1546" s="291">
        <v>0.6</v>
      </c>
      <c r="CC1546" s="291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hidden="1" x14ac:dyDescent="0.25">
      <c r="A1547" s="4">
        <v>2021</v>
      </c>
      <c r="B1547" s="308">
        <v>44361</v>
      </c>
      <c r="C1547" s="4" t="s">
        <v>66</v>
      </c>
      <c r="D1547" s="4" t="s">
        <v>1511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1491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+VLOOKUP(G1547,Liste!$A$7:$G$69,3,FALSE)</f>
        <v>Chêne sessile</v>
      </c>
      <c r="BI1547" s="96" t="str">
        <f>+VLOOKUP(H1547,Liste!$B$7:$G$69,5,FALSE)</f>
        <v>Guide chênaie atlantique</v>
      </c>
      <c r="BJ1547" s="131">
        <f t="shared" si="475"/>
        <v>72</v>
      </c>
      <c r="BK1547" s="131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0" t="str">
        <f>+VLOOKUP(G1547,Liste!$A$7:$H$69,8,FALSE)</f>
        <v>Feuillus</v>
      </c>
      <c r="BU1547" s="290">
        <f t="shared" si="478"/>
        <v>1</v>
      </c>
      <c r="BV1547" s="292">
        <f t="shared" si="479"/>
        <v>0</v>
      </c>
      <c r="BW1547" s="311">
        <v>0</v>
      </c>
      <c r="BX1547" s="290">
        <f t="shared" si="480"/>
        <v>0.25</v>
      </c>
      <c r="BY1547">
        <f t="shared" si="481"/>
        <v>0</v>
      </c>
      <c r="BZ1547" s="296">
        <f t="shared" si="482"/>
        <v>0</v>
      </c>
      <c r="CB1547" s="291">
        <v>0.6</v>
      </c>
      <c r="CC1547" s="291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hidden="1" x14ac:dyDescent="0.25">
      <c r="A1548" s="4">
        <v>2021</v>
      </c>
      <c r="B1548" s="308">
        <v>44361</v>
      </c>
      <c r="C1548" s="4" t="s">
        <v>66</v>
      </c>
      <c r="D1548" s="4" t="s">
        <v>1511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1491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+VLOOKUP(G1548,Liste!$A$7:$G$69,3,FALSE)</f>
        <v>Chêne sessile</v>
      </c>
      <c r="BI1548" s="96" t="str">
        <f>+VLOOKUP(H1548,Liste!$B$7:$G$69,5,FALSE)</f>
        <v>Guide chênaie atlantique</v>
      </c>
      <c r="BJ1548" s="131">
        <f t="shared" si="475"/>
        <v>74</v>
      </c>
      <c r="BK1548" s="131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0" t="str">
        <f>+VLOOKUP(G1548,Liste!$A$7:$H$69,8,FALSE)</f>
        <v>Feuillus</v>
      </c>
      <c r="BU1548" s="290">
        <f t="shared" si="478"/>
        <v>1</v>
      </c>
      <c r="BV1548" s="292">
        <f t="shared" si="479"/>
        <v>0</v>
      </c>
      <c r="BW1548" s="311">
        <v>0</v>
      </c>
      <c r="BX1548" s="290">
        <f t="shared" si="480"/>
        <v>0.25</v>
      </c>
      <c r="BY1548">
        <f t="shared" si="481"/>
        <v>0</v>
      </c>
      <c r="BZ1548" s="296">
        <f t="shared" si="482"/>
        <v>0</v>
      </c>
      <c r="CB1548" s="291">
        <v>0.6</v>
      </c>
      <c r="CC1548" s="291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hidden="1" x14ac:dyDescent="0.25">
      <c r="A1549" s="4">
        <v>2021</v>
      </c>
      <c r="B1549" s="308">
        <v>44361</v>
      </c>
      <c r="C1549" s="4" t="s">
        <v>66</v>
      </c>
      <c r="D1549" s="4" t="s">
        <v>1511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1491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+VLOOKUP(G1549,Liste!$A$7:$G$69,3,FALSE)</f>
        <v>Chêne sessile</v>
      </c>
      <c r="BI1549" s="96" t="str">
        <f>+VLOOKUP(H1549,Liste!$B$7:$G$69,5,FALSE)</f>
        <v>Guide chênaie atlantique</v>
      </c>
      <c r="BJ1549" s="131">
        <f t="shared" si="475"/>
        <v>74</v>
      </c>
      <c r="BK1549" s="131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0" t="str">
        <f>+VLOOKUP(G1549,Liste!$A$7:$H$69,8,FALSE)</f>
        <v>Feuillus</v>
      </c>
      <c r="BU1549" s="290">
        <f t="shared" si="478"/>
        <v>1</v>
      </c>
      <c r="BV1549" s="292">
        <f t="shared" si="479"/>
        <v>0</v>
      </c>
      <c r="BW1549" s="311">
        <v>0</v>
      </c>
      <c r="BX1549" s="290">
        <f t="shared" si="480"/>
        <v>0.25</v>
      </c>
      <c r="BY1549">
        <f t="shared" si="481"/>
        <v>0</v>
      </c>
      <c r="BZ1549" s="296">
        <f t="shared" si="482"/>
        <v>0</v>
      </c>
      <c r="CB1549" s="291">
        <v>0.6</v>
      </c>
      <c r="CC1549" s="291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hidden="1" x14ac:dyDescent="0.25">
      <c r="A1550" s="4">
        <v>2021</v>
      </c>
      <c r="B1550" s="308">
        <v>44361</v>
      </c>
      <c r="C1550" s="4" t="s">
        <v>66</v>
      </c>
      <c r="D1550" s="4" t="s">
        <v>1511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1491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+VLOOKUP(G1550,Liste!$A$7:$G$69,3,FALSE)</f>
        <v>Chêne sessile</v>
      </c>
      <c r="BI1550" s="96" t="str">
        <f>+VLOOKUP(H1550,Liste!$B$7:$G$69,5,FALSE)</f>
        <v>Guide chênaie atlantique</v>
      </c>
      <c r="BJ1550" s="131">
        <f t="shared" si="475"/>
        <v>77</v>
      </c>
      <c r="BK1550" s="131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0" t="str">
        <f>+VLOOKUP(G1550,Liste!$A$7:$H$69,8,FALSE)</f>
        <v>Feuillus</v>
      </c>
      <c r="BU1550" s="290">
        <f t="shared" si="478"/>
        <v>1</v>
      </c>
      <c r="BV1550" s="292">
        <f t="shared" si="479"/>
        <v>0</v>
      </c>
      <c r="BW1550" s="311">
        <v>0</v>
      </c>
      <c r="BX1550" s="290">
        <f t="shared" si="480"/>
        <v>0.25</v>
      </c>
      <c r="BY1550">
        <f t="shared" si="481"/>
        <v>0</v>
      </c>
      <c r="BZ1550" s="296">
        <f t="shared" si="482"/>
        <v>0</v>
      </c>
      <c r="CB1550" s="291">
        <v>0.6</v>
      </c>
      <c r="CC1550" s="291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hidden="1" x14ac:dyDescent="0.25">
      <c r="A1551" s="4">
        <v>2021</v>
      </c>
      <c r="B1551" s="308">
        <v>44361</v>
      </c>
      <c r="C1551" s="4" t="s">
        <v>66</v>
      </c>
      <c r="D1551" s="4" t="s">
        <v>1511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1491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+VLOOKUP(G1551,Liste!$A$7:$G$69,3,FALSE)</f>
        <v>Chêne sessile</v>
      </c>
      <c r="BI1551" s="96" t="str">
        <f>+VLOOKUP(H1551,Liste!$B$7:$G$69,5,FALSE)</f>
        <v>Guide chênaie atlantique</v>
      </c>
      <c r="BJ1551" s="131">
        <f t="shared" si="475"/>
        <v>80</v>
      </c>
      <c r="BK1551" s="131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0" t="str">
        <f>+VLOOKUP(G1551,Liste!$A$7:$H$69,8,FALSE)</f>
        <v>Feuillus</v>
      </c>
      <c r="BU1551" s="290">
        <f t="shared" si="478"/>
        <v>1</v>
      </c>
      <c r="BV1551" s="292">
        <f t="shared" si="479"/>
        <v>0</v>
      </c>
      <c r="BW1551" s="311">
        <v>0</v>
      </c>
      <c r="BX1551" s="290">
        <f t="shared" si="480"/>
        <v>0.25</v>
      </c>
      <c r="BY1551">
        <f t="shared" si="481"/>
        <v>0</v>
      </c>
      <c r="BZ1551" s="296">
        <f t="shared" si="482"/>
        <v>0</v>
      </c>
      <c r="CB1551" s="291">
        <v>0.6</v>
      </c>
      <c r="CC1551" s="291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hidden="1" x14ac:dyDescent="0.25">
      <c r="A1552" s="4">
        <v>2021</v>
      </c>
      <c r="B1552" s="308">
        <v>44361</v>
      </c>
      <c r="C1552" s="4" t="s">
        <v>66</v>
      </c>
      <c r="D1552" s="4" t="s">
        <v>1511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1491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+VLOOKUP(G1552,Liste!$A$7:$G$69,3,FALSE)</f>
        <v>Chêne sessile</v>
      </c>
      <c r="BI1552" s="96" t="str">
        <f>+VLOOKUP(H1552,Liste!$B$7:$G$69,5,FALSE)</f>
        <v>Guide chênaie atlantique</v>
      </c>
      <c r="BJ1552" s="131">
        <f t="shared" si="475"/>
        <v>84</v>
      </c>
      <c r="BK1552" s="131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0" t="str">
        <f>+VLOOKUP(G1552,Liste!$A$7:$H$69,8,FALSE)</f>
        <v>Feuillus</v>
      </c>
      <c r="BU1552" s="290">
        <f t="shared" si="478"/>
        <v>1</v>
      </c>
      <c r="BV1552" s="292">
        <f t="shared" si="479"/>
        <v>0</v>
      </c>
      <c r="BW1552" s="311">
        <v>0</v>
      </c>
      <c r="BX1552" s="290">
        <f t="shared" si="480"/>
        <v>0.25</v>
      </c>
      <c r="BY1552">
        <f t="shared" si="481"/>
        <v>0</v>
      </c>
      <c r="BZ1552" s="296">
        <f t="shared" si="482"/>
        <v>0</v>
      </c>
      <c r="CB1552" s="291">
        <v>0.6</v>
      </c>
      <c r="CC1552" s="291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hidden="1" x14ac:dyDescent="0.25">
      <c r="A1553" s="4">
        <v>2021</v>
      </c>
      <c r="B1553" s="308">
        <v>44361</v>
      </c>
      <c r="C1553" s="4" t="s">
        <v>66</v>
      </c>
      <c r="D1553" s="4" t="s">
        <v>1511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1491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+VLOOKUP(G1553,Liste!$A$7:$G$69,3,FALSE)</f>
        <v>Chêne sessile</v>
      </c>
      <c r="BI1553" s="96" t="str">
        <f>+VLOOKUP(H1553,Liste!$B$7:$G$69,5,FALSE)</f>
        <v>Guide chênaie atlantique</v>
      </c>
      <c r="BJ1553" s="131">
        <f t="shared" si="475"/>
        <v>84</v>
      </c>
      <c r="BK1553" s="131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0" t="str">
        <f>+VLOOKUP(G1553,Liste!$A$7:$H$69,8,FALSE)</f>
        <v>Feuillus</v>
      </c>
      <c r="BU1553" s="290">
        <f t="shared" si="478"/>
        <v>1</v>
      </c>
      <c r="BV1553" s="292">
        <f t="shared" si="479"/>
        <v>0</v>
      </c>
      <c r="BW1553" s="311">
        <v>0</v>
      </c>
      <c r="BX1553" s="290">
        <f t="shared" si="480"/>
        <v>0.25</v>
      </c>
      <c r="BY1553">
        <f t="shared" si="481"/>
        <v>0</v>
      </c>
      <c r="BZ1553" s="296">
        <f t="shared" si="482"/>
        <v>0</v>
      </c>
      <c r="CB1553" s="291">
        <v>0.6</v>
      </c>
      <c r="CC1553" s="291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hidden="1" x14ac:dyDescent="0.25">
      <c r="A1554" s="4">
        <v>2021</v>
      </c>
      <c r="B1554" s="308">
        <v>44361</v>
      </c>
      <c r="C1554" s="4" t="s">
        <v>66</v>
      </c>
      <c r="D1554" s="4" t="s">
        <v>1511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1491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+VLOOKUP(G1554,Liste!$A$7:$G$69,3,FALSE)</f>
        <v>Chêne sessile</v>
      </c>
      <c r="BI1554" s="96" t="str">
        <f>+VLOOKUP(H1554,Liste!$B$7:$G$69,5,FALSE)</f>
        <v>Guide chênaie atlantique</v>
      </c>
      <c r="BJ1554" s="131">
        <f t="shared" si="475"/>
        <v>87</v>
      </c>
      <c r="BK1554" s="131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0" t="str">
        <f>+VLOOKUP(G1554,Liste!$A$7:$H$69,8,FALSE)</f>
        <v>Feuillus</v>
      </c>
      <c r="BU1554" s="290">
        <f t="shared" si="478"/>
        <v>1</v>
      </c>
      <c r="BV1554" s="292">
        <f t="shared" si="479"/>
        <v>0</v>
      </c>
      <c r="BW1554" s="311">
        <v>0</v>
      </c>
      <c r="BX1554" s="290">
        <f t="shared" si="480"/>
        <v>0.25</v>
      </c>
      <c r="BY1554">
        <f t="shared" si="481"/>
        <v>0</v>
      </c>
      <c r="BZ1554" s="296">
        <f t="shared" si="482"/>
        <v>0</v>
      </c>
      <c r="CB1554" s="291">
        <v>0.6</v>
      </c>
      <c r="CC1554" s="291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hidden="1" x14ac:dyDescent="0.25">
      <c r="A1555" s="4">
        <v>2021</v>
      </c>
      <c r="B1555" s="308">
        <v>44361</v>
      </c>
      <c r="C1555" s="4" t="s">
        <v>66</v>
      </c>
      <c r="D1555" s="4" t="s">
        <v>1511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1491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+VLOOKUP(G1555,Liste!$A$7:$G$69,3,FALSE)</f>
        <v>Chêne sessile</v>
      </c>
      <c r="BI1555" s="96" t="str">
        <f>+VLOOKUP(H1555,Liste!$B$7:$G$69,5,FALSE)</f>
        <v>Guide chênaie atlantique</v>
      </c>
      <c r="BJ1555" s="131">
        <f t="shared" si="475"/>
        <v>90</v>
      </c>
      <c r="BK1555" s="131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0" t="str">
        <f>+VLOOKUP(G1555,Liste!$A$7:$H$69,8,FALSE)</f>
        <v>Feuillus</v>
      </c>
      <c r="BU1555" s="290">
        <f t="shared" si="478"/>
        <v>1</v>
      </c>
      <c r="BV1555" s="292">
        <f t="shared" si="479"/>
        <v>0</v>
      </c>
      <c r="BW1555" s="311">
        <v>0</v>
      </c>
      <c r="BX1555" s="290">
        <f t="shared" si="480"/>
        <v>0.25</v>
      </c>
      <c r="BY1555">
        <f t="shared" si="481"/>
        <v>0</v>
      </c>
      <c r="BZ1555" s="296">
        <f t="shared" si="482"/>
        <v>0</v>
      </c>
      <c r="CB1555" s="291">
        <v>0.6</v>
      </c>
      <c r="CC1555" s="291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hidden="1" x14ac:dyDescent="0.25">
      <c r="A1556" s="4">
        <v>2021</v>
      </c>
      <c r="B1556" s="308">
        <v>44361</v>
      </c>
      <c r="C1556" s="4" t="s">
        <v>66</v>
      </c>
      <c r="D1556" s="4" t="s">
        <v>1511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1491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+VLOOKUP(G1556,Liste!$A$7:$G$69,3,FALSE)</f>
        <v>Chêne sessile</v>
      </c>
      <c r="BI1556" s="96" t="str">
        <f>+VLOOKUP(H1556,Liste!$B$7:$G$69,5,FALSE)</f>
        <v>Guide chênaie atlantique</v>
      </c>
      <c r="BJ1556" s="131">
        <f t="shared" si="475"/>
        <v>94</v>
      </c>
      <c r="BK1556" s="131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0" t="str">
        <f>+VLOOKUP(G1556,Liste!$A$7:$H$69,8,FALSE)</f>
        <v>Feuillus</v>
      </c>
      <c r="BU1556" s="290">
        <f t="shared" si="478"/>
        <v>1</v>
      </c>
      <c r="BV1556" s="292">
        <f t="shared" si="479"/>
        <v>0</v>
      </c>
      <c r="BW1556" s="311">
        <v>0</v>
      </c>
      <c r="BX1556" s="290">
        <f t="shared" si="480"/>
        <v>0.25</v>
      </c>
      <c r="BY1556">
        <f t="shared" si="481"/>
        <v>0</v>
      </c>
      <c r="BZ1556" s="296">
        <f t="shared" si="482"/>
        <v>0</v>
      </c>
      <c r="CB1556" s="291">
        <v>0.6</v>
      </c>
      <c r="CC1556" s="291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hidden="1" x14ac:dyDescent="0.25">
      <c r="A1557" s="4">
        <v>2021</v>
      </c>
      <c r="B1557" s="308">
        <v>44361</v>
      </c>
      <c r="C1557" s="4" t="s">
        <v>66</v>
      </c>
      <c r="D1557" s="4" t="s">
        <v>1511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1491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+VLOOKUP(G1557,Liste!$A$7:$G$69,3,FALSE)</f>
        <v>Chêne sessile</v>
      </c>
      <c r="BI1557" s="96" t="str">
        <f>+VLOOKUP(H1557,Liste!$B$7:$G$69,5,FALSE)</f>
        <v>Guide chênaie atlantique</v>
      </c>
      <c r="BJ1557" s="131">
        <f t="shared" si="475"/>
        <v>94</v>
      </c>
      <c r="BK1557" s="131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0" t="str">
        <f>+VLOOKUP(G1557,Liste!$A$7:$H$69,8,FALSE)</f>
        <v>Feuillus</v>
      </c>
      <c r="BU1557" s="290">
        <f t="shared" si="478"/>
        <v>1</v>
      </c>
      <c r="BV1557" s="292">
        <f t="shared" si="479"/>
        <v>0</v>
      </c>
      <c r="BW1557" s="311">
        <v>0</v>
      </c>
      <c r="BX1557" s="290">
        <f t="shared" si="480"/>
        <v>0.25</v>
      </c>
      <c r="BY1557">
        <f t="shared" si="481"/>
        <v>0</v>
      </c>
      <c r="BZ1557" s="296">
        <f t="shared" si="482"/>
        <v>0</v>
      </c>
      <c r="CB1557" s="291">
        <v>0.6</v>
      </c>
      <c r="CC1557" s="291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hidden="1" x14ac:dyDescent="0.25">
      <c r="A1558" s="4">
        <v>2021</v>
      </c>
      <c r="B1558" s="308">
        <v>44361</v>
      </c>
      <c r="C1558" s="4" t="s">
        <v>66</v>
      </c>
      <c r="D1558" s="4" t="s">
        <v>1511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1491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+VLOOKUP(G1558,Liste!$A$7:$G$69,3,FALSE)</f>
        <v>Chêne sessile</v>
      </c>
      <c r="BI1558" s="96" t="str">
        <f>+VLOOKUP(H1558,Liste!$B$7:$G$69,5,FALSE)</f>
        <v>Guide chênaie atlantique</v>
      </c>
      <c r="BJ1558" s="131">
        <f t="shared" si="475"/>
        <v>97</v>
      </c>
      <c r="BK1558" s="131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0" t="str">
        <f>+VLOOKUP(G1558,Liste!$A$7:$H$69,8,FALSE)</f>
        <v>Feuillus</v>
      </c>
      <c r="BU1558" s="290">
        <f t="shared" si="478"/>
        <v>1</v>
      </c>
      <c r="BV1558" s="292">
        <f t="shared" si="479"/>
        <v>0</v>
      </c>
      <c r="BW1558" s="311">
        <v>0</v>
      </c>
      <c r="BX1558" s="290">
        <f t="shared" si="480"/>
        <v>0.25</v>
      </c>
      <c r="BY1558">
        <f t="shared" si="481"/>
        <v>0</v>
      </c>
      <c r="BZ1558" s="296">
        <f t="shared" si="482"/>
        <v>0</v>
      </c>
      <c r="CB1558" s="291">
        <v>0.6</v>
      </c>
      <c r="CC1558" s="291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hidden="1" x14ac:dyDescent="0.25">
      <c r="A1559" s="4">
        <v>2021</v>
      </c>
      <c r="B1559" s="308">
        <v>44361</v>
      </c>
      <c r="C1559" s="4" t="s">
        <v>66</v>
      </c>
      <c r="D1559" s="4" t="s">
        <v>1511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1491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+VLOOKUP(G1559,Liste!$A$7:$G$69,3,FALSE)</f>
        <v>Chêne sessile</v>
      </c>
      <c r="BI1559" s="96" t="str">
        <f>+VLOOKUP(H1559,Liste!$B$7:$G$69,5,FALSE)</f>
        <v>Guide chênaie atlantique</v>
      </c>
      <c r="BJ1559" s="131">
        <f t="shared" si="475"/>
        <v>100</v>
      </c>
      <c r="BK1559" s="131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0" t="str">
        <f>+VLOOKUP(G1559,Liste!$A$7:$H$69,8,FALSE)</f>
        <v>Feuillus</v>
      </c>
      <c r="BU1559" s="290">
        <f t="shared" si="478"/>
        <v>1</v>
      </c>
      <c r="BV1559" s="292">
        <f t="shared" si="479"/>
        <v>0</v>
      </c>
      <c r="BW1559" s="311">
        <v>0</v>
      </c>
      <c r="BX1559" s="290">
        <f t="shared" si="480"/>
        <v>0.25</v>
      </c>
      <c r="BY1559">
        <f t="shared" si="481"/>
        <v>0</v>
      </c>
      <c r="BZ1559" s="296">
        <f t="shared" si="482"/>
        <v>0</v>
      </c>
      <c r="CB1559" s="291">
        <v>0.6</v>
      </c>
      <c r="CC1559" s="291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hidden="1" x14ac:dyDescent="0.25">
      <c r="A1560" s="4">
        <v>2021</v>
      </c>
      <c r="B1560" s="308">
        <v>44361</v>
      </c>
      <c r="C1560" s="4" t="s">
        <v>66</v>
      </c>
      <c r="D1560" s="4" t="s">
        <v>1511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1491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+VLOOKUP(G1560,Liste!$A$7:$G$69,3,FALSE)</f>
        <v>Chêne sessile</v>
      </c>
      <c r="BI1560" s="96" t="str">
        <f>+VLOOKUP(H1560,Liste!$B$7:$G$69,5,FALSE)</f>
        <v>Guide chênaie atlantique</v>
      </c>
      <c r="BJ1560" s="131">
        <f t="shared" si="475"/>
        <v>104</v>
      </c>
      <c r="BK1560" s="131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0" t="str">
        <f>+VLOOKUP(G1560,Liste!$A$7:$H$69,8,FALSE)</f>
        <v>Feuillus</v>
      </c>
      <c r="BU1560" s="290">
        <f t="shared" si="478"/>
        <v>1</v>
      </c>
      <c r="BV1560" s="292">
        <f t="shared" si="479"/>
        <v>0</v>
      </c>
      <c r="BW1560" s="311">
        <v>0</v>
      </c>
      <c r="BX1560" s="290">
        <f t="shared" si="480"/>
        <v>0.25</v>
      </c>
      <c r="BY1560">
        <f t="shared" si="481"/>
        <v>0</v>
      </c>
      <c r="BZ1560" s="296">
        <f t="shared" si="482"/>
        <v>0</v>
      </c>
      <c r="CB1560" s="291">
        <v>0.6</v>
      </c>
      <c r="CC1560" s="291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hidden="1" x14ac:dyDescent="0.25">
      <c r="A1561" s="4">
        <v>2021</v>
      </c>
      <c r="B1561" s="308">
        <v>44361</v>
      </c>
      <c r="C1561" s="4" t="s">
        <v>66</v>
      </c>
      <c r="D1561" s="4" t="s">
        <v>1511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1491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+VLOOKUP(G1561,Liste!$A$7:$G$69,3,FALSE)</f>
        <v>Chêne sessile</v>
      </c>
      <c r="BI1561" s="96" t="str">
        <f>+VLOOKUP(H1561,Liste!$B$7:$G$69,5,FALSE)</f>
        <v>Guide chênaie atlantique</v>
      </c>
      <c r="BJ1561" s="131">
        <f t="shared" si="475"/>
        <v>104</v>
      </c>
      <c r="BK1561" s="131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0" t="str">
        <f>+VLOOKUP(G1561,Liste!$A$7:$H$69,8,FALSE)</f>
        <v>Feuillus</v>
      </c>
      <c r="BU1561" s="290">
        <f t="shared" si="478"/>
        <v>1</v>
      </c>
      <c r="BV1561" s="292">
        <f t="shared" si="479"/>
        <v>0</v>
      </c>
      <c r="BW1561" s="311">
        <v>0</v>
      </c>
      <c r="BX1561" s="290">
        <f t="shared" si="480"/>
        <v>0.25</v>
      </c>
      <c r="BY1561">
        <f t="shared" si="481"/>
        <v>0</v>
      </c>
      <c r="BZ1561" s="296">
        <f t="shared" si="482"/>
        <v>0</v>
      </c>
      <c r="CB1561" s="291">
        <v>0.6</v>
      </c>
      <c r="CC1561" s="291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hidden="1" x14ac:dyDescent="0.25">
      <c r="A1562" s="4">
        <v>2021</v>
      </c>
      <c r="B1562" s="308">
        <v>44361</v>
      </c>
      <c r="C1562" s="4" t="s">
        <v>66</v>
      </c>
      <c r="D1562" s="4" t="s">
        <v>1511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1491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+VLOOKUP(G1562,Liste!$A$7:$G$69,3,FALSE)</f>
        <v>Chêne sessile</v>
      </c>
      <c r="BI1562" s="96" t="str">
        <f>+VLOOKUP(H1562,Liste!$B$7:$G$69,5,FALSE)</f>
        <v>Guide chênaie atlantique</v>
      </c>
      <c r="BJ1562" s="131">
        <f t="shared" si="475"/>
        <v>107</v>
      </c>
      <c r="BK1562" s="131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0" t="str">
        <f>+VLOOKUP(G1562,Liste!$A$7:$H$69,8,FALSE)</f>
        <v>Feuillus</v>
      </c>
      <c r="BU1562" s="290">
        <f t="shared" si="478"/>
        <v>1</v>
      </c>
      <c r="BV1562" s="292">
        <f t="shared" si="479"/>
        <v>0</v>
      </c>
      <c r="BW1562" s="311">
        <v>0</v>
      </c>
      <c r="BX1562" s="290">
        <f t="shared" si="480"/>
        <v>0.25</v>
      </c>
      <c r="BY1562">
        <f t="shared" si="481"/>
        <v>0</v>
      </c>
      <c r="BZ1562" s="296">
        <f t="shared" si="482"/>
        <v>0</v>
      </c>
      <c r="CB1562" s="291">
        <v>0.6</v>
      </c>
      <c r="CC1562" s="291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hidden="1" x14ac:dyDescent="0.25">
      <c r="A1563" s="4">
        <v>2021</v>
      </c>
      <c r="B1563" s="308">
        <v>44361</v>
      </c>
      <c r="C1563" s="4" t="s">
        <v>66</v>
      </c>
      <c r="D1563" s="4" t="s">
        <v>1511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1491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+VLOOKUP(G1563,Liste!$A$7:$G$69,3,FALSE)</f>
        <v>Chêne sessile</v>
      </c>
      <c r="BI1563" s="96" t="str">
        <f>+VLOOKUP(H1563,Liste!$B$7:$G$69,5,FALSE)</f>
        <v>Guide chênaie atlantique</v>
      </c>
      <c r="BJ1563" s="131">
        <f t="shared" si="475"/>
        <v>110</v>
      </c>
      <c r="BK1563" s="131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0" t="str">
        <f>+VLOOKUP(G1563,Liste!$A$7:$H$69,8,FALSE)</f>
        <v>Feuillus</v>
      </c>
      <c r="BU1563" s="290">
        <f t="shared" si="478"/>
        <v>1</v>
      </c>
      <c r="BV1563" s="292">
        <f t="shared" si="479"/>
        <v>0</v>
      </c>
      <c r="BW1563" s="311">
        <v>0</v>
      </c>
      <c r="BX1563" s="290">
        <f t="shared" si="480"/>
        <v>0.25</v>
      </c>
      <c r="BY1563">
        <f t="shared" si="481"/>
        <v>0</v>
      </c>
      <c r="BZ1563" s="296">
        <f t="shared" si="482"/>
        <v>0</v>
      </c>
      <c r="CB1563" s="291">
        <v>0.6</v>
      </c>
      <c r="CC1563" s="291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hidden="1" x14ac:dyDescent="0.25">
      <c r="A1564" s="4">
        <v>2021</v>
      </c>
      <c r="B1564" s="308">
        <v>44361</v>
      </c>
      <c r="C1564" s="4" t="s">
        <v>66</v>
      </c>
      <c r="D1564" s="4" t="s">
        <v>1511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1491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+VLOOKUP(G1564,Liste!$A$7:$G$69,3,FALSE)</f>
        <v>Chêne sessile</v>
      </c>
      <c r="BI1564" s="96" t="str">
        <f>+VLOOKUP(H1564,Liste!$B$7:$G$69,5,FALSE)</f>
        <v>Guide chênaie atlantique</v>
      </c>
      <c r="BJ1564" s="131">
        <f t="shared" si="475"/>
        <v>114</v>
      </c>
      <c r="BK1564" s="131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0" t="str">
        <f>+VLOOKUP(G1564,Liste!$A$7:$H$69,8,FALSE)</f>
        <v>Feuillus</v>
      </c>
      <c r="BU1564" s="290">
        <f t="shared" si="478"/>
        <v>1</v>
      </c>
      <c r="BV1564" s="292">
        <f t="shared" si="479"/>
        <v>0</v>
      </c>
      <c r="BW1564" s="311">
        <v>0</v>
      </c>
      <c r="BX1564" s="290">
        <f t="shared" si="480"/>
        <v>0.25</v>
      </c>
      <c r="BY1564">
        <f t="shared" si="481"/>
        <v>0</v>
      </c>
      <c r="BZ1564" s="296">
        <f t="shared" si="482"/>
        <v>0</v>
      </c>
      <c r="CB1564" s="291">
        <v>0.6</v>
      </c>
      <c r="CC1564" s="291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hidden="1" x14ac:dyDescent="0.25">
      <c r="A1565" s="4">
        <v>2021</v>
      </c>
      <c r="B1565" s="308">
        <v>44361</v>
      </c>
      <c r="C1565" s="4" t="s">
        <v>66</v>
      </c>
      <c r="D1565" s="4" t="s">
        <v>1511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1491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+VLOOKUP(G1565,Liste!$A$7:$G$69,3,FALSE)</f>
        <v>Chêne sessile</v>
      </c>
      <c r="BI1565" s="96" t="str">
        <f>+VLOOKUP(H1565,Liste!$B$7:$G$69,5,FALSE)</f>
        <v>Guide chênaie atlantique</v>
      </c>
      <c r="BJ1565" s="131">
        <f t="shared" si="475"/>
        <v>114</v>
      </c>
      <c r="BK1565" s="131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0" t="str">
        <f>+VLOOKUP(G1565,Liste!$A$7:$H$69,8,FALSE)</f>
        <v>Feuillus</v>
      </c>
      <c r="BU1565" s="290">
        <f t="shared" si="478"/>
        <v>1</v>
      </c>
      <c r="BV1565" s="292">
        <f t="shared" si="479"/>
        <v>0</v>
      </c>
      <c r="BW1565" s="311">
        <v>0</v>
      </c>
      <c r="BX1565" s="290">
        <f t="shared" si="480"/>
        <v>0.25</v>
      </c>
      <c r="BY1565">
        <f t="shared" si="481"/>
        <v>0</v>
      </c>
      <c r="BZ1565" s="296">
        <f t="shared" si="482"/>
        <v>0</v>
      </c>
      <c r="CB1565" s="291">
        <v>0.6</v>
      </c>
      <c r="CC1565" s="291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hidden="1" x14ac:dyDescent="0.25">
      <c r="A1566" s="4">
        <v>2021</v>
      </c>
      <c r="B1566" s="308">
        <v>44361</v>
      </c>
      <c r="C1566" s="4" t="s">
        <v>66</v>
      </c>
      <c r="D1566" s="4" t="s">
        <v>1511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1491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+VLOOKUP(G1566,Liste!$A$7:$G$69,3,FALSE)</f>
        <v>Chêne sessile</v>
      </c>
      <c r="BI1566" s="96" t="str">
        <f>+VLOOKUP(H1566,Liste!$B$7:$G$69,5,FALSE)</f>
        <v>Guide chênaie atlantique</v>
      </c>
      <c r="BJ1566" s="131">
        <f t="shared" si="475"/>
        <v>117</v>
      </c>
      <c r="BK1566" s="131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0" t="str">
        <f>+VLOOKUP(G1566,Liste!$A$7:$H$69,8,FALSE)</f>
        <v>Feuillus</v>
      </c>
      <c r="BU1566" s="290">
        <f t="shared" si="478"/>
        <v>1</v>
      </c>
      <c r="BV1566" s="292">
        <f t="shared" si="479"/>
        <v>0</v>
      </c>
      <c r="BW1566" s="311">
        <v>0</v>
      </c>
      <c r="BX1566" s="290">
        <f t="shared" si="480"/>
        <v>0.25</v>
      </c>
      <c r="BY1566">
        <f t="shared" si="481"/>
        <v>0</v>
      </c>
      <c r="BZ1566" s="296">
        <f t="shared" si="482"/>
        <v>0</v>
      </c>
      <c r="CB1566" s="291">
        <v>0.6</v>
      </c>
      <c r="CC1566" s="291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hidden="1" x14ac:dyDescent="0.25">
      <c r="A1567" s="4">
        <v>2021</v>
      </c>
      <c r="B1567" s="308">
        <v>44361</v>
      </c>
      <c r="C1567" s="4" t="s">
        <v>66</v>
      </c>
      <c r="D1567" s="4" t="s">
        <v>1511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1491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+VLOOKUP(G1567,Liste!$A$7:$G$69,3,FALSE)</f>
        <v>Chêne sessile</v>
      </c>
      <c r="BI1567" s="96" t="str">
        <f>+VLOOKUP(H1567,Liste!$B$7:$G$69,5,FALSE)</f>
        <v>Guide chênaie atlantique</v>
      </c>
      <c r="BJ1567" s="131">
        <f t="shared" si="475"/>
        <v>120</v>
      </c>
      <c r="BK1567" s="131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0" t="str">
        <f>+VLOOKUP(G1567,Liste!$A$7:$H$69,8,FALSE)</f>
        <v>Feuillus</v>
      </c>
      <c r="BU1567" s="290">
        <f t="shared" si="478"/>
        <v>1</v>
      </c>
      <c r="BV1567" s="292">
        <f t="shared" si="479"/>
        <v>0</v>
      </c>
      <c r="BW1567" s="311">
        <v>0</v>
      </c>
      <c r="BX1567" s="290">
        <f t="shared" si="480"/>
        <v>0.25</v>
      </c>
      <c r="BY1567">
        <f t="shared" si="481"/>
        <v>0</v>
      </c>
      <c r="BZ1567" s="296">
        <f t="shared" si="482"/>
        <v>0</v>
      </c>
      <c r="CB1567" s="291">
        <v>0.6</v>
      </c>
      <c r="CC1567" s="291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hidden="1" x14ac:dyDescent="0.25">
      <c r="A1568" s="4">
        <v>2021</v>
      </c>
      <c r="B1568" s="308">
        <v>44361</v>
      </c>
      <c r="C1568" s="4" t="s">
        <v>66</v>
      </c>
      <c r="D1568" s="4" t="s">
        <v>1511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1491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+VLOOKUP(G1568,Liste!$A$7:$G$69,3,FALSE)</f>
        <v>Chêne sessile</v>
      </c>
      <c r="BI1568" s="96" t="str">
        <f>+VLOOKUP(H1568,Liste!$B$7:$G$69,5,FALSE)</f>
        <v>Guide chênaie atlantique</v>
      </c>
      <c r="BJ1568" s="131">
        <f t="shared" si="475"/>
        <v>124</v>
      </c>
      <c r="BK1568" s="131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0" t="str">
        <f>+VLOOKUP(G1568,Liste!$A$7:$H$69,8,FALSE)</f>
        <v>Feuillus</v>
      </c>
      <c r="BU1568" s="290">
        <f t="shared" si="478"/>
        <v>1</v>
      </c>
      <c r="BV1568" s="292">
        <f t="shared" si="479"/>
        <v>0</v>
      </c>
      <c r="BW1568" s="311">
        <v>0</v>
      </c>
      <c r="BX1568" s="290">
        <f t="shared" si="480"/>
        <v>0.25</v>
      </c>
      <c r="BY1568">
        <f t="shared" si="481"/>
        <v>0</v>
      </c>
      <c r="BZ1568" s="296">
        <f t="shared" si="482"/>
        <v>0</v>
      </c>
      <c r="CB1568" s="291">
        <v>0.6</v>
      </c>
      <c r="CC1568" s="291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hidden="1" x14ac:dyDescent="0.25">
      <c r="A1569" s="4">
        <v>2021</v>
      </c>
      <c r="B1569" s="308">
        <v>44361</v>
      </c>
      <c r="C1569" s="4" t="s">
        <v>66</v>
      </c>
      <c r="D1569" s="4" t="s">
        <v>1511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1491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+VLOOKUP(G1569,Liste!$A$7:$G$69,3,FALSE)</f>
        <v>Chêne sessile</v>
      </c>
      <c r="BI1569" s="96" t="str">
        <f>+VLOOKUP(H1569,Liste!$B$7:$G$69,5,FALSE)</f>
        <v>Guide chênaie atlantique</v>
      </c>
      <c r="BJ1569" s="131">
        <f t="shared" si="475"/>
        <v>124</v>
      </c>
      <c r="BK1569" s="131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0" t="str">
        <f>+VLOOKUP(G1569,Liste!$A$7:$H$69,8,FALSE)</f>
        <v>Feuillus</v>
      </c>
      <c r="BU1569" s="290">
        <f t="shared" si="478"/>
        <v>1</v>
      </c>
      <c r="BV1569" s="292">
        <f t="shared" si="479"/>
        <v>0</v>
      </c>
      <c r="BW1569" s="311">
        <v>0</v>
      </c>
      <c r="BX1569" s="290">
        <f t="shared" si="480"/>
        <v>0.25</v>
      </c>
      <c r="BY1569">
        <f t="shared" si="481"/>
        <v>0</v>
      </c>
      <c r="BZ1569" s="296">
        <f t="shared" si="482"/>
        <v>0</v>
      </c>
      <c r="CB1569" s="291">
        <v>0.6</v>
      </c>
      <c r="CC1569" s="291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hidden="1" x14ac:dyDescent="0.25">
      <c r="A1570" s="4">
        <v>2021</v>
      </c>
      <c r="B1570" s="308">
        <v>44361</v>
      </c>
      <c r="C1570" s="4" t="s">
        <v>66</v>
      </c>
      <c r="D1570" s="4" t="s">
        <v>1511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1491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+VLOOKUP(G1570,Liste!$A$7:$G$69,3,FALSE)</f>
        <v>Chêne sessile</v>
      </c>
      <c r="BI1570" s="96" t="str">
        <f>+VLOOKUP(H1570,Liste!$B$7:$G$69,5,FALSE)</f>
        <v>Guide chênaie atlantique</v>
      </c>
      <c r="BJ1570" s="131">
        <f t="shared" si="475"/>
        <v>127</v>
      </c>
      <c r="BK1570" s="131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0" t="str">
        <f>+VLOOKUP(G1570,Liste!$A$7:$H$69,8,FALSE)</f>
        <v>Feuillus</v>
      </c>
      <c r="BU1570" s="290">
        <f t="shared" si="478"/>
        <v>1</v>
      </c>
      <c r="BV1570" s="292">
        <f t="shared" si="479"/>
        <v>0</v>
      </c>
      <c r="BW1570" s="311">
        <v>0</v>
      </c>
      <c r="BX1570" s="290">
        <f t="shared" si="480"/>
        <v>0.25</v>
      </c>
      <c r="BY1570">
        <f t="shared" si="481"/>
        <v>0</v>
      </c>
      <c r="BZ1570" s="296">
        <f t="shared" si="482"/>
        <v>0</v>
      </c>
      <c r="CB1570" s="291">
        <v>0.6</v>
      </c>
      <c r="CC1570" s="291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hidden="1" x14ac:dyDescent="0.25">
      <c r="A1571" s="4">
        <v>2021</v>
      </c>
      <c r="B1571" s="308">
        <v>44361</v>
      </c>
      <c r="C1571" s="4" t="s">
        <v>66</v>
      </c>
      <c r="D1571" s="4" t="s">
        <v>1511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1491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+VLOOKUP(G1571,Liste!$A$7:$G$69,3,FALSE)</f>
        <v>Chêne sessile</v>
      </c>
      <c r="BI1571" s="96" t="str">
        <f>+VLOOKUP(H1571,Liste!$B$7:$G$69,5,FALSE)</f>
        <v>Guide chênaie atlantique</v>
      </c>
      <c r="BJ1571" s="131">
        <f t="shared" si="475"/>
        <v>130</v>
      </c>
      <c r="BK1571" s="131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0" t="str">
        <f>+VLOOKUP(G1571,Liste!$A$7:$H$69,8,FALSE)</f>
        <v>Feuillus</v>
      </c>
      <c r="BU1571" s="290">
        <f t="shared" si="478"/>
        <v>1</v>
      </c>
      <c r="BV1571" s="292">
        <f t="shared" si="479"/>
        <v>0</v>
      </c>
      <c r="BW1571" s="311">
        <v>0</v>
      </c>
      <c r="BX1571" s="290">
        <f t="shared" si="480"/>
        <v>0.25</v>
      </c>
      <c r="BY1571">
        <f t="shared" si="481"/>
        <v>0</v>
      </c>
      <c r="BZ1571" s="296">
        <f t="shared" si="482"/>
        <v>0</v>
      </c>
      <c r="CB1571" s="291">
        <v>0.6</v>
      </c>
      <c r="CC1571" s="291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hidden="1" x14ac:dyDescent="0.25">
      <c r="A1572" s="4">
        <v>2021</v>
      </c>
      <c r="B1572" s="308">
        <v>44361</v>
      </c>
      <c r="C1572" s="4" t="s">
        <v>66</v>
      </c>
      <c r="D1572" s="4" t="s">
        <v>1511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1491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+VLOOKUP(G1572,Liste!$A$7:$G$69,3,FALSE)</f>
        <v>Chêne sessile</v>
      </c>
      <c r="BI1572" s="96" t="str">
        <f>+VLOOKUP(H1572,Liste!$B$7:$G$69,5,FALSE)</f>
        <v>Guide chênaie atlantique</v>
      </c>
      <c r="BJ1572" s="131">
        <f t="shared" si="475"/>
        <v>134</v>
      </c>
      <c r="BK1572" s="131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0" t="str">
        <f>+VLOOKUP(G1572,Liste!$A$7:$H$69,8,FALSE)</f>
        <v>Feuillus</v>
      </c>
      <c r="BU1572" s="290">
        <f t="shared" si="478"/>
        <v>1</v>
      </c>
      <c r="BV1572" s="292">
        <f t="shared" si="479"/>
        <v>0</v>
      </c>
      <c r="BW1572" s="311">
        <v>0</v>
      </c>
      <c r="BX1572" s="290">
        <f t="shared" si="480"/>
        <v>0.25</v>
      </c>
      <c r="BY1572">
        <f t="shared" si="481"/>
        <v>0</v>
      </c>
      <c r="BZ1572" s="296">
        <f t="shared" si="482"/>
        <v>0</v>
      </c>
      <c r="CB1572" s="291">
        <v>0.6</v>
      </c>
      <c r="CC1572" s="291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hidden="1" x14ac:dyDescent="0.25">
      <c r="A1573" s="4">
        <v>2021</v>
      </c>
      <c r="B1573" s="308">
        <v>44361</v>
      </c>
      <c r="C1573" s="4" t="s">
        <v>66</v>
      </c>
      <c r="D1573" s="4" t="s">
        <v>1511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1491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+VLOOKUP(G1573,Liste!$A$7:$G$69,3,FALSE)</f>
        <v>Chêne sessile</v>
      </c>
      <c r="BI1573" s="96" t="str">
        <f>+VLOOKUP(H1573,Liste!$B$7:$G$69,5,FALSE)</f>
        <v>Guide chênaie atlantique</v>
      </c>
      <c r="BJ1573" s="131">
        <f t="shared" si="475"/>
        <v>134</v>
      </c>
      <c r="BK1573" s="131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0" t="str">
        <f>+VLOOKUP(G1573,Liste!$A$7:$H$69,8,FALSE)</f>
        <v>Feuillus</v>
      </c>
      <c r="BU1573" s="290">
        <f t="shared" si="478"/>
        <v>1</v>
      </c>
      <c r="BV1573" s="292">
        <f t="shared" si="479"/>
        <v>0</v>
      </c>
      <c r="BW1573" s="311">
        <v>0</v>
      </c>
      <c r="BX1573" s="290">
        <f t="shared" si="480"/>
        <v>0.25</v>
      </c>
      <c r="BY1573">
        <f t="shared" si="481"/>
        <v>0</v>
      </c>
      <c r="BZ1573" s="296">
        <f t="shared" si="482"/>
        <v>0</v>
      </c>
      <c r="CB1573" s="291">
        <v>0.6</v>
      </c>
      <c r="CC1573" s="291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hidden="1" x14ac:dyDescent="0.25">
      <c r="A1574" s="4">
        <v>2021</v>
      </c>
      <c r="B1574" s="308">
        <v>44361</v>
      </c>
      <c r="C1574" s="4" t="s">
        <v>66</v>
      </c>
      <c r="D1574" s="4" t="s">
        <v>1511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1491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+VLOOKUP(G1574,Liste!$A$7:$G$69,3,FALSE)</f>
        <v>Chêne sessile</v>
      </c>
      <c r="BI1574" s="96" t="str">
        <f>+VLOOKUP(H1574,Liste!$B$7:$G$69,5,FALSE)</f>
        <v>Guide chênaie atlantique</v>
      </c>
      <c r="BJ1574" s="131">
        <f t="shared" si="475"/>
        <v>137</v>
      </c>
      <c r="BK1574" s="131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0" t="str">
        <f>+VLOOKUP(G1574,Liste!$A$7:$H$69,8,FALSE)</f>
        <v>Feuillus</v>
      </c>
      <c r="BU1574" s="290">
        <f t="shared" si="478"/>
        <v>1</v>
      </c>
      <c r="BV1574" s="292">
        <f t="shared" si="479"/>
        <v>0</v>
      </c>
      <c r="BW1574" s="311">
        <v>0</v>
      </c>
      <c r="BX1574" s="290">
        <f t="shared" si="480"/>
        <v>0.25</v>
      </c>
      <c r="BY1574">
        <f t="shared" si="481"/>
        <v>0</v>
      </c>
      <c r="BZ1574" s="296">
        <f t="shared" si="482"/>
        <v>0</v>
      </c>
      <c r="CB1574" s="291">
        <v>0.6</v>
      </c>
      <c r="CC1574" s="291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hidden="1" x14ac:dyDescent="0.25">
      <c r="A1575" s="4">
        <v>2021</v>
      </c>
      <c r="B1575" s="308">
        <v>44361</v>
      </c>
      <c r="C1575" s="4" t="s">
        <v>66</v>
      </c>
      <c r="D1575" s="4" t="s">
        <v>1511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1491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+VLOOKUP(G1575,Liste!$A$7:$G$69,3,FALSE)</f>
        <v>Chêne sessile</v>
      </c>
      <c r="BI1575" s="96" t="str">
        <f>+VLOOKUP(H1575,Liste!$B$7:$G$69,5,FALSE)</f>
        <v>Guide chênaie atlantique</v>
      </c>
      <c r="BJ1575" s="131">
        <f t="shared" si="475"/>
        <v>140</v>
      </c>
      <c r="BK1575" s="131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0" t="str">
        <f>+VLOOKUP(G1575,Liste!$A$7:$H$69,8,FALSE)</f>
        <v>Feuillus</v>
      </c>
      <c r="BU1575" s="290">
        <f t="shared" si="478"/>
        <v>1</v>
      </c>
      <c r="BV1575" s="292">
        <f t="shared" si="479"/>
        <v>0</v>
      </c>
      <c r="BW1575" s="311">
        <v>0</v>
      </c>
      <c r="BX1575" s="290">
        <f t="shared" si="480"/>
        <v>0.25</v>
      </c>
      <c r="BY1575">
        <f t="shared" si="481"/>
        <v>0</v>
      </c>
      <c r="BZ1575" s="296">
        <f t="shared" si="482"/>
        <v>0</v>
      </c>
      <c r="CB1575" s="291">
        <v>0.6</v>
      </c>
      <c r="CC1575" s="291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hidden="1" x14ac:dyDescent="0.25">
      <c r="A1576" s="4">
        <v>2021</v>
      </c>
      <c r="B1576" s="308">
        <v>44361</v>
      </c>
      <c r="C1576" s="4" t="s">
        <v>66</v>
      </c>
      <c r="D1576" s="4" t="s">
        <v>1511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1491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+VLOOKUP(G1576,Liste!$A$7:$G$69,3,FALSE)</f>
        <v>Chêne sessile</v>
      </c>
      <c r="BI1576" s="96" t="str">
        <f>+VLOOKUP(H1576,Liste!$B$7:$G$69,5,FALSE)</f>
        <v>Guide chênaie atlantique</v>
      </c>
      <c r="BJ1576" s="131">
        <f t="shared" si="475"/>
        <v>144</v>
      </c>
      <c r="BK1576" s="131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0" t="str">
        <f>+VLOOKUP(G1576,Liste!$A$7:$H$69,8,FALSE)</f>
        <v>Feuillus</v>
      </c>
      <c r="BU1576" s="290">
        <f t="shared" si="478"/>
        <v>1</v>
      </c>
      <c r="BV1576" s="292">
        <f t="shared" si="479"/>
        <v>0</v>
      </c>
      <c r="BW1576" s="311">
        <v>0</v>
      </c>
      <c r="BX1576" s="290">
        <f t="shared" si="480"/>
        <v>0.25</v>
      </c>
      <c r="BY1576">
        <f t="shared" si="481"/>
        <v>0</v>
      </c>
      <c r="BZ1576" s="296">
        <f t="shared" si="482"/>
        <v>0</v>
      </c>
      <c r="CB1576" s="291">
        <v>0.6</v>
      </c>
      <c r="CC1576" s="291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hidden="1" x14ac:dyDescent="0.25">
      <c r="A1577" s="4">
        <v>2021</v>
      </c>
      <c r="B1577" s="308">
        <v>44361</v>
      </c>
      <c r="C1577" s="4" t="s">
        <v>66</v>
      </c>
      <c r="D1577" s="4" t="s">
        <v>1511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1491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+VLOOKUP(G1577,Liste!$A$7:$G$69,3,FALSE)</f>
        <v>Chêne sessile</v>
      </c>
      <c r="BI1577" s="96" t="str">
        <f>+VLOOKUP(H1577,Liste!$B$7:$G$69,5,FALSE)</f>
        <v>Guide chênaie atlantique</v>
      </c>
      <c r="BJ1577" s="131">
        <f t="shared" si="475"/>
        <v>144</v>
      </c>
      <c r="BK1577" s="131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0" t="str">
        <f>+VLOOKUP(G1577,Liste!$A$7:$H$69,8,FALSE)</f>
        <v>Feuillus</v>
      </c>
      <c r="BU1577" s="290">
        <f t="shared" si="478"/>
        <v>1</v>
      </c>
      <c r="BV1577" s="292">
        <f t="shared" si="479"/>
        <v>0</v>
      </c>
      <c r="BW1577" s="311">
        <v>0</v>
      </c>
      <c r="BX1577" s="290">
        <f t="shared" si="480"/>
        <v>0.25</v>
      </c>
      <c r="BY1577">
        <f t="shared" si="481"/>
        <v>0</v>
      </c>
      <c r="BZ1577" s="296">
        <f t="shared" si="482"/>
        <v>0</v>
      </c>
      <c r="CB1577" s="291">
        <v>0.6</v>
      </c>
      <c r="CC1577" s="291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hidden="1" x14ac:dyDescent="0.25">
      <c r="A1578" s="4">
        <v>2021</v>
      </c>
      <c r="B1578" s="308">
        <v>44361</v>
      </c>
      <c r="C1578" s="4" t="s">
        <v>66</v>
      </c>
      <c r="D1578" s="4" t="s">
        <v>1511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1491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+VLOOKUP(G1578,Liste!$A$7:$G$69,3,FALSE)</f>
        <v>Chêne sessile</v>
      </c>
      <c r="BI1578" s="96" t="str">
        <f>+VLOOKUP(H1578,Liste!$B$7:$G$69,5,FALSE)</f>
        <v>Guide chênaie atlantique</v>
      </c>
      <c r="BJ1578" s="131">
        <f t="shared" si="475"/>
        <v>147</v>
      </c>
      <c r="BK1578" s="131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0" t="str">
        <f>+VLOOKUP(G1578,Liste!$A$7:$H$69,8,FALSE)</f>
        <v>Feuillus</v>
      </c>
      <c r="BU1578" s="290">
        <f t="shared" si="478"/>
        <v>1</v>
      </c>
      <c r="BV1578" s="292">
        <f t="shared" si="479"/>
        <v>0</v>
      </c>
      <c r="BW1578" s="311">
        <v>0</v>
      </c>
      <c r="BX1578" s="290">
        <f t="shared" si="480"/>
        <v>0.25</v>
      </c>
      <c r="BY1578">
        <f t="shared" si="481"/>
        <v>0</v>
      </c>
      <c r="BZ1578" s="296">
        <f t="shared" si="482"/>
        <v>0</v>
      </c>
      <c r="CB1578" s="291">
        <v>0.6</v>
      </c>
      <c r="CC1578" s="291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hidden="1" x14ac:dyDescent="0.25">
      <c r="A1579" s="4">
        <v>2021</v>
      </c>
      <c r="B1579" s="308">
        <v>44361</v>
      </c>
      <c r="C1579" s="4" t="s">
        <v>66</v>
      </c>
      <c r="D1579" s="4" t="s">
        <v>1511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1491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+VLOOKUP(G1579,Liste!$A$7:$G$69,3,FALSE)</f>
        <v>Chêne sessile</v>
      </c>
      <c r="BI1579" s="96" t="str">
        <f>+VLOOKUP(H1579,Liste!$B$7:$G$69,5,FALSE)</f>
        <v>Guide chênaie atlantique</v>
      </c>
      <c r="BJ1579" s="131">
        <f t="shared" si="475"/>
        <v>150</v>
      </c>
      <c r="BK1579" s="131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0" t="str">
        <f>+VLOOKUP(G1579,Liste!$A$7:$H$69,8,FALSE)</f>
        <v>Feuillus</v>
      </c>
      <c r="BU1579" s="290">
        <f t="shared" si="478"/>
        <v>1</v>
      </c>
      <c r="BV1579" s="292">
        <f t="shared" si="479"/>
        <v>0</v>
      </c>
      <c r="BW1579" s="311">
        <v>0</v>
      </c>
      <c r="BX1579" s="290">
        <f t="shared" si="480"/>
        <v>0.25</v>
      </c>
      <c r="BY1579">
        <f t="shared" si="481"/>
        <v>0</v>
      </c>
      <c r="BZ1579" s="296">
        <f t="shared" si="482"/>
        <v>0</v>
      </c>
      <c r="CB1579" s="291">
        <v>0.6</v>
      </c>
      <c r="CC1579" s="291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hidden="1" x14ac:dyDescent="0.25">
      <c r="A1580" s="4">
        <v>2021</v>
      </c>
      <c r="B1580" s="308">
        <v>44361</v>
      </c>
      <c r="C1580" s="4" t="s">
        <v>66</v>
      </c>
      <c r="D1580" s="4" t="s">
        <v>1511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1491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+VLOOKUP(G1580,Liste!$A$7:$G$69,3,FALSE)</f>
        <v>Chêne sessile</v>
      </c>
      <c r="BI1580" s="96" t="str">
        <f>+VLOOKUP(H1580,Liste!$B$7:$G$69,5,FALSE)</f>
        <v>Guide chênaie atlantique</v>
      </c>
      <c r="BJ1580" s="131">
        <f t="shared" si="475"/>
        <v>154</v>
      </c>
      <c r="BK1580" s="131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0" t="str">
        <f>+VLOOKUP(G1580,Liste!$A$7:$H$69,8,FALSE)</f>
        <v>Feuillus</v>
      </c>
      <c r="BU1580" s="290">
        <f t="shared" si="478"/>
        <v>1</v>
      </c>
      <c r="BV1580" s="292">
        <f t="shared" si="479"/>
        <v>0</v>
      </c>
      <c r="BW1580" s="311">
        <v>0</v>
      </c>
      <c r="BX1580" s="290">
        <f t="shared" si="480"/>
        <v>0.25</v>
      </c>
      <c r="BY1580">
        <f t="shared" si="481"/>
        <v>0</v>
      </c>
      <c r="BZ1580" s="296">
        <f t="shared" si="482"/>
        <v>0</v>
      </c>
      <c r="CB1580" s="291">
        <v>0.6</v>
      </c>
      <c r="CC1580" s="291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hidden="1" x14ac:dyDescent="0.25">
      <c r="A1581" s="4">
        <v>2021</v>
      </c>
      <c r="B1581" s="308">
        <v>44361</v>
      </c>
      <c r="C1581" s="4" t="s">
        <v>66</v>
      </c>
      <c r="D1581" s="4" t="s">
        <v>1511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1491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+VLOOKUP(G1581,Liste!$A$7:$G$69,3,FALSE)</f>
        <v>Chêne sessile</v>
      </c>
      <c r="BI1581" s="96" t="str">
        <f>+VLOOKUP(H1581,Liste!$B$7:$G$69,5,FALSE)</f>
        <v>Guide chênaie atlantique</v>
      </c>
      <c r="BJ1581" s="131">
        <f t="shared" si="475"/>
        <v>154</v>
      </c>
      <c r="BK1581" s="131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0" t="str">
        <f>+VLOOKUP(G1581,Liste!$A$7:$H$69,8,FALSE)</f>
        <v>Feuillus</v>
      </c>
      <c r="BU1581" s="290">
        <f t="shared" si="478"/>
        <v>1</v>
      </c>
      <c r="BV1581" s="292">
        <f t="shared" si="479"/>
        <v>0</v>
      </c>
      <c r="BW1581" s="311">
        <v>0</v>
      </c>
      <c r="BX1581" s="290">
        <f t="shared" si="480"/>
        <v>0.25</v>
      </c>
      <c r="BY1581">
        <f t="shared" si="481"/>
        <v>0</v>
      </c>
      <c r="BZ1581" s="296">
        <f t="shared" si="482"/>
        <v>0</v>
      </c>
      <c r="CB1581" s="291">
        <v>0.6</v>
      </c>
      <c r="CC1581" s="291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hidden="1" x14ac:dyDescent="0.25">
      <c r="A1582" s="4">
        <v>2021</v>
      </c>
      <c r="B1582" s="308">
        <v>44361</v>
      </c>
      <c r="C1582" s="4" t="s">
        <v>66</v>
      </c>
      <c r="D1582" s="4" t="s">
        <v>1511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1491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+VLOOKUP(G1582,Liste!$A$7:$G$69,3,FALSE)</f>
        <v>Chêne sessile</v>
      </c>
      <c r="BI1582" s="96" t="str">
        <f>+VLOOKUP(H1582,Liste!$B$7:$G$69,5,FALSE)</f>
        <v>Guide chênaie atlantique</v>
      </c>
      <c r="BJ1582" s="131">
        <f t="shared" si="475"/>
        <v>157</v>
      </c>
      <c r="BK1582" s="131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0" t="str">
        <f>+VLOOKUP(G1582,Liste!$A$7:$H$69,8,FALSE)</f>
        <v>Feuillus</v>
      </c>
      <c r="BU1582" s="290">
        <f t="shared" si="478"/>
        <v>1</v>
      </c>
      <c r="BV1582" s="292">
        <f t="shared" si="479"/>
        <v>0</v>
      </c>
      <c r="BW1582" s="311">
        <v>0</v>
      </c>
      <c r="BX1582" s="290">
        <f t="shared" si="480"/>
        <v>0.25</v>
      </c>
      <c r="BY1582">
        <f t="shared" si="481"/>
        <v>0</v>
      </c>
      <c r="BZ1582" s="296">
        <f t="shared" si="482"/>
        <v>0</v>
      </c>
      <c r="CB1582" s="291">
        <v>0.6</v>
      </c>
      <c r="CC1582" s="291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hidden="1" x14ac:dyDescent="0.25">
      <c r="A1583" s="4">
        <v>2021</v>
      </c>
      <c r="B1583" s="308">
        <v>44361</v>
      </c>
      <c r="C1583" s="4" t="s">
        <v>66</v>
      </c>
      <c r="D1583" s="4" t="s">
        <v>1511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1491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+VLOOKUP(G1583,Liste!$A$7:$G$69,3,FALSE)</f>
        <v>Chêne sessile</v>
      </c>
      <c r="BI1583" s="96" t="str">
        <f>+VLOOKUP(H1583,Liste!$B$7:$G$69,5,FALSE)</f>
        <v>Guide chênaie atlantique</v>
      </c>
      <c r="BJ1583" s="131">
        <f t="shared" si="475"/>
        <v>160</v>
      </c>
      <c r="BK1583" s="131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0" t="str">
        <f>+VLOOKUP(G1583,Liste!$A$7:$H$69,8,FALSE)</f>
        <v>Feuillus</v>
      </c>
      <c r="BU1583" s="290">
        <f t="shared" si="478"/>
        <v>1</v>
      </c>
      <c r="BV1583" s="292">
        <f t="shared" si="479"/>
        <v>0</v>
      </c>
      <c r="BW1583" s="311">
        <v>0</v>
      </c>
      <c r="BX1583" s="290">
        <f t="shared" si="480"/>
        <v>0.25</v>
      </c>
      <c r="BY1583">
        <f t="shared" si="481"/>
        <v>0</v>
      </c>
      <c r="BZ1583" s="296">
        <f t="shared" si="482"/>
        <v>0</v>
      </c>
      <c r="CB1583" s="291">
        <v>0.6</v>
      </c>
      <c r="CC1583" s="291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hidden="1" x14ac:dyDescent="0.25">
      <c r="A1584" s="4">
        <v>2021</v>
      </c>
      <c r="B1584" s="308">
        <v>44361</v>
      </c>
      <c r="C1584" s="4" t="s">
        <v>66</v>
      </c>
      <c r="D1584" s="4" t="s">
        <v>1511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1491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+VLOOKUP(G1584,Liste!$A$7:$G$69,3,FALSE)</f>
        <v>Chêne sessile</v>
      </c>
      <c r="BI1584" s="96" t="str">
        <f>+VLOOKUP(H1584,Liste!$B$7:$G$69,5,FALSE)</f>
        <v>Guide chênaie atlantique</v>
      </c>
      <c r="BJ1584" s="131">
        <f t="shared" si="475"/>
        <v>164</v>
      </c>
      <c r="BK1584" s="131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0" t="str">
        <f>+VLOOKUP(G1584,Liste!$A$7:$H$69,8,FALSE)</f>
        <v>Feuillus</v>
      </c>
      <c r="BU1584" s="290">
        <f t="shared" si="478"/>
        <v>1</v>
      </c>
      <c r="BV1584" s="292">
        <f t="shared" si="479"/>
        <v>0</v>
      </c>
      <c r="BW1584" s="311">
        <v>0</v>
      </c>
      <c r="BX1584" s="290">
        <f t="shared" si="480"/>
        <v>0.25</v>
      </c>
      <c r="BY1584">
        <f t="shared" si="481"/>
        <v>0</v>
      </c>
      <c r="BZ1584" s="296">
        <f t="shared" si="482"/>
        <v>0</v>
      </c>
      <c r="CB1584" s="291">
        <v>0.6</v>
      </c>
      <c r="CC1584" s="291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hidden="1" x14ac:dyDescent="0.25">
      <c r="A1585" s="4">
        <v>2021</v>
      </c>
      <c r="B1585" s="308">
        <v>44361</v>
      </c>
      <c r="C1585" s="4" t="s">
        <v>66</v>
      </c>
      <c r="D1585" s="4" t="s">
        <v>1511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1491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+VLOOKUP(G1585,Liste!$A$7:$G$69,3,FALSE)</f>
        <v>Chêne sessile</v>
      </c>
      <c r="BI1585" s="96" t="str">
        <f>+VLOOKUP(H1585,Liste!$B$7:$G$69,5,FALSE)</f>
        <v>Guide chênaie atlantique</v>
      </c>
      <c r="BJ1585" s="131">
        <f t="shared" si="475"/>
        <v>164</v>
      </c>
      <c r="BK1585" s="131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0" t="str">
        <f>+VLOOKUP(G1585,Liste!$A$7:$H$69,8,FALSE)</f>
        <v>Feuillus</v>
      </c>
      <c r="BU1585" s="290">
        <f t="shared" si="478"/>
        <v>1</v>
      </c>
      <c r="BV1585" s="292">
        <f t="shared" si="479"/>
        <v>0</v>
      </c>
      <c r="BW1585" s="311">
        <v>0</v>
      </c>
      <c r="BX1585" s="290">
        <f t="shared" si="480"/>
        <v>0.25</v>
      </c>
      <c r="BY1585">
        <f t="shared" si="481"/>
        <v>0</v>
      </c>
      <c r="BZ1585" s="296">
        <f t="shared" si="482"/>
        <v>0</v>
      </c>
      <c r="CB1585" s="291">
        <v>0.6</v>
      </c>
      <c r="CC1585" s="291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hidden="1" x14ac:dyDescent="0.25">
      <c r="A1586" s="4">
        <v>2021</v>
      </c>
      <c r="B1586" s="308">
        <v>44361</v>
      </c>
      <c r="C1586" s="4" t="s">
        <v>66</v>
      </c>
      <c r="D1586" s="4" t="s">
        <v>1511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1491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+VLOOKUP(G1586,Liste!$A$7:$G$69,3,FALSE)</f>
        <v>Chêne sessile</v>
      </c>
      <c r="BI1586" s="96" t="str">
        <f>+VLOOKUP(H1586,Liste!$B$7:$G$69,5,FALSE)</f>
        <v>Guide chênaie atlantique</v>
      </c>
      <c r="BJ1586" s="131">
        <f t="shared" si="475"/>
        <v>167</v>
      </c>
      <c r="BK1586" s="131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0" t="str">
        <f>+VLOOKUP(G1586,Liste!$A$7:$H$69,8,FALSE)</f>
        <v>Feuillus</v>
      </c>
      <c r="BU1586" s="290">
        <f t="shared" si="478"/>
        <v>1</v>
      </c>
      <c r="BV1586" s="292">
        <f t="shared" si="479"/>
        <v>0</v>
      </c>
      <c r="BW1586" s="311">
        <v>0</v>
      </c>
      <c r="BX1586" s="290">
        <f t="shared" si="480"/>
        <v>0.25</v>
      </c>
      <c r="BY1586">
        <f t="shared" si="481"/>
        <v>0</v>
      </c>
      <c r="BZ1586" s="296">
        <f t="shared" si="482"/>
        <v>0</v>
      </c>
      <c r="CB1586" s="291">
        <v>0.6</v>
      </c>
      <c r="CC1586" s="291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hidden="1" x14ac:dyDescent="0.25">
      <c r="A1587" s="4">
        <v>2021</v>
      </c>
      <c r="B1587" s="308">
        <v>44361</v>
      </c>
      <c r="C1587" s="4" t="s">
        <v>66</v>
      </c>
      <c r="D1587" s="4" t="s">
        <v>1511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1491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+VLOOKUP(G1587,Liste!$A$7:$G$69,3,FALSE)</f>
        <v>Chêne sessile</v>
      </c>
      <c r="BI1587" s="96" t="str">
        <f>+VLOOKUP(H1587,Liste!$B$7:$G$69,5,FALSE)</f>
        <v>Guide chênaie atlantique</v>
      </c>
      <c r="BJ1587" s="131">
        <f t="shared" si="475"/>
        <v>170</v>
      </c>
      <c r="BK1587" s="131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0" t="str">
        <f>+VLOOKUP(G1587,Liste!$A$7:$H$69,8,FALSE)</f>
        <v>Feuillus</v>
      </c>
      <c r="BU1587" s="290">
        <f t="shared" si="478"/>
        <v>1</v>
      </c>
      <c r="BV1587" s="292">
        <f t="shared" si="479"/>
        <v>0</v>
      </c>
      <c r="BW1587" s="311">
        <v>0</v>
      </c>
      <c r="BX1587" s="290">
        <f t="shared" si="480"/>
        <v>0.25</v>
      </c>
      <c r="BY1587">
        <f t="shared" si="481"/>
        <v>0</v>
      </c>
      <c r="BZ1587" s="296">
        <f t="shared" si="482"/>
        <v>0</v>
      </c>
      <c r="CB1587" s="291">
        <v>0.6</v>
      </c>
      <c r="CC1587" s="291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hidden="1" x14ac:dyDescent="0.25">
      <c r="A1588" s="4">
        <v>2021</v>
      </c>
      <c r="B1588" s="308">
        <v>44361</v>
      </c>
      <c r="C1588" s="4" t="s">
        <v>66</v>
      </c>
      <c r="D1588" s="4" t="s">
        <v>1511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1491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+VLOOKUP(G1588,Liste!$A$7:$G$69,3,FALSE)</f>
        <v>Chêne sessile</v>
      </c>
      <c r="BI1588" s="96" t="str">
        <f>+VLOOKUP(H1588,Liste!$B$7:$G$69,5,FALSE)</f>
        <v>Guide chênaie atlantique</v>
      </c>
      <c r="BJ1588" s="131">
        <f t="shared" si="475"/>
        <v>174</v>
      </c>
      <c r="BK1588" s="131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0" t="str">
        <f>+VLOOKUP(G1588,Liste!$A$7:$H$69,8,FALSE)</f>
        <v>Feuillus</v>
      </c>
      <c r="BU1588" s="290">
        <f t="shared" si="478"/>
        <v>1</v>
      </c>
      <c r="BV1588" s="292">
        <f t="shared" si="479"/>
        <v>0</v>
      </c>
      <c r="BW1588" s="311">
        <v>0</v>
      </c>
      <c r="BX1588" s="290">
        <f t="shared" si="480"/>
        <v>0.25</v>
      </c>
      <c r="BY1588">
        <f t="shared" si="481"/>
        <v>0</v>
      </c>
      <c r="BZ1588" s="296">
        <f t="shared" si="482"/>
        <v>0</v>
      </c>
      <c r="CB1588" s="291">
        <v>0.6</v>
      </c>
      <c r="CC1588" s="291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hidden="1" x14ac:dyDescent="0.25">
      <c r="A1589" s="4">
        <v>2021</v>
      </c>
      <c r="B1589" s="308">
        <v>44361</v>
      </c>
      <c r="C1589" s="4" t="s">
        <v>66</v>
      </c>
      <c r="D1589" s="4" t="s">
        <v>1511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1491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+VLOOKUP(G1589,Liste!$A$7:$G$69,3,FALSE)</f>
        <v>Chêne sessile</v>
      </c>
      <c r="BI1589" s="96" t="str">
        <f>+VLOOKUP(H1589,Liste!$B$7:$G$69,5,FALSE)</f>
        <v>Guide chênaie atlantique</v>
      </c>
      <c r="BJ1589" s="131">
        <f t="shared" si="475"/>
        <v>174</v>
      </c>
      <c r="BK1589" s="131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0" t="str">
        <f>+VLOOKUP(G1589,Liste!$A$7:$H$69,8,FALSE)</f>
        <v>Feuillus</v>
      </c>
      <c r="BU1589" s="290">
        <f t="shared" si="478"/>
        <v>1</v>
      </c>
      <c r="BV1589" s="292">
        <f t="shared" si="479"/>
        <v>0</v>
      </c>
      <c r="BW1589" s="311">
        <v>0</v>
      </c>
      <c r="BX1589" s="290">
        <f t="shared" si="480"/>
        <v>0.25</v>
      </c>
      <c r="BY1589">
        <f t="shared" si="481"/>
        <v>0</v>
      </c>
      <c r="BZ1589" s="296">
        <f t="shared" si="482"/>
        <v>0</v>
      </c>
      <c r="CB1589" s="291">
        <v>0.6</v>
      </c>
      <c r="CC1589" s="291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hidden="1" x14ac:dyDescent="0.25">
      <c r="A1590" s="4">
        <v>2021</v>
      </c>
      <c r="B1590" s="308">
        <v>44361</v>
      </c>
      <c r="C1590" s="4" t="s">
        <v>66</v>
      </c>
      <c r="D1590" s="4" t="s">
        <v>1511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1491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+VLOOKUP(G1590,Liste!$A$7:$G$69,3,FALSE)</f>
        <v>Chêne sessile</v>
      </c>
      <c r="BI1590" s="96" t="str">
        <f>+VLOOKUP(H1590,Liste!$B$7:$G$69,5,FALSE)</f>
        <v>Guide chênaie atlantique</v>
      </c>
      <c r="BJ1590" s="131">
        <f t="shared" si="475"/>
        <v>177</v>
      </c>
      <c r="BK1590" s="131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0" t="str">
        <f>+VLOOKUP(G1590,Liste!$A$7:$H$69,8,FALSE)</f>
        <v>Feuillus</v>
      </c>
      <c r="BU1590" s="290">
        <f t="shared" si="478"/>
        <v>1</v>
      </c>
      <c r="BV1590" s="292">
        <f t="shared" si="479"/>
        <v>0</v>
      </c>
      <c r="BW1590" s="311">
        <v>0</v>
      </c>
      <c r="BX1590" s="290">
        <f t="shared" si="480"/>
        <v>0.25</v>
      </c>
      <c r="BY1590">
        <f t="shared" si="481"/>
        <v>0</v>
      </c>
      <c r="BZ1590" s="296">
        <f t="shared" si="482"/>
        <v>0</v>
      </c>
      <c r="CB1590" s="291">
        <v>0.6</v>
      </c>
      <c r="CC1590" s="291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hidden="1" x14ac:dyDescent="0.25">
      <c r="A1591" s="4">
        <v>2021</v>
      </c>
      <c r="B1591" s="308">
        <v>44361</v>
      </c>
      <c r="C1591" s="4" t="s">
        <v>66</v>
      </c>
      <c r="D1591" s="4" t="s">
        <v>1511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1491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+VLOOKUP(G1591,Liste!$A$7:$G$69,3,FALSE)</f>
        <v>Chêne sessile</v>
      </c>
      <c r="BI1591" s="96" t="str">
        <f>+VLOOKUP(H1591,Liste!$B$7:$G$69,5,FALSE)</f>
        <v>Guide chênaie atlantique</v>
      </c>
      <c r="BJ1591" s="131">
        <f t="shared" si="475"/>
        <v>177</v>
      </c>
      <c r="BK1591" s="131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0" t="str">
        <f>+VLOOKUP(G1591,Liste!$A$7:$H$69,8,FALSE)</f>
        <v>Feuillus</v>
      </c>
      <c r="BU1591" s="290">
        <f t="shared" si="478"/>
        <v>1</v>
      </c>
      <c r="BV1591" s="292">
        <f t="shared" si="479"/>
        <v>0</v>
      </c>
      <c r="BW1591" s="311">
        <v>0</v>
      </c>
      <c r="BX1591" s="290">
        <f t="shared" si="480"/>
        <v>0.25</v>
      </c>
      <c r="BY1591">
        <f t="shared" si="481"/>
        <v>0</v>
      </c>
      <c r="BZ1591" s="296">
        <f t="shared" si="482"/>
        <v>0</v>
      </c>
      <c r="CB1591" s="291">
        <v>0.6</v>
      </c>
      <c r="CC1591" s="291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hidden="1" x14ac:dyDescent="0.25">
      <c r="A1592" s="4">
        <v>2021</v>
      </c>
      <c r="B1592" s="308">
        <v>44361</v>
      </c>
      <c r="C1592" s="4" t="s">
        <v>66</v>
      </c>
      <c r="D1592" s="4" t="s">
        <v>1511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1491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+VLOOKUP(G1592,Liste!$A$7:$G$69,3,FALSE)</f>
        <v>Chêne sessile</v>
      </c>
      <c r="BI1592" s="96" t="str">
        <f>+VLOOKUP(H1592,Liste!$B$7:$G$69,5,FALSE)</f>
        <v>Guide chênaie atlantique</v>
      </c>
      <c r="BJ1592" s="131">
        <f t="shared" si="475"/>
        <v>180</v>
      </c>
      <c r="BK1592" s="131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0" t="str">
        <f>+VLOOKUP(G1592,Liste!$A$7:$H$69,8,FALSE)</f>
        <v>Feuillus</v>
      </c>
      <c r="BU1592" s="290">
        <f t="shared" si="478"/>
        <v>1</v>
      </c>
      <c r="BV1592" s="292">
        <f t="shared" si="479"/>
        <v>0</v>
      </c>
      <c r="BW1592" s="311">
        <v>0</v>
      </c>
      <c r="BX1592" s="290">
        <f t="shared" si="480"/>
        <v>0.25</v>
      </c>
      <c r="BY1592">
        <f t="shared" si="481"/>
        <v>0</v>
      </c>
      <c r="BZ1592" s="296">
        <f t="shared" si="482"/>
        <v>0</v>
      </c>
      <c r="CB1592" s="291">
        <v>0.6</v>
      </c>
      <c r="CC1592" s="291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hidden="1" x14ac:dyDescent="0.25">
      <c r="A1593" s="4">
        <v>2021</v>
      </c>
      <c r="B1593" s="308">
        <v>44361</v>
      </c>
      <c r="C1593" s="4" t="s">
        <v>66</v>
      </c>
      <c r="D1593" s="4" t="s">
        <v>1511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1491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+VLOOKUP(G1593,Liste!$A$7:$G$69,3,FALSE)</f>
        <v>Chêne sessile</v>
      </c>
      <c r="BI1593" s="96" t="str">
        <f>+VLOOKUP(H1593,Liste!$B$7:$G$69,5,FALSE)</f>
        <v>Guide chênaie atlantique</v>
      </c>
      <c r="BJ1593" s="131">
        <f t="shared" si="475"/>
        <v>180</v>
      </c>
      <c r="BK1593" s="131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0" t="str">
        <f>+VLOOKUP(G1593,Liste!$A$7:$H$69,8,FALSE)</f>
        <v>Feuillus</v>
      </c>
      <c r="BU1593" s="290">
        <f t="shared" si="478"/>
        <v>1</v>
      </c>
      <c r="BV1593" s="292">
        <f t="shared" si="479"/>
        <v>0</v>
      </c>
      <c r="BW1593" s="311">
        <v>0</v>
      </c>
      <c r="BX1593" s="290">
        <f t="shared" si="480"/>
        <v>0.25</v>
      </c>
      <c r="BY1593">
        <f t="shared" si="481"/>
        <v>0</v>
      </c>
      <c r="BZ1593" s="296">
        <f t="shared" si="482"/>
        <v>0</v>
      </c>
      <c r="CB1593" s="291">
        <v>0.6</v>
      </c>
      <c r="CC1593" s="291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hidden="1" x14ac:dyDescent="0.25">
      <c r="A1594" s="4">
        <v>2021</v>
      </c>
      <c r="B1594" s="308">
        <v>44361</v>
      </c>
      <c r="C1594" s="4" t="s">
        <v>66</v>
      </c>
      <c r="D1594" s="4" t="s">
        <v>1511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1491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+VLOOKUP(G1594,Liste!$A$7:$G$69,3,FALSE)</f>
        <v>Chêne sessile</v>
      </c>
      <c r="BI1594" s="96" t="str">
        <f>+VLOOKUP(H1594,Liste!$B$7:$G$69,5,FALSE)</f>
        <v>Guide chênaie atlantique</v>
      </c>
      <c r="BJ1594" s="131">
        <f t="shared" si="475"/>
        <v>183</v>
      </c>
      <c r="BK1594" s="131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0" t="str">
        <f>+VLOOKUP(G1594,Liste!$A$7:$H$69,8,FALSE)</f>
        <v>Feuillus</v>
      </c>
      <c r="BU1594" s="290">
        <f t="shared" si="478"/>
        <v>1</v>
      </c>
      <c r="BV1594" s="292">
        <f t="shared" si="479"/>
        <v>0</v>
      </c>
      <c r="BW1594" s="311">
        <v>0</v>
      </c>
      <c r="BX1594" s="290">
        <f t="shared" si="480"/>
        <v>0.25</v>
      </c>
      <c r="BY1594">
        <f t="shared" si="481"/>
        <v>0</v>
      </c>
      <c r="BZ1594" s="296">
        <f t="shared" si="482"/>
        <v>0</v>
      </c>
      <c r="CB1594" s="291">
        <v>0.6</v>
      </c>
      <c r="CC1594" s="291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hidden="1" x14ac:dyDescent="0.25">
      <c r="A1595" s="4">
        <v>2021</v>
      </c>
      <c r="B1595" s="308">
        <v>44361</v>
      </c>
      <c r="C1595" s="4" t="s">
        <v>66</v>
      </c>
      <c r="D1595" s="4" t="s">
        <v>1511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1491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+VLOOKUP(G1595,Liste!$A$7:$G$69,3,FALSE)</f>
        <v>Chêne sessile</v>
      </c>
      <c r="BI1595" s="96" t="str">
        <f>+VLOOKUP(H1595,Liste!$B$7:$G$69,5,FALSE)</f>
        <v>Guide chênaie atlantique</v>
      </c>
      <c r="BJ1595" s="131">
        <f t="shared" si="475"/>
        <v>183</v>
      </c>
      <c r="BK1595" s="131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0" t="str">
        <f>+VLOOKUP(G1595,Liste!$A$7:$H$69,8,FALSE)</f>
        <v>Feuillus</v>
      </c>
      <c r="BU1595" s="290">
        <f t="shared" si="478"/>
        <v>1</v>
      </c>
      <c r="BV1595" s="292">
        <f t="shared" si="479"/>
        <v>0</v>
      </c>
      <c r="BW1595" s="311">
        <v>0</v>
      </c>
      <c r="BX1595" s="290">
        <f t="shared" si="480"/>
        <v>0.25</v>
      </c>
      <c r="BY1595">
        <f t="shared" si="481"/>
        <v>0</v>
      </c>
      <c r="BZ1595" s="296">
        <f t="shared" si="482"/>
        <v>0</v>
      </c>
      <c r="CB1595" s="291">
        <v>0.6</v>
      </c>
      <c r="CC1595" s="291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  <row r="1596" spans="1:93" hidden="1" x14ac:dyDescent="0.25">
      <c r="A1596" s="4">
        <v>2021</v>
      </c>
      <c r="B1596" s="308">
        <v>44372</v>
      </c>
      <c r="C1596" s="4" t="s">
        <v>1510</v>
      </c>
      <c r="D1596" s="4" t="s">
        <v>1511</v>
      </c>
      <c r="F1596" s="4" t="s">
        <v>90</v>
      </c>
      <c r="G1596" s="5" t="s">
        <v>1500</v>
      </c>
      <c r="H1596" s="5" t="s">
        <v>1513</v>
      </c>
      <c r="I1596" s="5" t="s">
        <v>18</v>
      </c>
      <c r="J1596" s="5" t="s">
        <v>10</v>
      </c>
      <c r="K1596" s="5">
        <v>12</v>
      </c>
      <c r="L1596" s="5" t="s">
        <v>1514</v>
      </c>
      <c r="M1596" s="5">
        <v>1100</v>
      </c>
      <c r="N1596" s="5" t="s">
        <v>170</v>
      </c>
      <c r="O1596" s="6" t="s">
        <v>81</v>
      </c>
      <c r="P1596" s="6" t="s">
        <v>1516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+VLOOKUP(G1596,Liste!$A$7:$G$69,3,FALSE)</f>
        <v>Pin d'Alep</v>
      </c>
      <c r="BI1596" s="96" t="str">
        <f>+VLOOKUP(H1596,Liste!$B$7:$G$69,5,FALSE)</f>
        <v>Pin d'Alep</v>
      </c>
      <c r="BJ1596" s="131">
        <f t="shared" si="475"/>
        <v>18</v>
      </c>
      <c r="BK1596" s="131" t="str">
        <f t="shared" si="477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0" t="str">
        <f>+VLOOKUP(G1596,Liste!$A$7:$H$69,8,FALSE)</f>
        <v>Résineux</v>
      </c>
      <c r="BU1596" s="290">
        <f t="shared" si="478"/>
        <v>0</v>
      </c>
      <c r="BV1596" s="292">
        <f t="shared" si="479"/>
        <v>1</v>
      </c>
      <c r="BW1596" s="311">
        <v>0</v>
      </c>
      <c r="BX1596" s="290">
        <f t="shared" si="480"/>
        <v>0.43</v>
      </c>
      <c r="BY1596">
        <f t="shared" si="481"/>
        <v>0</v>
      </c>
      <c r="BZ1596" s="296">
        <f t="shared" si="482"/>
        <v>0</v>
      </c>
      <c r="CB1596" s="291">
        <v>0.6</v>
      </c>
      <c r="CC1596" s="291">
        <v>0.4</v>
      </c>
      <c r="CD1596">
        <f t="shared" si="483"/>
        <v>0</v>
      </c>
      <c r="CE1596">
        <f t="shared" si="484"/>
        <v>0</v>
      </c>
      <c r="CF1596">
        <f t="shared" si="485"/>
        <v>0</v>
      </c>
      <c r="CG1596">
        <f t="shared" si="486"/>
        <v>0</v>
      </c>
      <c r="CH1596">
        <f t="shared" si="487"/>
        <v>0</v>
      </c>
      <c r="CI1596">
        <f t="shared" si="488"/>
        <v>0</v>
      </c>
      <c r="CJ1596">
        <f t="shared" si="489"/>
        <v>0</v>
      </c>
      <c r="CK1596">
        <f t="shared" si="490"/>
        <v>0</v>
      </c>
      <c r="CL1596">
        <f t="shared" si="491"/>
        <v>0</v>
      </c>
      <c r="CM1596">
        <f t="shared" si="493"/>
        <v>0</v>
      </c>
      <c r="CN1596">
        <f t="shared" si="492"/>
        <v>0</v>
      </c>
      <c r="CO1596">
        <f t="shared" si="476"/>
        <v>0</v>
      </c>
    </row>
    <row r="1597" spans="1:93" hidden="1" x14ac:dyDescent="0.25">
      <c r="B1597" s="308">
        <v>44372</v>
      </c>
      <c r="C1597" s="4" t="s">
        <v>1510</v>
      </c>
      <c r="D1597" s="4" t="s">
        <v>1511</v>
      </c>
      <c r="F1597" s="4" t="s">
        <v>90</v>
      </c>
      <c r="G1597" s="5" t="s">
        <v>1500</v>
      </c>
      <c r="H1597" s="5" t="s">
        <v>1513</v>
      </c>
      <c r="I1597" s="5" t="s">
        <v>18</v>
      </c>
      <c r="J1597" s="5" t="s">
        <v>10</v>
      </c>
      <c r="K1597" s="5">
        <v>12</v>
      </c>
      <c r="L1597" s="5" t="s">
        <v>1514</v>
      </c>
      <c r="M1597" s="5">
        <v>1100</v>
      </c>
      <c r="N1597" s="5" t="s">
        <v>170</v>
      </c>
      <c r="O1597" s="6" t="s">
        <v>81</v>
      </c>
      <c r="P1597" s="6" t="s">
        <v>1516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+VLOOKUP(G1597,Liste!$A$7:$G$69,3,FALSE)</f>
        <v>Pin d'Alep</v>
      </c>
      <c r="BI1597" s="96" t="str">
        <f>+VLOOKUP(H1597,Liste!$B$7:$G$69,5,FALSE)</f>
        <v>Pin d'Alep</v>
      </c>
      <c r="BJ1597" s="131">
        <f t="shared" si="475"/>
        <v>19</v>
      </c>
      <c r="BK1597" s="131" t="str">
        <f t="shared" si="477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0" t="str">
        <f>+VLOOKUP(G1597,Liste!$A$7:$H$69,8,FALSE)</f>
        <v>Résineux</v>
      </c>
      <c r="BU1597" s="290">
        <f t="shared" si="478"/>
        <v>0</v>
      </c>
      <c r="BV1597" s="292">
        <f t="shared" si="479"/>
        <v>1</v>
      </c>
      <c r="BW1597" s="311">
        <v>0</v>
      </c>
      <c r="BX1597" s="290">
        <f t="shared" si="480"/>
        <v>0.43</v>
      </c>
      <c r="BY1597">
        <f>+IF(BJ1597&lt;=30,AV1597*BX1597,0)</f>
        <v>0</v>
      </c>
      <c r="BZ1597" s="296">
        <f t="shared" si="482"/>
        <v>0</v>
      </c>
      <c r="CB1597" s="291">
        <v>0.6</v>
      </c>
      <c r="CC1597" s="291">
        <v>0.4</v>
      </c>
      <c r="CD1597">
        <f t="shared" si="483"/>
        <v>0</v>
      </c>
      <c r="CE1597">
        <f t="shared" si="484"/>
        <v>0</v>
      </c>
      <c r="CF1597">
        <f t="shared" si="485"/>
        <v>0</v>
      </c>
      <c r="CG1597">
        <f t="shared" si="486"/>
        <v>0</v>
      </c>
      <c r="CH1597">
        <f t="shared" si="487"/>
        <v>0</v>
      </c>
      <c r="CI1597">
        <f t="shared" si="488"/>
        <v>0</v>
      </c>
      <c r="CJ1597">
        <f t="shared" si="489"/>
        <v>0</v>
      </c>
      <c r="CK1597">
        <f t="shared" si="490"/>
        <v>0</v>
      </c>
      <c r="CL1597">
        <f t="shared" si="491"/>
        <v>0</v>
      </c>
      <c r="CM1597">
        <f t="shared" si="493"/>
        <v>0</v>
      </c>
      <c r="CN1597">
        <f t="shared" si="492"/>
        <v>0</v>
      </c>
      <c r="CO1597">
        <f t="shared" si="476"/>
        <v>0</v>
      </c>
    </row>
    <row r="1598" spans="1:93" hidden="1" x14ac:dyDescent="0.25">
      <c r="B1598" s="308">
        <v>44372</v>
      </c>
      <c r="C1598" s="4" t="s">
        <v>1510</v>
      </c>
      <c r="D1598" s="4" t="s">
        <v>1511</v>
      </c>
      <c r="F1598" s="4" t="s">
        <v>90</v>
      </c>
      <c r="G1598" s="5" t="s">
        <v>1500</v>
      </c>
      <c r="H1598" s="5" t="s">
        <v>1513</v>
      </c>
      <c r="I1598" s="5" t="s">
        <v>18</v>
      </c>
      <c r="J1598" s="5" t="s">
        <v>10</v>
      </c>
      <c r="K1598" s="5">
        <v>12</v>
      </c>
      <c r="L1598" s="5" t="s">
        <v>1514</v>
      </c>
      <c r="M1598" s="5">
        <v>1100</v>
      </c>
      <c r="N1598" s="5" t="s">
        <v>170</v>
      </c>
      <c r="O1598" s="6" t="s">
        <v>81</v>
      </c>
      <c r="P1598" s="6" t="s">
        <v>1516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+VLOOKUP(G1598,Liste!$A$7:$G$69,3,FALSE)</f>
        <v>Pin d'Alep</v>
      </c>
      <c r="BI1598" s="96" t="str">
        <f>+VLOOKUP(H1598,Liste!$B$7:$G$69,5,FALSE)</f>
        <v>Pin d'Alep</v>
      </c>
      <c r="BJ1598" s="131">
        <f t="shared" si="475"/>
        <v>20</v>
      </c>
      <c r="BK1598" s="131" t="str">
        <f t="shared" si="477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0" t="str">
        <f>+VLOOKUP(G1598,Liste!$A$7:$H$69,8,FALSE)</f>
        <v>Résineux</v>
      </c>
      <c r="BU1598" s="290">
        <f t="shared" si="478"/>
        <v>0</v>
      </c>
      <c r="BV1598" s="292">
        <f t="shared" si="479"/>
        <v>1</v>
      </c>
      <c r="BW1598" s="311">
        <v>0</v>
      </c>
      <c r="BX1598" s="290">
        <f t="shared" si="480"/>
        <v>0.43</v>
      </c>
      <c r="BY1598">
        <f t="shared" si="481"/>
        <v>0</v>
      </c>
      <c r="BZ1598" s="296">
        <f t="shared" si="482"/>
        <v>0</v>
      </c>
      <c r="CB1598" s="291">
        <v>0.6</v>
      </c>
      <c r="CC1598" s="291">
        <v>0.4</v>
      </c>
      <c r="CD1598">
        <f t="shared" si="483"/>
        <v>0</v>
      </c>
      <c r="CE1598">
        <f t="shared" si="484"/>
        <v>0</v>
      </c>
      <c r="CF1598">
        <f t="shared" si="485"/>
        <v>0</v>
      </c>
      <c r="CG1598">
        <f t="shared" si="486"/>
        <v>0</v>
      </c>
      <c r="CH1598">
        <f t="shared" si="487"/>
        <v>0</v>
      </c>
      <c r="CI1598">
        <f t="shared" si="488"/>
        <v>0</v>
      </c>
      <c r="CJ1598">
        <f t="shared" si="489"/>
        <v>0</v>
      </c>
      <c r="CK1598">
        <f t="shared" si="490"/>
        <v>0</v>
      </c>
      <c r="CL1598">
        <f t="shared" si="491"/>
        <v>0</v>
      </c>
      <c r="CM1598">
        <f t="shared" si="493"/>
        <v>0</v>
      </c>
      <c r="CN1598">
        <f t="shared" si="492"/>
        <v>0</v>
      </c>
      <c r="CO1598">
        <f t="shared" si="476"/>
        <v>0</v>
      </c>
    </row>
    <row r="1599" spans="1:93" hidden="1" x14ac:dyDescent="0.25">
      <c r="B1599" s="308">
        <v>44372</v>
      </c>
      <c r="C1599" s="4" t="s">
        <v>1510</v>
      </c>
      <c r="D1599" s="4" t="s">
        <v>1511</v>
      </c>
      <c r="F1599" s="4" t="s">
        <v>90</v>
      </c>
      <c r="G1599" s="5" t="s">
        <v>1500</v>
      </c>
      <c r="H1599" s="5" t="s">
        <v>1513</v>
      </c>
      <c r="I1599" s="5" t="s">
        <v>18</v>
      </c>
      <c r="J1599" s="5" t="s">
        <v>10</v>
      </c>
      <c r="K1599" s="5">
        <v>12</v>
      </c>
      <c r="L1599" s="5" t="s">
        <v>1514</v>
      </c>
      <c r="M1599" s="5">
        <v>1100</v>
      </c>
      <c r="N1599" s="5" t="s">
        <v>170</v>
      </c>
      <c r="O1599" s="6" t="s">
        <v>81</v>
      </c>
      <c r="P1599" s="6" t="s">
        <v>1516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+VLOOKUP(G1599,Liste!$A$7:$G$69,3,FALSE)</f>
        <v>Pin d'Alep</v>
      </c>
      <c r="BI1599" s="96" t="str">
        <f>+VLOOKUP(H1599,Liste!$B$7:$G$69,5,FALSE)</f>
        <v>Pin d'Alep</v>
      </c>
      <c r="BJ1599" s="131">
        <f t="shared" si="475"/>
        <v>21</v>
      </c>
      <c r="BK1599" s="131" t="str">
        <f t="shared" si="477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0" t="str">
        <f>+VLOOKUP(G1599,Liste!$A$7:$H$69,8,FALSE)</f>
        <v>Résineux</v>
      </c>
      <c r="BU1599" s="290">
        <f t="shared" si="478"/>
        <v>0</v>
      </c>
      <c r="BV1599" s="292">
        <f t="shared" si="479"/>
        <v>1</v>
      </c>
      <c r="BW1599" s="311">
        <v>0</v>
      </c>
      <c r="BX1599" s="290">
        <f t="shared" si="480"/>
        <v>0.43</v>
      </c>
      <c r="BY1599">
        <f t="shared" si="481"/>
        <v>0</v>
      </c>
      <c r="BZ1599" s="296">
        <f t="shared" si="482"/>
        <v>0</v>
      </c>
      <c r="CB1599" s="291">
        <v>0.6</v>
      </c>
      <c r="CC1599" s="291">
        <v>0.4</v>
      </c>
      <c r="CD1599">
        <f t="shared" si="483"/>
        <v>0</v>
      </c>
      <c r="CE1599">
        <f t="shared" si="484"/>
        <v>0</v>
      </c>
      <c r="CF1599">
        <f t="shared" si="485"/>
        <v>0</v>
      </c>
      <c r="CG1599">
        <f t="shared" si="486"/>
        <v>0</v>
      </c>
      <c r="CH1599">
        <f t="shared" si="487"/>
        <v>0</v>
      </c>
      <c r="CI1599">
        <f t="shared" si="488"/>
        <v>0</v>
      </c>
      <c r="CJ1599">
        <f t="shared" si="489"/>
        <v>0</v>
      </c>
      <c r="CK1599">
        <f t="shared" si="490"/>
        <v>0</v>
      </c>
      <c r="CL1599">
        <f t="shared" si="491"/>
        <v>0</v>
      </c>
      <c r="CM1599">
        <f t="shared" si="493"/>
        <v>0</v>
      </c>
      <c r="CN1599">
        <f t="shared" si="492"/>
        <v>0</v>
      </c>
      <c r="CO1599">
        <f t="shared" si="476"/>
        <v>0</v>
      </c>
    </row>
    <row r="1600" spans="1:93" hidden="1" x14ac:dyDescent="0.25">
      <c r="B1600" s="308">
        <v>44372</v>
      </c>
      <c r="C1600" s="4" t="s">
        <v>1510</v>
      </c>
      <c r="D1600" s="4" t="s">
        <v>1511</v>
      </c>
      <c r="F1600" s="4" t="s">
        <v>90</v>
      </c>
      <c r="G1600" s="5" t="s">
        <v>1500</v>
      </c>
      <c r="H1600" s="5" t="s">
        <v>1513</v>
      </c>
      <c r="I1600" s="5" t="s">
        <v>18</v>
      </c>
      <c r="J1600" s="5" t="s">
        <v>10</v>
      </c>
      <c r="K1600" s="5">
        <v>12</v>
      </c>
      <c r="L1600" s="5" t="s">
        <v>1514</v>
      </c>
      <c r="M1600" s="5">
        <v>1100</v>
      </c>
      <c r="N1600" s="5" t="s">
        <v>170</v>
      </c>
      <c r="O1600" s="6" t="s">
        <v>81</v>
      </c>
      <c r="P1600" s="6" t="s">
        <v>1516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+VLOOKUP(G1600,Liste!$A$7:$G$69,3,FALSE)</f>
        <v>Pin d'Alep</v>
      </c>
      <c r="BI1600" s="96" t="str">
        <f>+VLOOKUP(H1600,Liste!$B$7:$G$69,5,FALSE)</f>
        <v>Pin d'Alep</v>
      </c>
      <c r="BJ1600" s="131">
        <f t="shared" si="475"/>
        <v>22</v>
      </c>
      <c r="BK1600" s="131" t="str">
        <f t="shared" si="477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0" t="str">
        <f>+VLOOKUP(G1600,Liste!$A$7:$H$69,8,FALSE)</f>
        <v>Résineux</v>
      </c>
      <c r="BU1600" s="290">
        <f t="shared" si="478"/>
        <v>0</v>
      </c>
      <c r="BV1600" s="292">
        <f t="shared" si="479"/>
        <v>1</v>
      </c>
      <c r="BW1600" s="311">
        <v>0</v>
      </c>
      <c r="BX1600" s="290">
        <f t="shared" si="480"/>
        <v>0.43</v>
      </c>
      <c r="BY1600">
        <f t="shared" si="481"/>
        <v>0</v>
      </c>
      <c r="BZ1600" s="296">
        <f t="shared" si="482"/>
        <v>0</v>
      </c>
      <c r="CB1600" s="291">
        <v>0.6</v>
      </c>
      <c r="CC1600" s="291">
        <v>0.4</v>
      </c>
      <c r="CD1600">
        <f t="shared" si="483"/>
        <v>0</v>
      </c>
      <c r="CE1600">
        <f t="shared" si="484"/>
        <v>0</v>
      </c>
      <c r="CF1600">
        <f t="shared" si="485"/>
        <v>0</v>
      </c>
      <c r="CG1600">
        <f t="shared" si="486"/>
        <v>0</v>
      </c>
      <c r="CH1600">
        <f t="shared" si="487"/>
        <v>0</v>
      </c>
      <c r="CI1600">
        <f t="shared" si="488"/>
        <v>0</v>
      </c>
      <c r="CJ1600">
        <f t="shared" si="489"/>
        <v>0</v>
      </c>
      <c r="CK1600">
        <f t="shared" si="490"/>
        <v>0</v>
      </c>
      <c r="CL1600">
        <f t="shared" si="491"/>
        <v>0</v>
      </c>
      <c r="CM1600">
        <f t="shared" si="493"/>
        <v>0</v>
      </c>
      <c r="CN1600">
        <f t="shared" si="492"/>
        <v>0</v>
      </c>
      <c r="CO1600">
        <f t="shared" si="476"/>
        <v>0</v>
      </c>
    </row>
    <row r="1601" spans="2:93" hidden="1" x14ac:dyDescent="0.25">
      <c r="B1601" s="308">
        <v>44372</v>
      </c>
      <c r="C1601" s="4" t="s">
        <v>1510</v>
      </c>
      <c r="D1601" s="4" t="s">
        <v>1511</v>
      </c>
      <c r="F1601" s="4" t="s">
        <v>90</v>
      </c>
      <c r="G1601" s="5" t="s">
        <v>1500</v>
      </c>
      <c r="H1601" s="5" t="s">
        <v>1513</v>
      </c>
      <c r="I1601" s="5" t="s">
        <v>18</v>
      </c>
      <c r="J1601" s="5" t="s">
        <v>10</v>
      </c>
      <c r="K1601" s="5">
        <v>12</v>
      </c>
      <c r="L1601" s="5" t="s">
        <v>1514</v>
      </c>
      <c r="M1601" s="5">
        <v>1100</v>
      </c>
      <c r="N1601" s="5" t="s">
        <v>170</v>
      </c>
      <c r="O1601" s="6" t="s">
        <v>81</v>
      </c>
      <c r="P1601" s="6" t="s">
        <v>1516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+VLOOKUP(G1601,Liste!$A$7:$G$69,3,FALSE)</f>
        <v>Pin d'Alep</v>
      </c>
      <c r="BI1601" s="96" t="str">
        <f>+VLOOKUP(H1601,Liste!$B$7:$G$69,5,FALSE)</f>
        <v>Pin d'Alep</v>
      </c>
      <c r="BJ1601" s="131">
        <f t="shared" si="475"/>
        <v>23</v>
      </c>
      <c r="BK1601" s="131" t="str">
        <f t="shared" si="477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0" t="str">
        <f>+VLOOKUP(G1601,Liste!$A$7:$H$69,8,FALSE)</f>
        <v>Résineux</v>
      </c>
      <c r="BU1601" s="290">
        <f t="shared" si="478"/>
        <v>0</v>
      </c>
      <c r="BV1601" s="292">
        <f t="shared" si="479"/>
        <v>1</v>
      </c>
      <c r="BW1601" s="311">
        <v>0</v>
      </c>
      <c r="BX1601" s="290">
        <f t="shared" si="480"/>
        <v>0.43</v>
      </c>
      <c r="BY1601">
        <f t="shared" si="481"/>
        <v>0</v>
      </c>
      <c r="BZ1601" s="296">
        <f t="shared" si="482"/>
        <v>0</v>
      </c>
      <c r="CB1601" s="291">
        <v>0.6</v>
      </c>
      <c r="CC1601" s="291">
        <v>0.4</v>
      </c>
      <c r="CD1601">
        <f t="shared" si="483"/>
        <v>0</v>
      </c>
      <c r="CE1601">
        <f t="shared" si="484"/>
        <v>0</v>
      </c>
      <c r="CF1601">
        <f t="shared" si="485"/>
        <v>0</v>
      </c>
      <c r="CG1601">
        <f t="shared" si="486"/>
        <v>0</v>
      </c>
      <c r="CH1601">
        <f t="shared" si="487"/>
        <v>0</v>
      </c>
      <c r="CI1601">
        <f t="shared" si="488"/>
        <v>0</v>
      </c>
      <c r="CJ1601">
        <f t="shared" si="489"/>
        <v>0</v>
      </c>
      <c r="CK1601">
        <f t="shared" si="490"/>
        <v>0</v>
      </c>
      <c r="CL1601">
        <f t="shared" si="491"/>
        <v>0</v>
      </c>
      <c r="CM1601">
        <f t="shared" si="493"/>
        <v>0</v>
      </c>
      <c r="CN1601">
        <f t="shared" si="492"/>
        <v>0</v>
      </c>
      <c r="CO1601">
        <f t="shared" si="476"/>
        <v>0</v>
      </c>
    </row>
    <row r="1602" spans="2:93" hidden="1" x14ac:dyDescent="0.25">
      <c r="B1602" s="308">
        <v>44372</v>
      </c>
      <c r="C1602" s="4" t="s">
        <v>1510</v>
      </c>
      <c r="D1602" s="4" t="s">
        <v>1511</v>
      </c>
      <c r="F1602" s="4" t="s">
        <v>90</v>
      </c>
      <c r="G1602" s="5" t="s">
        <v>1500</v>
      </c>
      <c r="H1602" s="5" t="s">
        <v>1513</v>
      </c>
      <c r="I1602" s="5" t="s">
        <v>18</v>
      </c>
      <c r="J1602" s="5" t="s">
        <v>10</v>
      </c>
      <c r="K1602" s="5">
        <v>12</v>
      </c>
      <c r="L1602" s="5" t="s">
        <v>1514</v>
      </c>
      <c r="M1602" s="5">
        <v>1100</v>
      </c>
      <c r="N1602" s="5" t="s">
        <v>170</v>
      </c>
      <c r="O1602" s="6" t="s">
        <v>81</v>
      </c>
      <c r="P1602" s="6" t="s">
        <v>1516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+VLOOKUP(G1602,Liste!$A$7:$G$69,3,FALSE)</f>
        <v>Pin d'Alep</v>
      </c>
      <c r="BI1602" s="96" t="str">
        <f>+VLOOKUP(H1602,Liste!$B$7:$G$69,5,FALSE)</f>
        <v>Pin d'Alep</v>
      </c>
      <c r="BJ1602" s="131">
        <f t="shared" si="475"/>
        <v>24</v>
      </c>
      <c r="BK1602" s="131" t="str">
        <f t="shared" si="477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0" t="str">
        <f>+VLOOKUP(G1602,Liste!$A$7:$H$69,8,FALSE)</f>
        <v>Résineux</v>
      </c>
      <c r="BU1602" s="290">
        <f t="shared" si="478"/>
        <v>0</v>
      </c>
      <c r="BV1602" s="292">
        <f t="shared" si="479"/>
        <v>1</v>
      </c>
      <c r="BW1602" s="311">
        <v>0</v>
      </c>
      <c r="BX1602" s="290">
        <f t="shared" si="480"/>
        <v>0.43</v>
      </c>
      <c r="BY1602">
        <f t="shared" si="481"/>
        <v>0</v>
      </c>
      <c r="BZ1602" s="296">
        <f t="shared" si="482"/>
        <v>0</v>
      </c>
      <c r="CB1602" s="291">
        <v>0.6</v>
      </c>
      <c r="CC1602" s="291">
        <v>0.4</v>
      </c>
      <c r="CD1602">
        <f t="shared" si="483"/>
        <v>0</v>
      </c>
      <c r="CE1602">
        <f t="shared" si="484"/>
        <v>0</v>
      </c>
      <c r="CF1602">
        <f t="shared" si="485"/>
        <v>0</v>
      </c>
      <c r="CG1602">
        <f t="shared" si="486"/>
        <v>0</v>
      </c>
      <c r="CH1602">
        <f t="shared" si="487"/>
        <v>0</v>
      </c>
      <c r="CI1602">
        <f t="shared" si="488"/>
        <v>0</v>
      </c>
      <c r="CJ1602">
        <f t="shared" si="489"/>
        <v>0</v>
      </c>
      <c r="CK1602">
        <f t="shared" si="490"/>
        <v>0</v>
      </c>
      <c r="CL1602">
        <f t="shared" si="491"/>
        <v>0</v>
      </c>
      <c r="CM1602">
        <f t="shared" si="493"/>
        <v>0</v>
      </c>
      <c r="CN1602">
        <f t="shared" si="492"/>
        <v>0</v>
      </c>
      <c r="CO1602">
        <f t="shared" si="476"/>
        <v>0</v>
      </c>
    </row>
    <row r="1603" spans="2:93" hidden="1" x14ac:dyDescent="0.25">
      <c r="B1603" s="308">
        <v>44372</v>
      </c>
      <c r="C1603" s="4" t="s">
        <v>1510</v>
      </c>
      <c r="D1603" s="4" t="s">
        <v>1511</v>
      </c>
      <c r="F1603" s="4" t="s">
        <v>90</v>
      </c>
      <c r="G1603" s="5" t="s">
        <v>1500</v>
      </c>
      <c r="H1603" s="5" t="s">
        <v>1513</v>
      </c>
      <c r="I1603" s="5" t="s">
        <v>18</v>
      </c>
      <c r="J1603" s="5" t="s">
        <v>10</v>
      </c>
      <c r="K1603" s="5">
        <v>12</v>
      </c>
      <c r="L1603" s="5" t="s">
        <v>1514</v>
      </c>
      <c r="M1603" s="5">
        <v>1100</v>
      </c>
      <c r="N1603" s="5" t="s">
        <v>170</v>
      </c>
      <c r="O1603" s="6" t="s">
        <v>81</v>
      </c>
      <c r="P1603" s="6" t="s">
        <v>1516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+VLOOKUP(G1603,Liste!$A$7:$G$69,3,FALSE)</f>
        <v>Pin d'Alep</v>
      </c>
      <c r="BI1603" s="96" t="str">
        <f>+VLOOKUP(H1603,Liste!$B$7:$G$69,5,FALSE)</f>
        <v>Pin d'Alep</v>
      </c>
      <c r="BJ1603" s="131">
        <f t="shared" ref="BJ1603:BJ1666" si="494">+AC1603</f>
        <v>25</v>
      </c>
      <c r="BK1603" s="131" t="str">
        <f t="shared" si="477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0" t="str">
        <f>+VLOOKUP(G1603,Liste!$A$7:$H$69,8,FALSE)</f>
        <v>Résineux</v>
      </c>
      <c r="BU1603" s="290">
        <f t="shared" si="478"/>
        <v>0</v>
      </c>
      <c r="BV1603" s="292">
        <f t="shared" si="479"/>
        <v>1</v>
      </c>
      <c r="BW1603" s="311">
        <v>0</v>
      </c>
      <c r="BX1603" s="290">
        <f t="shared" si="480"/>
        <v>0.43</v>
      </c>
      <c r="BY1603">
        <f t="shared" si="481"/>
        <v>0</v>
      </c>
      <c r="BZ1603" s="296">
        <f t="shared" si="482"/>
        <v>0</v>
      </c>
      <c r="CB1603" s="291">
        <v>0.6</v>
      </c>
      <c r="CC1603" s="291">
        <v>0.4</v>
      </c>
      <c r="CD1603">
        <f t="shared" si="483"/>
        <v>0</v>
      </c>
      <c r="CE1603">
        <f t="shared" si="484"/>
        <v>0</v>
      </c>
      <c r="CF1603">
        <f t="shared" si="485"/>
        <v>0</v>
      </c>
      <c r="CG1603">
        <f t="shared" si="486"/>
        <v>0</v>
      </c>
      <c r="CH1603">
        <f t="shared" si="487"/>
        <v>0</v>
      </c>
      <c r="CI1603">
        <f t="shared" si="488"/>
        <v>0</v>
      </c>
      <c r="CJ1603">
        <f t="shared" si="489"/>
        <v>0</v>
      </c>
      <c r="CK1603">
        <f t="shared" si="490"/>
        <v>0</v>
      </c>
      <c r="CL1603">
        <f t="shared" si="491"/>
        <v>0</v>
      </c>
      <c r="CM1603">
        <f t="shared" si="493"/>
        <v>0</v>
      </c>
      <c r="CN1603">
        <f t="shared" si="492"/>
        <v>0</v>
      </c>
      <c r="CO1603">
        <f t="shared" ref="CO1603:CO1666" si="495">+IF(BJ1603=30,CN1603/30,0)</f>
        <v>0</v>
      </c>
    </row>
    <row r="1604" spans="2:93" hidden="1" x14ac:dyDescent="0.25">
      <c r="B1604" s="308">
        <v>44372</v>
      </c>
      <c r="C1604" s="4" t="s">
        <v>1510</v>
      </c>
      <c r="D1604" s="4" t="s">
        <v>1511</v>
      </c>
      <c r="F1604" s="4" t="s">
        <v>90</v>
      </c>
      <c r="G1604" s="5" t="s">
        <v>1500</v>
      </c>
      <c r="H1604" s="5" t="s">
        <v>1513</v>
      </c>
      <c r="I1604" s="5" t="s">
        <v>18</v>
      </c>
      <c r="J1604" s="5" t="s">
        <v>10</v>
      </c>
      <c r="K1604" s="5">
        <v>12</v>
      </c>
      <c r="L1604" s="5" t="s">
        <v>1514</v>
      </c>
      <c r="M1604" s="5">
        <v>1100</v>
      </c>
      <c r="N1604" s="5" t="s">
        <v>170</v>
      </c>
      <c r="O1604" s="6" t="s">
        <v>81</v>
      </c>
      <c r="P1604" s="6" t="s">
        <v>1516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+VLOOKUP(G1604,Liste!$A$7:$G$69,3,FALSE)</f>
        <v>Pin d'Alep</v>
      </c>
      <c r="BI1604" s="96" t="str">
        <f>+VLOOKUP(H1604,Liste!$B$7:$G$69,5,FALSE)</f>
        <v>Pin d'Alep</v>
      </c>
      <c r="BJ1604" s="131">
        <f t="shared" si="494"/>
        <v>26</v>
      </c>
      <c r="BK1604" s="131" t="str">
        <f t="shared" ref="BK1604:BK1667" si="496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0" t="str">
        <f>+VLOOKUP(G1604,Liste!$A$7:$H$69,8,FALSE)</f>
        <v>Résineux</v>
      </c>
      <c r="BU1604" s="290">
        <f t="shared" ref="BU1604:BU1667" si="497">IF(BT1604="Résineux",0%,100%)</f>
        <v>0</v>
      </c>
      <c r="BV1604" s="292">
        <f t="shared" ref="BV1604:BV1667" si="498">+IF(BT1604="Résineux",100%,0%)</f>
        <v>1</v>
      </c>
      <c r="BW1604" s="311">
        <v>0</v>
      </c>
      <c r="BX1604" s="290">
        <f t="shared" ref="BX1604:BX1667" si="499">+IF(BV1604&lt;&gt;0,0.43,0.25)</f>
        <v>0.43</v>
      </c>
      <c r="BY1604">
        <f t="shared" ref="BY1604:BY1667" si="500">+IF(BJ1604&lt;=30,AV1604*BX1604,0)</f>
        <v>0</v>
      </c>
      <c r="BZ1604" s="296">
        <f t="shared" ref="BZ1604:BZ1667" si="501">+IF(BJ1604&gt;=31,0,BY1604+BZ1603)</f>
        <v>0</v>
      </c>
      <c r="CB1604" s="291">
        <v>0.6</v>
      </c>
      <c r="CC1604" s="291">
        <v>0.4</v>
      </c>
      <c r="CD1604">
        <f t="shared" ref="CD1604:CD1667" si="502">+IF(BJ1604&lt;=31,AV1604*CA1604*0.5,0)</f>
        <v>0</v>
      </c>
      <c r="CE1604">
        <f t="shared" ref="CE1604:CE1667" si="503">IF(BJ1604&lt;=31,AV1604*CB1604,0)</f>
        <v>0</v>
      </c>
      <c r="CF1604">
        <f t="shared" ref="CF1604:CF1667" si="504">IF(BJ1604&lt;=31,AV1604*CC1604,0)</f>
        <v>0</v>
      </c>
      <c r="CG1604">
        <f t="shared" ref="CG1604:CG1667" si="505">CD1604*44/12*0.475*BF1604</f>
        <v>0</v>
      </c>
      <c r="CH1604">
        <f t="shared" ref="CH1604:CH1667" si="506">CE1604*44/12*0.475*BF1604</f>
        <v>0</v>
      </c>
      <c r="CI1604">
        <f t="shared" ref="CI1604:CI1667" si="507">CF1604*44/12*0.475*BF1604</f>
        <v>0</v>
      </c>
      <c r="CJ1604">
        <f t="shared" ref="CJ1604:CJ1667" si="508">+IF(BJ1604&lt;=31,CJ1603*EXP(-$CJ$1)+CG1603*(1-EXP(-$CJ$1))/$CJ$1,0)</f>
        <v>0</v>
      </c>
      <c r="CK1604">
        <f t="shared" ref="CK1604:CK1667" si="509">+IF(BJ1604&lt;=31,CK1603*EXP(-$CK$1)+CH1603*(1-EXP(-$CK$1))/$CK$1,0)</f>
        <v>0</v>
      </c>
      <c r="CL1604">
        <f t="shared" ref="CL1604:CL1667" si="510">+IF(BJ1604&lt;=31,CL1603*EXP(-$CL$1)+CI1603*(1-EXP(-$CL$1))/$CL$1,0)</f>
        <v>0</v>
      </c>
      <c r="CM1604">
        <f t="shared" si="493"/>
        <v>0</v>
      </c>
      <c r="CN1604">
        <f t="shared" ref="CN1604:CN1667" si="511">+IF(BJ1604&lt;=31,CM1604+CN1603,0)</f>
        <v>0</v>
      </c>
      <c r="CO1604">
        <f t="shared" si="495"/>
        <v>0</v>
      </c>
    </row>
    <row r="1605" spans="2:93" hidden="1" x14ac:dyDescent="0.25">
      <c r="B1605" s="308">
        <v>44372</v>
      </c>
      <c r="C1605" s="4" t="s">
        <v>1510</v>
      </c>
      <c r="D1605" s="4" t="s">
        <v>1511</v>
      </c>
      <c r="F1605" s="4" t="s">
        <v>90</v>
      </c>
      <c r="G1605" s="5" t="s">
        <v>1500</v>
      </c>
      <c r="H1605" s="5" t="s">
        <v>1513</v>
      </c>
      <c r="I1605" s="5" t="s">
        <v>18</v>
      </c>
      <c r="J1605" s="5" t="s">
        <v>10</v>
      </c>
      <c r="K1605" s="5">
        <v>12</v>
      </c>
      <c r="L1605" s="5" t="s">
        <v>1514</v>
      </c>
      <c r="M1605" s="5">
        <v>1100</v>
      </c>
      <c r="N1605" s="5" t="s">
        <v>170</v>
      </c>
      <c r="O1605" s="6" t="s">
        <v>81</v>
      </c>
      <c r="P1605" s="6" t="s">
        <v>1516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+VLOOKUP(G1605,Liste!$A$7:$G$69,3,FALSE)</f>
        <v>Pin d'Alep</v>
      </c>
      <c r="BI1605" s="96" t="str">
        <f>+VLOOKUP(H1605,Liste!$B$7:$G$69,5,FALSE)</f>
        <v>Pin d'Alep</v>
      </c>
      <c r="BJ1605" s="131">
        <f t="shared" si="494"/>
        <v>27</v>
      </c>
      <c r="BK1605" s="131" t="str">
        <f t="shared" si="496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0" t="str">
        <f>+VLOOKUP(G1605,Liste!$A$7:$H$69,8,FALSE)</f>
        <v>Résineux</v>
      </c>
      <c r="BU1605" s="290">
        <f t="shared" si="497"/>
        <v>0</v>
      </c>
      <c r="BV1605" s="292">
        <f t="shared" si="498"/>
        <v>1</v>
      </c>
      <c r="BW1605" s="311">
        <v>0</v>
      </c>
      <c r="BX1605" s="290">
        <f t="shared" si="499"/>
        <v>0.43</v>
      </c>
      <c r="BY1605">
        <f t="shared" si="500"/>
        <v>0</v>
      </c>
      <c r="BZ1605" s="296">
        <f t="shared" si="501"/>
        <v>0</v>
      </c>
      <c r="CB1605" s="291">
        <v>0.6</v>
      </c>
      <c r="CC1605" s="291">
        <v>0.4</v>
      </c>
      <c r="CD1605">
        <f t="shared" si="502"/>
        <v>0</v>
      </c>
      <c r="CE1605">
        <f t="shared" si="503"/>
        <v>0</v>
      </c>
      <c r="CF1605">
        <f t="shared" si="504"/>
        <v>0</v>
      </c>
      <c r="CG1605">
        <f t="shared" si="505"/>
        <v>0</v>
      </c>
      <c r="CH1605">
        <f t="shared" si="506"/>
        <v>0</v>
      </c>
      <c r="CI1605">
        <f t="shared" si="507"/>
        <v>0</v>
      </c>
      <c r="CJ1605">
        <f t="shared" si="508"/>
        <v>0</v>
      </c>
      <c r="CK1605">
        <f t="shared" si="509"/>
        <v>0</v>
      </c>
      <c r="CL1605">
        <f t="shared" si="510"/>
        <v>0</v>
      </c>
      <c r="CM1605">
        <f t="shared" ref="CM1605:CM1668" si="512">+CJ1605+CK1605+CL1605</f>
        <v>0</v>
      </c>
      <c r="CN1605">
        <f t="shared" si="511"/>
        <v>0</v>
      </c>
      <c r="CO1605">
        <f t="shared" si="495"/>
        <v>0</v>
      </c>
    </row>
    <row r="1606" spans="2:93" hidden="1" x14ac:dyDescent="0.25">
      <c r="B1606" s="308">
        <v>44372</v>
      </c>
      <c r="C1606" s="4" t="s">
        <v>1510</v>
      </c>
      <c r="D1606" s="4" t="s">
        <v>1511</v>
      </c>
      <c r="F1606" s="4" t="s">
        <v>90</v>
      </c>
      <c r="G1606" s="5" t="s">
        <v>1500</v>
      </c>
      <c r="H1606" s="5" t="s">
        <v>1513</v>
      </c>
      <c r="I1606" s="5" t="s">
        <v>18</v>
      </c>
      <c r="J1606" s="5" t="s">
        <v>10</v>
      </c>
      <c r="K1606" s="5">
        <v>12</v>
      </c>
      <c r="L1606" s="5" t="s">
        <v>1514</v>
      </c>
      <c r="M1606" s="5">
        <v>1100</v>
      </c>
      <c r="N1606" s="5" t="s">
        <v>170</v>
      </c>
      <c r="O1606" s="6" t="s">
        <v>81</v>
      </c>
      <c r="P1606" s="6" t="s">
        <v>1516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+VLOOKUP(G1606,Liste!$A$7:$G$69,3,FALSE)</f>
        <v>Pin d'Alep</v>
      </c>
      <c r="BI1606" s="96" t="str">
        <f>+VLOOKUP(H1606,Liste!$B$7:$G$69,5,FALSE)</f>
        <v>Pin d'Alep</v>
      </c>
      <c r="BJ1606" s="131">
        <f t="shared" si="494"/>
        <v>28</v>
      </c>
      <c r="BK1606" s="131" t="str">
        <f t="shared" si="496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0" t="str">
        <f>+VLOOKUP(G1606,Liste!$A$7:$H$69,8,FALSE)</f>
        <v>Résineux</v>
      </c>
      <c r="BU1606" s="290">
        <f t="shared" si="497"/>
        <v>0</v>
      </c>
      <c r="BV1606" s="292">
        <f t="shared" si="498"/>
        <v>1</v>
      </c>
      <c r="BW1606" s="311">
        <v>0</v>
      </c>
      <c r="BX1606" s="290">
        <f t="shared" si="499"/>
        <v>0.43</v>
      </c>
      <c r="BY1606">
        <f t="shared" si="500"/>
        <v>0</v>
      </c>
      <c r="BZ1606" s="296">
        <f t="shared" si="501"/>
        <v>0</v>
      </c>
      <c r="CB1606" s="291">
        <v>0.6</v>
      </c>
      <c r="CC1606" s="291">
        <v>0.4</v>
      </c>
      <c r="CD1606">
        <f t="shared" si="502"/>
        <v>0</v>
      </c>
      <c r="CE1606">
        <f t="shared" si="503"/>
        <v>0</v>
      </c>
      <c r="CF1606">
        <f t="shared" si="504"/>
        <v>0</v>
      </c>
      <c r="CG1606">
        <f t="shared" si="505"/>
        <v>0</v>
      </c>
      <c r="CH1606">
        <f t="shared" si="506"/>
        <v>0</v>
      </c>
      <c r="CI1606">
        <f t="shared" si="507"/>
        <v>0</v>
      </c>
      <c r="CJ1606">
        <f t="shared" si="508"/>
        <v>0</v>
      </c>
      <c r="CK1606">
        <f t="shared" si="509"/>
        <v>0</v>
      </c>
      <c r="CL1606">
        <f t="shared" si="510"/>
        <v>0</v>
      </c>
      <c r="CM1606">
        <f t="shared" si="512"/>
        <v>0</v>
      </c>
      <c r="CN1606">
        <f t="shared" si="511"/>
        <v>0</v>
      </c>
      <c r="CO1606">
        <f t="shared" si="495"/>
        <v>0</v>
      </c>
    </row>
    <row r="1607" spans="2:93" hidden="1" x14ac:dyDescent="0.25">
      <c r="B1607" s="308">
        <v>44372</v>
      </c>
      <c r="C1607" s="4" t="s">
        <v>1510</v>
      </c>
      <c r="D1607" s="4" t="s">
        <v>1511</v>
      </c>
      <c r="F1607" s="4" t="s">
        <v>90</v>
      </c>
      <c r="G1607" s="5" t="s">
        <v>1500</v>
      </c>
      <c r="H1607" s="5" t="s">
        <v>1513</v>
      </c>
      <c r="I1607" s="5" t="s">
        <v>18</v>
      </c>
      <c r="J1607" s="5" t="s">
        <v>10</v>
      </c>
      <c r="K1607" s="5">
        <v>12</v>
      </c>
      <c r="L1607" s="5" t="s">
        <v>1514</v>
      </c>
      <c r="M1607" s="5">
        <v>1100</v>
      </c>
      <c r="N1607" s="5" t="s">
        <v>170</v>
      </c>
      <c r="O1607" s="6" t="s">
        <v>81</v>
      </c>
      <c r="P1607" s="6" t="s">
        <v>1516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+VLOOKUP(G1607,Liste!$A$7:$G$69,3,FALSE)</f>
        <v>Pin d'Alep</v>
      </c>
      <c r="BI1607" s="96" t="str">
        <f>+VLOOKUP(H1607,Liste!$B$7:$G$69,5,FALSE)</f>
        <v>Pin d'Alep</v>
      </c>
      <c r="BJ1607" s="131">
        <f t="shared" si="494"/>
        <v>29</v>
      </c>
      <c r="BK1607" s="131" t="str">
        <f t="shared" si="496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0" t="str">
        <f>+VLOOKUP(G1607,Liste!$A$7:$H$69,8,FALSE)</f>
        <v>Résineux</v>
      </c>
      <c r="BU1607" s="290">
        <f t="shared" si="497"/>
        <v>0</v>
      </c>
      <c r="BV1607" s="292">
        <f t="shared" si="498"/>
        <v>1</v>
      </c>
      <c r="BW1607" s="311">
        <v>0</v>
      </c>
      <c r="BX1607" s="290">
        <f t="shared" si="499"/>
        <v>0.43</v>
      </c>
      <c r="BY1607">
        <f t="shared" si="500"/>
        <v>0</v>
      </c>
      <c r="BZ1607" s="296">
        <f t="shared" si="501"/>
        <v>0</v>
      </c>
      <c r="CB1607" s="291">
        <v>0.6</v>
      </c>
      <c r="CC1607" s="291">
        <v>0.4</v>
      </c>
      <c r="CD1607">
        <f t="shared" si="502"/>
        <v>0</v>
      </c>
      <c r="CE1607">
        <f t="shared" si="503"/>
        <v>0</v>
      </c>
      <c r="CF1607">
        <f t="shared" si="504"/>
        <v>0</v>
      </c>
      <c r="CG1607">
        <f t="shared" si="505"/>
        <v>0</v>
      </c>
      <c r="CH1607">
        <f t="shared" si="506"/>
        <v>0</v>
      </c>
      <c r="CI1607">
        <f t="shared" si="507"/>
        <v>0</v>
      </c>
      <c r="CJ1607">
        <f t="shared" si="508"/>
        <v>0</v>
      </c>
      <c r="CK1607">
        <f t="shared" si="509"/>
        <v>0</v>
      </c>
      <c r="CL1607">
        <f t="shared" si="510"/>
        <v>0</v>
      </c>
      <c r="CM1607">
        <f t="shared" si="512"/>
        <v>0</v>
      </c>
      <c r="CN1607">
        <f t="shared" si="511"/>
        <v>0</v>
      </c>
      <c r="CO1607">
        <f t="shared" si="495"/>
        <v>0</v>
      </c>
    </row>
    <row r="1608" spans="2:93" hidden="1" x14ac:dyDescent="0.25">
      <c r="B1608" s="308">
        <v>44372</v>
      </c>
      <c r="C1608" s="4" t="s">
        <v>1510</v>
      </c>
      <c r="D1608" s="4" t="s">
        <v>1511</v>
      </c>
      <c r="F1608" s="4" t="s">
        <v>90</v>
      </c>
      <c r="G1608" s="5" t="s">
        <v>1500</v>
      </c>
      <c r="H1608" s="5" t="s">
        <v>1513</v>
      </c>
      <c r="I1608" s="5" t="s">
        <v>18</v>
      </c>
      <c r="J1608" s="5" t="s">
        <v>10</v>
      </c>
      <c r="K1608" s="5">
        <v>12</v>
      </c>
      <c r="L1608" s="5" t="s">
        <v>1514</v>
      </c>
      <c r="M1608" s="5">
        <v>1100</v>
      </c>
      <c r="N1608" s="5" t="s">
        <v>170</v>
      </c>
      <c r="O1608" s="6" t="s">
        <v>81</v>
      </c>
      <c r="P1608" s="6" t="s">
        <v>1516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+VLOOKUP(G1608,Liste!$A$7:$G$69,3,FALSE)</f>
        <v>Pin d'Alep</v>
      </c>
      <c r="BI1608" s="96" t="str">
        <f>+VLOOKUP(H1608,Liste!$B$7:$G$69,5,FALSE)</f>
        <v>Pin d'Alep</v>
      </c>
      <c r="BJ1608" s="131">
        <f t="shared" si="494"/>
        <v>30</v>
      </c>
      <c r="BK1608" s="131" t="str">
        <f t="shared" si="496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0" t="str">
        <f>+VLOOKUP(G1608,Liste!$A$7:$H$69,8,FALSE)</f>
        <v>Résineux</v>
      </c>
      <c r="BU1608" s="290">
        <f t="shared" si="497"/>
        <v>0</v>
      </c>
      <c r="BV1608" s="292">
        <f t="shared" si="498"/>
        <v>1</v>
      </c>
      <c r="BW1608" s="311">
        <v>0</v>
      </c>
      <c r="BX1608" s="290">
        <f t="shared" si="499"/>
        <v>0.43</v>
      </c>
      <c r="BY1608">
        <f t="shared" si="500"/>
        <v>0</v>
      </c>
      <c r="BZ1608" s="296">
        <f t="shared" si="501"/>
        <v>0</v>
      </c>
      <c r="CB1608" s="291">
        <v>0.6</v>
      </c>
      <c r="CC1608" s="291">
        <v>0.4</v>
      </c>
      <c r="CD1608">
        <f t="shared" si="502"/>
        <v>0</v>
      </c>
      <c r="CE1608">
        <f t="shared" si="503"/>
        <v>0</v>
      </c>
      <c r="CF1608">
        <f t="shared" si="504"/>
        <v>0</v>
      </c>
      <c r="CG1608">
        <f t="shared" si="505"/>
        <v>0</v>
      </c>
      <c r="CH1608">
        <f t="shared" si="506"/>
        <v>0</v>
      </c>
      <c r="CI1608">
        <f t="shared" si="507"/>
        <v>0</v>
      </c>
      <c r="CJ1608">
        <f t="shared" si="508"/>
        <v>0</v>
      </c>
      <c r="CK1608">
        <f t="shared" si="509"/>
        <v>0</v>
      </c>
      <c r="CL1608">
        <f t="shared" si="510"/>
        <v>0</v>
      </c>
      <c r="CM1608">
        <f t="shared" si="512"/>
        <v>0</v>
      </c>
      <c r="CN1608">
        <f t="shared" si="511"/>
        <v>0</v>
      </c>
      <c r="CO1608">
        <f t="shared" si="495"/>
        <v>0</v>
      </c>
    </row>
    <row r="1609" spans="2:93" hidden="1" x14ac:dyDescent="0.25">
      <c r="B1609" s="308">
        <v>44372</v>
      </c>
      <c r="C1609" s="4" t="s">
        <v>1510</v>
      </c>
      <c r="D1609" s="4" t="s">
        <v>1511</v>
      </c>
      <c r="F1609" s="4" t="s">
        <v>90</v>
      </c>
      <c r="G1609" s="5" t="s">
        <v>1500</v>
      </c>
      <c r="H1609" s="5" t="s">
        <v>1513</v>
      </c>
      <c r="I1609" s="5" t="s">
        <v>18</v>
      </c>
      <c r="J1609" s="5" t="s">
        <v>10</v>
      </c>
      <c r="K1609" s="5">
        <v>12</v>
      </c>
      <c r="L1609" s="5" t="s">
        <v>1514</v>
      </c>
      <c r="M1609" s="5">
        <v>1100</v>
      </c>
      <c r="N1609" s="5" t="s">
        <v>170</v>
      </c>
      <c r="O1609" s="6" t="s">
        <v>81</v>
      </c>
      <c r="P1609" s="6" t="s">
        <v>1516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+VLOOKUP(G1609,Liste!$A$7:$G$69,3,FALSE)</f>
        <v>Pin d'Alep</v>
      </c>
      <c r="BI1609" s="96" t="str">
        <f>+VLOOKUP(H1609,Liste!$B$7:$G$69,5,FALSE)</f>
        <v>Pin d'Alep</v>
      </c>
      <c r="BJ1609" s="131">
        <f t="shared" si="494"/>
        <v>31</v>
      </c>
      <c r="BK1609" s="131" t="str">
        <f t="shared" si="496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0" t="str">
        <f>+VLOOKUP(G1609,Liste!$A$7:$H$69,8,FALSE)</f>
        <v>Résineux</v>
      </c>
      <c r="BU1609" s="290">
        <f t="shared" si="497"/>
        <v>0</v>
      </c>
      <c r="BV1609" s="292">
        <f t="shared" si="498"/>
        <v>1</v>
      </c>
      <c r="BW1609" s="311">
        <v>0</v>
      </c>
      <c r="BX1609" s="290">
        <f t="shared" si="499"/>
        <v>0.43</v>
      </c>
      <c r="BY1609">
        <f t="shared" si="500"/>
        <v>0</v>
      </c>
      <c r="BZ1609" s="296">
        <f t="shared" si="501"/>
        <v>0</v>
      </c>
      <c r="CB1609" s="291">
        <v>0.6</v>
      </c>
      <c r="CC1609" s="291">
        <v>0.4</v>
      </c>
      <c r="CD1609">
        <f t="shared" si="502"/>
        <v>0</v>
      </c>
      <c r="CE1609">
        <f t="shared" si="503"/>
        <v>0</v>
      </c>
      <c r="CF1609">
        <f t="shared" si="504"/>
        <v>0</v>
      </c>
      <c r="CG1609">
        <f t="shared" si="505"/>
        <v>0</v>
      </c>
      <c r="CH1609">
        <f t="shared" si="506"/>
        <v>0</v>
      </c>
      <c r="CI1609">
        <f t="shared" si="507"/>
        <v>0</v>
      </c>
      <c r="CJ1609">
        <f t="shared" si="508"/>
        <v>0</v>
      </c>
      <c r="CK1609">
        <f t="shared" si="509"/>
        <v>0</v>
      </c>
      <c r="CL1609">
        <f t="shared" si="510"/>
        <v>0</v>
      </c>
      <c r="CM1609">
        <f t="shared" si="512"/>
        <v>0</v>
      </c>
      <c r="CN1609">
        <f t="shared" si="511"/>
        <v>0</v>
      </c>
      <c r="CO1609">
        <f t="shared" si="495"/>
        <v>0</v>
      </c>
    </row>
    <row r="1610" spans="2:93" hidden="1" x14ac:dyDescent="0.25">
      <c r="B1610" s="308">
        <v>44372</v>
      </c>
      <c r="C1610" s="4" t="s">
        <v>1510</v>
      </c>
      <c r="D1610" s="4" t="s">
        <v>1511</v>
      </c>
      <c r="F1610" s="4" t="s">
        <v>90</v>
      </c>
      <c r="G1610" s="5" t="s">
        <v>1500</v>
      </c>
      <c r="H1610" s="5" t="s">
        <v>1513</v>
      </c>
      <c r="I1610" s="5" t="s">
        <v>18</v>
      </c>
      <c r="J1610" s="5" t="s">
        <v>10</v>
      </c>
      <c r="K1610" s="5">
        <v>12</v>
      </c>
      <c r="L1610" s="5" t="s">
        <v>1514</v>
      </c>
      <c r="M1610" s="5">
        <v>1100</v>
      </c>
      <c r="N1610" s="5" t="s">
        <v>170</v>
      </c>
      <c r="O1610" s="6" t="s">
        <v>81</v>
      </c>
      <c r="P1610" s="6" t="s">
        <v>1516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+VLOOKUP(G1610,Liste!$A$7:$G$69,3,FALSE)</f>
        <v>Pin d'Alep</v>
      </c>
      <c r="BI1610" s="96" t="str">
        <f>+VLOOKUP(H1610,Liste!$B$7:$G$69,5,FALSE)</f>
        <v>Pin d'Alep</v>
      </c>
      <c r="BJ1610" s="131">
        <f t="shared" si="494"/>
        <v>32</v>
      </c>
      <c r="BK1610" s="131" t="str">
        <f t="shared" si="496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0" t="str">
        <f>+VLOOKUP(G1610,Liste!$A$7:$H$69,8,FALSE)</f>
        <v>Résineux</v>
      </c>
      <c r="BU1610" s="290">
        <f t="shared" si="497"/>
        <v>0</v>
      </c>
      <c r="BV1610" s="292">
        <f t="shared" si="498"/>
        <v>1</v>
      </c>
      <c r="BW1610" s="311">
        <v>0</v>
      </c>
      <c r="BX1610" s="290">
        <f t="shared" si="499"/>
        <v>0.43</v>
      </c>
      <c r="BY1610">
        <f t="shared" si="500"/>
        <v>0</v>
      </c>
      <c r="BZ1610" s="296">
        <f t="shared" si="501"/>
        <v>0</v>
      </c>
      <c r="CB1610" s="291">
        <v>0.6</v>
      </c>
      <c r="CC1610" s="291">
        <v>0.4</v>
      </c>
      <c r="CD1610">
        <f t="shared" si="502"/>
        <v>0</v>
      </c>
      <c r="CE1610">
        <f t="shared" si="503"/>
        <v>0</v>
      </c>
      <c r="CF1610">
        <f t="shared" si="504"/>
        <v>0</v>
      </c>
      <c r="CG1610">
        <f t="shared" si="505"/>
        <v>0</v>
      </c>
      <c r="CH1610">
        <f t="shared" si="506"/>
        <v>0</v>
      </c>
      <c r="CI1610">
        <f t="shared" si="507"/>
        <v>0</v>
      </c>
      <c r="CJ1610">
        <f t="shared" si="508"/>
        <v>0</v>
      </c>
      <c r="CK1610">
        <f t="shared" si="509"/>
        <v>0</v>
      </c>
      <c r="CL1610">
        <f t="shared" si="510"/>
        <v>0</v>
      </c>
      <c r="CM1610">
        <f t="shared" si="512"/>
        <v>0</v>
      </c>
      <c r="CN1610">
        <f t="shared" si="511"/>
        <v>0</v>
      </c>
      <c r="CO1610">
        <f t="shared" si="495"/>
        <v>0</v>
      </c>
    </row>
    <row r="1611" spans="2:93" hidden="1" x14ac:dyDescent="0.25">
      <c r="B1611" s="308">
        <v>44372</v>
      </c>
      <c r="C1611" s="4" t="s">
        <v>1510</v>
      </c>
      <c r="D1611" s="4" t="s">
        <v>1511</v>
      </c>
      <c r="F1611" s="4" t="s">
        <v>90</v>
      </c>
      <c r="G1611" s="5" t="s">
        <v>1500</v>
      </c>
      <c r="H1611" s="5" t="s">
        <v>1513</v>
      </c>
      <c r="I1611" s="5" t="s">
        <v>18</v>
      </c>
      <c r="J1611" s="5" t="s">
        <v>10</v>
      </c>
      <c r="K1611" s="5">
        <v>12</v>
      </c>
      <c r="L1611" s="5" t="s">
        <v>1514</v>
      </c>
      <c r="M1611" s="5">
        <v>1100</v>
      </c>
      <c r="N1611" s="5" t="s">
        <v>170</v>
      </c>
      <c r="O1611" s="6" t="s">
        <v>81</v>
      </c>
      <c r="P1611" s="6" t="s">
        <v>1516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+VLOOKUP(G1611,Liste!$A$7:$G$69,3,FALSE)</f>
        <v>Pin d'Alep</v>
      </c>
      <c r="BI1611" s="96" t="str">
        <f>+VLOOKUP(H1611,Liste!$B$7:$G$69,5,FALSE)</f>
        <v>Pin d'Alep</v>
      </c>
      <c r="BJ1611" s="131">
        <f t="shared" si="494"/>
        <v>33</v>
      </c>
      <c r="BK1611" s="131" t="str">
        <f t="shared" si="496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0" t="str">
        <f>+VLOOKUP(G1611,Liste!$A$7:$H$69,8,FALSE)</f>
        <v>Résineux</v>
      </c>
      <c r="BU1611" s="290">
        <f t="shared" si="497"/>
        <v>0</v>
      </c>
      <c r="BV1611" s="292">
        <f t="shared" si="498"/>
        <v>1</v>
      </c>
      <c r="BW1611" s="311">
        <v>0</v>
      </c>
      <c r="BX1611" s="290">
        <f t="shared" si="499"/>
        <v>0.43</v>
      </c>
      <c r="BY1611">
        <f t="shared" si="500"/>
        <v>0</v>
      </c>
      <c r="BZ1611" s="296">
        <f t="shared" si="501"/>
        <v>0</v>
      </c>
      <c r="CB1611" s="291">
        <v>0.6</v>
      </c>
      <c r="CC1611" s="291">
        <v>0.4</v>
      </c>
      <c r="CD1611">
        <f t="shared" si="502"/>
        <v>0</v>
      </c>
      <c r="CE1611">
        <f t="shared" si="503"/>
        <v>0</v>
      </c>
      <c r="CF1611">
        <f t="shared" si="504"/>
        <v>0</v>
      </c>
      <c r="CG1611">
        <f t="shared" si="505"/>
        <v>0</v>
      </c>
      <c r="CH1611">
        <f t="shared" si="506"/>
        <v>0</v>
      </c>
      <c r="CI1611">
        <f t="shared" si="507"/>
        <v>0</v>
      </c>
      <c r="CJ1611">
        <f t="shared" si="508"/>
        <v>0</v>
      </c>
      <c r="CK1611">
        <f t="shared" si="509"/>
        <v>0</v>
      </c>
      <c r="CL1611">
        <f t="shared" si="510"/>
        <v>0</v>
      </c>
      <c r="CM1611">
        <f t="shared" si="512"/>
        <v>0</v>
      </c>
      <c r="CN1611">
        <f t="shared" si="511"/>
        <v>0</v>
      </c>
      <c r="CO1611">
        <f t="shared" si="495"/>
        <v>0</v>
      </c>
    </row>
    <row r="1612" spans="2:93" hidden="1" x14ac:dyDescent="0.25">
      <c r="B1612" s="308">
        <v>44372</v>
      </c>
      <c r="C1612" s="4" t="s">
        <v>1510</v>
      </c>
      <c r="D1612" s="4" t="s">
        <v>1511</v>
      </c>
      <c r="F1612" s="4" t="s">
        <v>90</v>
      </c>
      <c r="G1612" s="5" t="s">
        <v>1500</v>
      </c>
      <c r="H1612" s="5" t="s">
        <v>1513</v>
      </c>
      <c r="I1612" s="5" t="s">
        <v>18</v>
      </c>
      <c r="J1612" s="5" t="s">
        <v>10</v>
      </c>
      <c r="K1612" s="5">
        <v>12</v>
      </c>
      <c r="L1612" s="5" t="s">
        <v>1514</v>
      </c>
      <c r="M1612" s="5">
        <v>1100</v>
      </c>
      <c r="N1612" s="5" t="s">
        <v>170</v>
      </c>
      <c r="O1612" s="6" t="s">
        <v>81</v>
      </c>
      <c r="P1612" s="6" t="s">
        <v>1516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+VLOOKUP(G1612,Liste!$A$7:$G$69,3,FALSE)</f>
        <v>Pin d'Alep</v>
      </c>
      <c r="BI1612" s="96" t="str">
        <f>+VLOOKUP(H1612,Liste!$B$7:$G$69,5,FALSE)</f>
        <v>Pin d'Alep</v>
      </c>
      <c r="BJ1612" s="131">
        <f t="shared" si="494"/>
        <v>34</v>
      </c>
      <c r="BK1612" s="131" t="str">
        <f t="shared" si="496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0" t="str">
        <f>+VLOOKUP(G1612,Liste!$A$7:$H$69,8,FALSE)</f>
        <v>Résineux</v>
      </c>
      <c r="BU1612" s="290">
        <f t="shared" si="497"/>
        <v>0</v>
      </c>
      <c r="BV1612" s="292">
        <f t="shared" si="498"/>
        <v>1</v>
      </c>
      <c r="BW1612" s="311">
        <v>0</v>
      </c>
      <c r="BX1612" s="290">
        <f t="shared" si="499"/>
        <v>0.43</v>
      </c>
      <c r="BY1612">
        <f t="shared" si="500"/>
        <v>0</v>
      </c>
      <c r="BZ1612" s="296">
        <f t="shared" si="501"/>
        <v>0</v>
      </c>
      <c r="CB1612" s="291">
        <v>0.6</v>
      </c>
      <c r="CC1612" s="291">
        <v>0.4</v>
      </c>
      <c r="CD1612">
        <f t="shared" si="502"/>
        <v>0</v>
      </c>
      <c r="CE1612">
        <f t="shared" si="503"/>
        <v>0</v>
      </c>
      <c r="CF1612">
        <f t="shared" si="504"/>
        <v>0</v>
      </c>
      <c r="CG1612">
        <f t="shared" si="505"/>
        <v>0</v>
      </c>
      <c r="CH1612">
        <f t="shared" si="506"/>
        <v>0</v>
      </c>
      <c r="CI1612">
        <f t="shared" si="507"/>
        <v>0</v>
      </c>
      <c r="CJ1612">
        <f t="shared" si="508"/>
        <v>0</v>
      </c>
      <c r="CK1612">
        <f t="shared" si="509"/>
        <v>0</v>
      </c>
      <c r="CL1612">
        <f t="shared" si="510"/>
        <v>0</v>
      </c>
      <c r="CM1612">
        <f t="shared" si="512"/>
        <v>0</v>
      </c>
      <c r="CN1612">
        <f t="shared" si="511"/>
        <v>0</v>
      </c>
      <c r="CO1612">
        <f t="shared" si="495"/>
        <v>0</v>
      </c>
    </row>
    <row r="1613" spans="2:93" hidden="1" x14ac:dyDescent="0.25">
      <c r="B1613" s="308">
        <v>44372</v>
      </c>
      <c r="C1613" s="4" t="s">
        <v>1510</v>
      </c>
      <c r="D1613" s="4" t="s">
        <v>1511</v>
      </c>
      <c r="F1613" s="4" t="s">
        <v>90</v>
      </c>
      <c r="G1613" s="5" t="s">
        <v>1500</v>
      </c>
      <c r="H1613" s="5" t="s">
        <v>1513</v>
      </c>
      <c r="I1613" s="5" t="s">
        <v>18</v>
      </c>
      <c r="J1613" s="5" t="s">
        <v>10</v>
      </c>
      <c r="K1613" s="5">
        <v>12</v>
      </c>
      <c r="L1613" s="5" t="s">
        <v>1514</v>
      </c>
      <c r="M1613" s="5">
        <v>1100</v>
      </c>
      <c r="N1613" s="5" t="s">
        <v>170</v>
      </c>
      <c r="O1613" s="6" t="s">
        <v>81</v>
      </c>
      <c r="P1613" s="6" t="s">
        <v>1516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+VLOOKUP(G1613,Liste!$A$7:$G$69,3,FALSE)</f>
        <v>Pin d'Alep</v>
      </c>
      <c r="BI1613" s="96" t="str">
        <f>+VLOOKUP(H1613,Liste!$B$7:$G$69,5,FALSE)</f>
        <v>Pin d'Alep</v>
      </c>
      <c r="BJ1613" s="131">
        <f t="shared" si="494"/>
        <v>35</v>
      </c>
      <c r="BK1613" s="131" t="str">
        <f t="shared" si="496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0" t="str">
        <f>+VLOOKUP(G1613,Liste!$A$7:$H$69,8,FALSE)</f>
        <v>Résineux</v>
      </c>
      <c r="BU1613" s="290">
        <f t="shared" si="497"/>
        <v>0</v>
      </c>
      <c r="BV1613" s="292">
        <f t="shared" si="498"/>
        <v>1</v>
      </c>
      <c r="BW1613" s="311">
        <v>0</v>
      </c>
      <c r="BX1613" s="290">
        <f t="shared" si="499"/>
        <v>0.43</v>
      </c>
      <c r="BY1613">
        <f t="shared" si="500"/>
        <v>0</v>
      </c>
      <c r="BZ1613" s="296">
        <f t="shared" si="501"/>
        <v>0</v>
      </c>
      <c r="CB1613" s="291">
        <v>0.6</v>
      </c>
      <c r="CC1613" s="291">
        <v>0.4</v>
      </c>
      <c r="CD1613">
        <f t="shared" si="502"/>
        <v>0</v>
      </c>
      <c r="CE1613">
        <f t="shared" si="503"/>
        <v>0</v>
      </c>
      <c r="CF1613">
        <f t="shared" si="504"/>
        <v>0</v>
      </c>
      <c r="CG1613">
        <f t="shared" si="505"/>
        <v>0</v>
      </c>
      <c r="CH1613">
        <f t="shared" si="506"/>
        <v>0</v>
      </c>
      <c r="CI1613">
        <f t="shared" si="507"/>
        <v>0</v>
      </c>
      <c r="CJ1613">
        <f t="shared" si="508"/>
        <v>0</v>
      </c>
      <c r="CK1613">
        <f t="shared" si="509"/>
        <v>0</v>
      </c>
      <c r="CL1613">
        <f t="shared" si="510"/>
        <v>0</v>
      </c>
      <c r="CM1613">
        <f t="shared" si="512"/>
        <v>0</v>
      </c>
      <c r="CN1613">
        <f t="shared" si="511"/>
        <v>0</v>
      </c>
      <c r="CO1613">
        <f t="shared" si="495"/>
        <v>0</v>
      </c>
    </row>
    <row r="1614" spans="2:93" hidden="1" x14ac:dyDescent="0.25">
      <c r="B1614" s="308">
        <v>44372</v>
      </c>
      <c r="C1614" s="4" t="s">
        <v>1510</v>
      </c>
      <c r="D1614" s="4" t="s">
        <v>1511</v>
      </c>
      <c r="F1614" s="4" t="s">
        <v>90</v>
      </c>
      <c r="G1614" s="5" t="s">
        <v>1500</v>
      </c>
      <c r="H1614" s="5" t="s">
        <v>1513</v>
      </c>
      <c r="I1614" s="5" t="s">
        <v>18</v>
      </c>
      <c r="J1614" s="5" t="s">
        <v>10</v>
      </c>
      <c r="K1614" s="5">
        <v>12</v>
      </c>
      <c r="L1614" s="5" t="s">
        <v>1514</v>
      </c>
      <c r="M1614" s="5">
        <v>1100</v>
      </c>
      <c r="N1614" s="5" t="s">
        <v>170</v>
      </c>
      <c r="O1614" s="6" t="s">
        <v>81</v>
      </c>
      <c r="P1614" s="6" t="s">
        <v>1516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+VLOOKUP(G1614,Liste!$A$7:$G$69,3,FALSE)</f>
        <v>Pin d'Alep</v>
      </c>
      <c r="BI1614" s="96" t="str">
        <f>+VLOOKUP(H1614,Liste!$B$7:$G$69,5,FALSE)</f>
        <v>Pin d'Alep</v>
      </c>
      <c r="BJ1614" s="131">
        <f t="shared" si="494"/>
        <v>36</v>
      </c>
      <c r="BK1614" s="131" t="str">
        <f t="shared" si="496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0" t="str">
        <f>+VLOOKUP(G1614,Liste!$A$7:$H$69,8,FALSE)</f>
        <v>Résineux</v>
      </c>
      <c r="BU1614" s="290">
        <f t="shared" si="497"/>
        <v>0</v>
      </c>
      <c r="BV1614" s="292">
        <f t="shared" si="498"/>
        <v>1</v>
      </c>
      <c r="BW1614" s="311">
        <v>0</v>
      </c>
      <c r="BX1614" s="290">
        <f t="shared" si="499"/>
        <v>0.43</v>
      </c>
      <c r="BY1614">
        <f t="shared" si="500"/>
        <v>0</v>
      </c>
      <c r="BZ1614" s="296">
        <f t="shared" si="501"/>
        <v>0</v>
      </c>
      <c r="CB1614" s="291">
        <v>0.6</v>
      </c>
      <c r="CC1614" s="291">
        <v>0.4</v>
      </c>
      <c r="CD1614">
        <f t="shared" si="502"/>
        <v>0</v>
      </c>
      <c r="CE1614">
        <f t="shared" si="503"/>
        <v>0</v>
      </c>
      <c r="CF1614">
        <f t="shared" si="504"/>
        <v>0</v>
      </c>
      <c r="CG1614">
        <f t="shared" si="505"/>
        <v>0</v>
      </c>
      <c r="CH1614">
        <f t="shared" si="506"/>
        <v>0</v>
      </c>
      <c r="CI1614">
        <f t="shared" si="507"/>
        <v>0</v>
      </c>
      <c r="CJ1614">
        <f t="shared" si="508"/>
        <v>0</v>
      </c>
      <c r="CK1614">
        <f t="shared" si="509"/>
        <v>0</v>
      </c>
      <c r="CL1614">
        <f t="shared" si="510"/>
        <v>0</v>
      </c>
      <c r="CM1614">
        <f t="shared" si="512"/>
        <v>0</v>
      </c>
      <c r="CN1614">
        <f t="shared" si="511"/>
        <v>0</v>
      </c>
      <c r="CO1614">
        <f t="shared" si="495"/>
        <v>0</v>
      </c>
    </row>
    <row r="1615" spans="2:93" hidden="1" x14ac:dyDescent="0.25">
      <c r="B1615" s="308">
        <v>44372</v>
      </c>
      <c r="C1615" s="4" t="s">
        <v>1510</v>
      </c>
      <c r="D1615" s="4" t="s">
        <v>1511</v>
      </c>
      <c r="F1615" s="4" t="s">
        <v>90</v>
      </c>
      <c r="G1615" s="5" t="s">
        <v>1500</v>
      </c>
      <c r="H1615" s="5" t="s">
        <v>1513</v>
      </c>
      <c r="I1615" s="5" t="s">
        <v>18</v>
      </c>
      <c r="J1615" s="5" t="s">
        <v>10</v>
      </c>
      <c r="K1615" s="5">
        <v>12</v>
      </c>
      <c r="L1615" s="5" t="s">
        <v>1514</v>
      </c>
      <c r="M1615" s="5">
        <v>1100</v>
      </c>
      <c r="N1615" s="5" t="s">
        <v>170</v>
      </c>
      <c r="O1615" s="6" t="s">
        <v>81</v>
      </c>
      <c r="P1615" s="6" t="s">
        <v>1516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+VLOOKUP(G1615,Liste!$A$7:$G$69,3,FALSE)</f>
        <v>Pin d'Alep</v>
      </c>
      <c r="BI1615" s="96" t="str">
        <f>+VLOOKUP(H1615,Liste!$B$7:$G$69,5,FALSE)</f>
        <v>Pin d'Alep</v>
      </c>
      <c r="BJ1615" s="131">
        <f t="shared" si="494"/>
        <v>37</v>
      </c>
      <c r="BK1615" s="131" t="str">
        <f t="shared" si="496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0" t="str">
        <f>+VLOOKUP(G1615,Liste!$A$7:$H$69,8,FALSE)</f>
        <v>Résineux</v>
      </c>
      <c r="BU1615" s="290">
        <f t="shared" si="497"/>
        <v>0</v>
      </c>
      <c r="BV1615" s="292">
        <f t="shared" si="498"/>
        <v>1</v>
      </c>
      <c r="BW1615" s="311">
        <v>0</v>
      </c>
      <c r="BX1615" s="290">
        <f t="shared" si="499"/>
        <v>0.43</v>
      </c>
      <c r="BY1615">
        <f t="shared" si="500"/>
        <v>0</v>
      </c>
      <c r="BZ1615" s="296">
        <f t="shared" si="501"/>
        <v>0</v>
      </c>
      <c r="CB1615" s="291">
        <v>0.6</v>
      </c>
      <c r="CC1615" s="291">
        <v>0.4</v>
      </c>
      <c r="CD1615">
        <f t="shared" si="502"/>
        <v>0</v>
      </c>
      <c r="CE1615">
        <f t="shared" si="503"/>
        <v>0</v>
      </c>
      <c r="CF1615">
        <f t="shared" si="504"/>
        <v>0</v>
      </c>
      <c r="CG1615">
        <f t="shared" si="505"/>
        <v>0</v>
      </c>
      <c r="CH1615">
        <f t="shared" si="506"/>
        <v>0</v>
      </c>
      <c r="CI1615">
        <f t="shared" si="507"/>
        <v>0</v>
      </c>
      <c r="CJ1615">
        <f t="shared" si="508"/>
        <v>0</v>
      </c>
      <c r="CK1615">
        <f t="shared" si="509"/>
        <v>0</v>
      </c>
      <c r="CL1615">
        <f t="shared" si="510"/>
        <v>0</v>
      </c>
      <c r="CM1615">
        <f t="shared" si="512"/>
        <v>0</v>
      </c>
      <c r="CN1615">
        <f t="shared" si="511"/>
        <v>0</v>
      </c>
      <c r="CO1615">
        <f t="shared" si="495"/>
        <v>0</v>
      </c>
    </row>
    <row r="1616" spans="2:93" hidden="1" x14ac:dyDescent="0.25">
      <c r="B1616" s="308">
        <v>44372</v>
      </c>
      <c r="C1616" s="4" t="s">
        <v>1510</v>
      </c>
      <c r="D1616" s="4" t="s">
        <v>1511</v>
      </c>
      <c r="F1616" s="4" t="s">
        <v>90</v>
      </c>
      <c r="G1616" s="5" t="s">
        <v>1500</v>
      </c>
      <c r="H1616" s="5" t="s">
        <v>1513</v>
      </c>
      <c r="I1616" s="5" t="s">
        <v>18</v>
      </c>
      <c r="J1616" s="5" t="s">
        <v>10</v>
      </c>
      <c r="K1616" s="5">
        <v>12</v>
      </c>
      <c r="L1616" s="5" t="s">
        <v>1514</v>
      </c>
      <c r="M1616" s="5">
        <v>1100</v>
      </c>
      <c r="N1616" s="5" t="s">
        <v>170</v>
      </c>
      <c r="O1616" s="6" t="s">
        <v>81</v>
      </c>
      <c r="P1616" s="6" t="s">
        <v>1516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+VLOOKUP(G1616,Liste!$A$7:$G$69,3,FALSE)</f>
        <v>Pin d'Alep</v>
      </c>
      <c r="BI1616" s="96" t="str">
        <f>+VLOOKUP(H1616,Liste!$B$7:$G$69,5,FALSE)</f>
        <v>Pin d'Alep</v>
      </c>
      <c r="BJ1616" s="131">
        <f t="shared" si="494"/>
        <v>38</v>
      </c>
      <c r="BK1616" s="131" t="str">
        <f t="shared" si="496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0" t="str">
        <f>+VLOOKUP(G1616,Liste!$A$7:$H$69,8,FALSE)</f>
        <v>Résineux</v>
      </c>
      <c r="BU1616" s="290">
        <f t="shared" si="497"/>
        <v>0</v>
      </c>
      <c r="BV1616" s="292">
        <f t="shared" si="498"/>
        <v>1</v>
      </c>
      <c r="BW1616" s="311">
        <v>0</v>
      </c>
      <c r="BX1616" s="290">
        <f t="shared" si="499"/>
        <v>0.43</v>
      </c>
      <c r="BY1616">
        <f t="shared" si="500"/>
        <v>0</v>
      </c>
      <c r="BZ1616" s="296">
        <f t="shared" si="501"/>
        <v>0</v>
      </c>
      <c r="CB1616" s="291">
        <v>0.6</v>
      </c>
      <c r="CC1616" s="291">
        <v>0.4</v>
      </c>
      <c r="CD1616">
        <f t="shared" si="502"/>
        <v>0</v>
      </c>
      <c r="CE1616">
        <f t="shared" si="503"/>
        <v>0</v>
      </c>
      <c r="CF1616">
        <f t="shared" si="504"/>
        <v>0</v>
      </c>
      <c r="CG1616">
        <f t="shared" si="505"/>
        <v>0</v>
      </c>
      <c r="CH1616">
        <f t="shared" si="506"/>
        <v>0</v>
      </c>
      <c r="CI1616">
        <f t="shared" si="507"/>
        <v>0</v>
      </c>
      <c r="CJ1616">
        <f t="shared" si="508"/>
        <v>0</v>
      </c>
      <c r="CK1616">
        <f t="shared" si="509"/>
        <v>0</v>
      </c>
      <c r="CL1616">
        <f t="shared" si="510"/>
        <v>0</v>
      </c>
      <c r="CM1616">
        <f t="shared" si="512"/>
        <v>0</v>
      </c>
      <c r="CN1616">
        <f t="shared" si="511"/>
        <v>0</v>
      </c>
      <c r="CO1616">
        <f t="shared" si="495"/>
        <v>0</v>
      </c>
    </row>
    <row r="1617" spans="2:93" hidden="1" x14ac:dyDescent="0.25">
      <c r="B1617" s="308">
        <v>44372</v>
      </c>
      <c r="C1617" s="4" t="s">
        <v>1510</v>
      </c>
      <c r="D1617" s="4" t="s">
        <v>1511</v>
      </c>
      <c r="F1617" s="4" t="s">
        <v>90</v>
      </c>
      <c r="G1617" s="5" t="s">
        <v>1500</v>
      </c>
      <c r="H1617" s="5" t="s">
        <v>1513</v>
      </c>
      <c r="I1617" s="5" t="s">
        <v>18</v>
      </c>
      <c r="J1617" s="5" t="s">
        <v>10</v>
      </c>
      <c r="K1617" s="5">
        <v>12</v>
      </c>
      <c r="L1617" s="5" t="s">
        <v>1514</v>
      </c>
      <c r="M1617" s="5">
        <v>1100</v>
      </c>
      <c r="N1617" s="5" t="s">
        <v>170</v>
      </c>
      <c r="O1617" s="6" t="s">
        <v>81</v>
      </c>
      <c r="P1617" s="6" t="s">
        <v>1516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+VLOOKUP(G1617,Liste!$A$7:$G$69,3,FALSE)</f>
        <v>Pin d'Alep</v>
      </c>
      <c r="BI1617" s="96" t="str">
        <f>+VLOOKUP(H1617,Liste!$B$7:$G$69,5,FALSE)</f>
        <v>Pin d'Alep</v>
      </c>
      <c r="BJ1617" s="131">
        <f t="shared" si="494"/>
        <v>39</v>
      </c>
      <c r="BK1617" s="131" t="str">
        <f t="shared" si="496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0" t="str">
        <f>+VLOOKUP(G1617,Liste!$A$7:$H$69,8,FALSE)</f>
        <v>Résineux</v>
      </c>
      <c r="BU1617" s="290">
        <f t="shared" si="497"/>
        <v>0</v>
      </c>
      <c r="BV1617" s="292">
        <f t="shared" si="498"/>
        <v>1</v>
      </c>
      <c r="BW1617" s="311">
        <v>0</v>
      </c>
      <c r="BX1617" s="290">
        <f t="shared" si="499"/>
        <v>0.43</v>
      </c>
      <c r="BY1617">
        <f t="shared" si="500"/>
        <v>0</v>
      </c>
      <c r="BZ1617" s="296">
        <f t="shared" si="501"/>
        <v>0</v>
      </c>
      <c r="CB1617" s="291">
        <v>0.6</v>
      </c>
      <c r="CC1617" s="291">
        <v>0.4</v>
      </c>
      <c r="CD1617">
        <f t="shared" si="502"/>
        <v>0</v>
      </c>
      <c r="CE1617">
        <f t="shared" si="503"/>
        <v>0</v>
      </c>
      <c r="CF1617">
        <f t="shared" si="504"/>
        <v>0</v>
      </c>
      <c r="CG1617">
        <f t="shared" si="505"/>
        <v>0</v>
      </c>
      <c r="CH1617">
        <f t="shared" si="506"/>
        <v>0</v>
      </c>
      <c r="CI1617">
        <f t="shared" si="507"/>
        <v>0</v>
      </c>
      <c r="CJ1617">
        <f t="shared" si="508"/>
        <v>0</v>
      </c>
      <c r="CK1617">
        <f t="shared" si="509"/>
        <v>0</v>
      </c>
      <c r="CL1617">
        <f t="shared" si="510"/>
        <v>0</v>
      </c>
      <c r="CM1617">
        <f t="shared" si="512"/>
        <v>0</v>
      </c>
      <c r="CN1617">
        <f t="shared" si="511"/>
        <v>0</v>
      </c>
      <c r="CO1617">
        <f t="shared" si="495"/>
        <v>0</v>
      </c>
    </row>
    <row r="1618" spans="2:93" hidden="1" x14ac:dyDescent="0.25">
      <c r="B1618" s="308">
        <v>44372</v>
      </c>
      <c r="C1618" s="4" t="s">
        <v>1510</v>
      </c>
      <c r="D1618" s="4" t="s">
        <v>1511</v>
      </c>
      <c r="F1618" s="4" t="s">
        <v>90</v>
      </c>
      <c r="G1618" s="5" t="s">
        <v>1500</v>
      </c>
      <c r="H1618" s="5" t="s">
        <v>1513</v>
      </c>
      <c r="I1618" s="5" t="s">
        <v>18</v>
      </c>
      <c r="J1618" s="5" t="s">
        <v>10</v>
      </c>
      <c r="K1618" s="5">
        <v>12</v>
      </c>
      <c r="L1618" s="5" t="s">
        <v>1514</v>
      </c>
      <c r="M1618" s="5">
        <v>1100</v>
      </c>
      <c r="N1618" s="5" t="s">
        <v>170</v>
      </c>
      <c r="O1618" s="6" t="s">
        <v>81</v>
      </c>
      <c r="P1618" s="6" t="s">
        <v>1516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+VLOOKUP(G1618,Liste!$A$7:$G$69,3,FALSE)</f>
        <v>Pin d'Alep</v>
      </c>
      <c r="BI1618" s="96" t="str">
        <f>+VLOOKUP(H1618,Liste!$B$7:$G$69,5,FALSE)</f>
        <v>Pin d'Alep</v>
      </c>
      <c r="BJ1618" s="131">
        <f t="shared" si="494"/>
        <v>40</v>
      </c>
      <c r="BK1618" s="131" t="str">
        <f t="shared" si="496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0" t="str">
        <f>+VLOOKUP(G1618,Liste!$A$7:$H$69,8,FALSE)</f>
        <v>Résineux</v>
      </c>
      <c r="BU1618" s="290">
        <f t="shared" si="497"/>
        <v>0</v>
      </c>
      <c r="BV1618" s="292">
        <f t="shared" si="498"/>
        <v>1</v>
      </c>
      <c r="BW1618" s="311">
        <v>0</v>
      </c>
      <c r="BX1618" s="290">
        <f t="shared" si="499"/>
        <v>0.43</v>
      </c>
      <c r="BY1618">
        <f t="shared" si="500"/>
        <v>0</v>
      </c>
      <c r="BZ1618" s="296">
        <f t="shared" si="501"/>
        <v>0</v>
      </c>
      <c r="CB1618" s="291">
        <v>0.6</v>
      </c>
      <c r="CC1618" s="291">
        <v>0.4</v>
      </c>
      <c r="CD1618">
        <f t="shared" si="502"/>
        <v>0</v>
      </c>
      <c r="CE1618">
        <f t="shared" si="503"/>
        <v>0</v>
      </c>
      <c r="CF1618">
        <f t="shared" si="504"/>
        <v>0</v>
      </c>
      <c r="CG1618">
        <f t="shared" si="505"/>
        <v>0</v>
      </c>
      <c r="CH1618">
        <f t="shared" si="506"/>
        <v>0</v>
      </c>
      <c r="CI1618">
        <f t="shared" si="507"/>
        <v>0</v>
      </c>
      <c r="CJ1618">
        <f t="shared" si="508"/>
        <v>0</v>
      </c>
      <c r="CK1618">
        <f t="shared" si="509"/>
        <v>0</v>
      </c>
      <c r="CL1618">
        <f t="shared" si="510"/>
        <v>0</v>
      </c>
      <c r="CM1618">
        <f t="shared" si="512"/>
        <v>0</v>
      </c>
      <c r="CN1618">
        <f t="shared" si="511"/>
        <v>0</v>
      </c>
      <c r="CO1618">
        <f t="shared" si="495"/>
        <v>0</v>
      </c>
    </row>
    <row r="1619" spans="2:93" hidden="1" x14ac:dyDescent="0.25">
      <c r="B1619" s="308">
        <v>44372</v>
      </c>
      <c r="C1619" s="4" t="s">
        <v>1510</v>
      </c>
      <c r="D1619" s="4" t="s">
        <v>1511</v>
      </c>
      <c r="F1619" s="4" t="s">
        <v>90</v>
      </c>
      <c r="G1619" s="5" t="s">
        <v>1500</v>
      </c>
      <c r="H1619" s="5" t="s">
        <v>1513</v>
      </c>
      <c r="I1619" s="5" t="s">
        <v>18</v>
      </c>
      <c r="J1619" s="5" t="s">
        <v>10</v>
      </c>
      <c r="K1619" s="5">
        <v>12</v>
      </c>
      <c r="L1619" s="5" t="s">
        <v>1514</v>
      </c>
      <c r="M1619" s="5">
        <v>1100</v>
      </c>
      <c r="N1619" s="5" t="s">
        <v>170</v>
      </c>
      <c r="O1619" s="6" t="s">
        <v>81</v>
      </c>
      <c r="P1619" s="6" t="s">
        <v>1516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+VLOOKUP(G1619,Liste!$A$7:$G$69,3,FALSE)</f>
        <v>Pin d'Alep</v>
      </c>
      <c r="BI1619" s="96" t="str">
        <f>+VLOOKUP(H1619,Liste!$B$7:$G$69,5,FALSE)</f>
        <v>Pin d'Alep</v>
      </c>
      <c r="BJ1619" s="131">
        <f t="shared" si="494"/>
        <v>41</v>
      </c>
      <c r="BK1619" s="131" t="str">
        <f t="shared" si="496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0" t="str">
        <f>+VLOOKUP(G1619,Liste!$A$7:$H$69,8,FALSE)</f>
        <v>Résineux</v>
      </c>
      <c r="BU1619" s="290">
        <f t="shared" si="497"/>
        <v>0</v>
      </c>
      <c r="BV1619" s="292">
        <f t="shared" si="498"/>
        <v>1</v>
      </c>
      <c r="BW1619" s="311">
        <v>0</v>
      </c>
      <c r="BX1619" s="290">
        <f t="shared" si="499"/>
        <v>0.43</v>
      </c>
      <c r="BY1619">
        <f t="shared" si="500"/>
        <v>0</v>
      </c>
      <c r="BZ1619" s="296">
        <f t="shared" si="501"/>
        <v>0</v>
      </c>
      <c r="CB1619" s="291">
        <v>0.6</v>
      </c>
      <c r="CC1619" s="291">
        <v>0.4</v>
      </c>
      <c r="CD1619">
        <f t="shared" si="502"/>
        <v>0</v>
      </c>
      <c r="CE1619">
        <f t="shared" si="503"/>
        <v>0</v>
      </c>
      <c r="CF1619">
        <f t="shared" si="504"/>
        <v>0</v>
      </c>
      <c r="CG1619">
        <f t="shared" si="505"/>
        <v>0</v>
      </c>
      <c r="CH1619">
        <f t="shared" si="506"/>
        <v>0</v>
      </c>
      <c r="CI1619">
        <f t="shared" si="507"/>
        <v>0</v>
      </c>
      <c r="CJ1619">
        <f t="shared" si="508"/>
        <v>0</v>
      </c>
      <c r="CK1619">
        <f t="shared" si="509"/>
        <v>0</v>
      </c>
      <c r="CL1619">
        <f t="shared" si="510"/>
        <v>0</v>
      </c>
      <c r="CM1619">
        <f t="shared" si="512"/>
        <v>0</v>
      </c>
      <c r="CN1619">
        <f t="shared" si="511"/>
        <v>0</v>
      </c>
      <c r="CO1619">
        <f t="shared" si="495"/>
        <v>0</v>
      </c>
    </row>
    <row r="1620" spans="2:93" hidden="1" x14ac:dyDescent="0.25">
      <c r="B1620" s="308">
        <v>44372</v>
      </c>
      <c r="C1620" s="4" t="s">
        <v>1510</v>
      </c>
      <c r="D1620" s="4" t="s">
        <v>1511</v>
      </c>
      <c r="F1620" s="4" t="s">
        <v>90</v>
      </c>
      <c r="G1620" s="5" t="s">
        <v>1500</v>
      </c>
      <c r="H1620" s="5" t="s">
        <v>1513</v>
      </c>
      <c r="I1620" s="5" t="s">
        <v>18</v>
      </c>
      <c r="J1620" s="5" t="s">
        <v>10</v>
      </c>
      <c r="K1620" s="5">
        <v>12</v>
      </c>
      <c r="L1620" s="5" t="s">
        <v>1514</v>
      </c>
      <c r="M1620" s="5">
        <v>1100</v>
      </c>
      <c r="N1620" s="5" t="s">
        <v>170</v>
      </c>
      <c r="O1620" s="6" t="s">
        <v>81</v>
      </c>
      <c r="P1620" s="6" t="s">
        <v>1516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+VLOOKUP(G1620,Liste!$A$7:$G$69,3,FALSE)</f>
        <v>Pin d'Alep</v>
      </c>
      <c r="BI1620" s="96" t="str">
        <f>+VLOOKUP(H1620,Liste!$B$7:$G$69,5,FALSE)</f>
        <v>Pin d'Alep</v>
      </c>
      <c r="BJ1620" s="131">
        <f t="shared" si="494"/>
        <v>42</v>
      </c>
      <c r="BK1620" s="131" t="str">
        <f t="shared" si="496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0" t="str">
        <f>+VLOOKUP(G1620,Liste!$A$7:$H$69,8,FALSE)</f>
        <v>Résineux</v>
      </c>
      <c r="BU1620" s="290">
        <f t="shared" si="497"/>
        <v>0</v>
      </c>
      <c r="BV1620" s="292">
        <f t="shared" si="498"/>
        <v>1</v>
      </c>
      <c r="BW1620" s="311">
        <v>0</v>
      </c>
      <c r="BX1620" s="290">
        <f t="shared" si="499"/>
        <v>0.43</v>
      </c>
      <c r="BY1620">
        <f t="shared" si="500"/>
        <v>0</v>
      </c>
      <c r="BZ1620" s="296">
        <f t="shared" si="501"/>
        <v>0</v>
      </c>
      <c r="CB1620" s="291">
        <v>0.6</v>
      </c>
      <c r="CC1620" s="291">
        <v>0.4</v>
      </c>
      <c r="CD1620">
        <f t="shared" si="502"/>
        <v>0</v>
      </c>
      <c r="CE1620">
        <f t="shared" si="503"/>
        <v>0</v>
      </c>
      <c r="CF1620">
        <f t="shared" si="504"/>
        <v>0</v>
      </c>
      <c r="CG1620">
        <f t="shared" si="505"/>
        <v>0</v>
      </c>
      <c r="CH1620">
        <f t="shared" si="506"/>
        <v>0</v>
      </c>
      <c r="CI1620">
        <f t="shared" si="507"/>
        <v>0</v>
      </c>
      <c r="CJ1620">
        <f t="shared" si="508"/>
        <v>0</v>
      </c>
      <c r="CK1620">
        <f t="shared" si="509"/>
        <v>0</v>
      </c>
      <c r="CL1620">
        <f t="shared" si="510"/>
        <v>0</v>
      </c>
      <c r="CM1620">
        <f t="shared" si="512"/>
        <v>0</v>
      </c>
      <c r="CN1620">
        <f t="shared" si="511"/>
        <v>0</v>
      </c>
      <c r="CO1620">
        <f t="shared" si="495"/>
        <v>0</v>
      </c>
    </row>
    <row r="1621" spans="2:93" hidden="1" x14ac:dyDescent="0.25">
      <c r="B1621" s="308">
        <v>44372</v>
      </c>
      <c r="C1621" s="4" t="s">
        <v>1510</v>
      </c>
      <c r="D1621" s="4" t="s">
        <v>1511</v>
      </c>
      <c r="F1621" s="4" t="s">
        <v>90</v>
      </c>
      <c r="G1621" s="5" t="s">
        <v>1500</v>
      </c>
      <c r="H1621" s="5" t="s">
        <v>1513</v>
      </c>
      <c r="I1621" s="5" t="s">
        <v>18</v>
      </c>
      <c r="J1621" s="5" t="s">
        <v>10</v>
      </c>
      <c r="K1621" s="5">
        <v>12</v>
      </c>
      <c r="L1621" s="5" t="s">
        <v>1514</v>
      </c>
      <c r="M1621" s="5">
        <v>1100</v>
      </c>
      <c r="N1621" s="5" t="s">
        <v>170</v>
      </c>
      <c r="O1621" s="6" t="s">
        <v>81</v>
      </c>
      <c r="P1621" s="6" t="s">
        <v>1516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+VLOOKUP(G1621,Liste!$A$7:$G$69,3,FALSE)</f>
        <v>Pin d'Alep</v>
      </c>
      <c r="BI1621" s="96" t="str">
        <f>+VLOOKUP(H1621,Liste!$B$7:$G$69,5,FALSE)</f>
        <v>Pin d'Alep</v>
      </c>
      <c r="BJ1621" s="131">
        <f t="shared" si="494"/>
        <v>43</v>
      </c>
      <c r="BK1621" s="131" t="str">
        <f t="shared" si="496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0" t="str">
        <f>+VLOOKUP(G1621,Liste!$A$7:$H$69,8,FALSE)</f>
        <v>Résineux</v>
      </c>
      <c r="BU1621" s="290">
        <f t="shared" si="497"/>
        <v>0</v>
      </c>
      <c r="BV1621" s="292">
        <f t="shared" si="498"/>
        <v>1</v>
      </c>
      <c r="BW1621" s="311">
        <v>0</v>
      </c>
      <c r="BX1621" s="290">
        <f t="shared" si="499"/>
        <v>0.43</v>
      </c>
      <c r="BY1621">
        <f t="shared" si="500"/>
        <v>0</v>
      </c>
      <c r="BZ1621" s="296">
        <f t="shared" si="501"/>
        <v>0</v>
      </c>
      <c r="CB1621" s="291">
        <v>0.6</v>
      </c>
      <c r="CC1621" s="291">
        <v>0.4</v>
      </c>
      <c r="CD1621">
        <f t="shared" si="502"/>
        <v>0</v>
      </c>
      <c r="CE1621">
        <f t="shared" si="503"/>
        <v>0</v>
      </c>
      <c r="CF1621">
        <f t="shared" si="504"/>
        <v>0</v>
      </c>
      <c r="CG1621">
        <f t="shared" si="505"/>
        <v>0</v>
      </c>
      <c r="CH1621">
        <f t="shared" si="506"/>
        <v>0</v>
      </c>
      <c r="CI1621">
        <f t="shared" si="507"/>
        <v>0</v>
      </c>
      <c r="CJ1621">
        <f t="shared" si="508"/>
        <v>0</v>
      </c>
      <c r="CK1621">
        <f t="shared" si="509"/>
        <v>0</v>
      </c>
      <c r="CL1621">
        <f t="shared" si="510"/>
        <v>0</v>
      </c>
      <c r="CM1621">
        <f t="shared" si="512"/>
        <v>0</v>
      </c>
      <c r="CN1621">
        <f t="shared" si="511"/>
        <v>0</v>
      </c>
      <c r="CO1621">
        <f t="shared" si="495"/>
        <v>0</v>
      </c>
    </row>
    <row r="1622" spans="2:93" hidden="1" x14ac:dyDescent="0.25">
      <c r="B1622" s="308">
        <v>44372</v>
      </c>
      <c r="C1622" s="4" t="s">
        <v>1510</v>
      </c>
      <c r="D1622" s="4" t="s">
        <v>1511</v>
      </c>
      <c r="F1622" s="4" t="s">
        <v>90</v>
      </c>
      <c r="G1622" s="5" t="s">
        <v>1500</v>
      </c>
      <c r="H1622" s="5" t="s">
        <v>1513</v>
      </c>
      <c r="I1622" s="5" t="s">
        <v>18</v>
      </c>
      <c r="J1622" s="5" t="s">
        <v>10</v>
      </c>
      <c r="K1622" s="5">
        <v>12</v>
      </c>
      <c r="L1622" s="5" t="s">
        <v>1514</v>
      </c>
      <c r="M1622" s="5">
        <v>1100</v>
      </c>
      <c r="N1622" s="5" t="s">
        <v>170</v>
      </c>
      <c r="O1622" s="6" t="s">
        <v>81</v>
      </c>
      <c r="P1622" s="6" t="s">
        <v>1516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+VLOOKUP(G1622,Liste!$A$7:$G$69,3,FALSE)</f>
        <v>Pin d'Alep</v>
      </c>
      <c r="BI1622" s="96" t="str">
        <f>+VLOOKUP(H1622,Liste!$B$7:$G$69,5,FALSE)</f>
        <v>Pin d'Alep</v>
      </c>
      <c r="BJ1622" s="131">
        <f t="shared" si="494"/>
        <v>44</v>
      </c>
      <c r="BK1622" s="131" t="str">
        <f t="shared" si="496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0" t="str">
        <f>+VLOOKUP(G1622,Liste!$A$7:$H$69,8,FALSE)</f>
        <v>Résineux</v>
      </c>
      <c r="BU1622" s="290">
        <f t="shared" si="497"/>
        <v>0</v>
      </c>
      <c r="BV1622" s="292">
        <f t="shared" si="498"/>
        <v>1</v>
      </c>
      <c r="BW1622" s="311">
        <v>0</v>
      </c>
      <c r="BX1622" s="290">
        <f t="shared" si="499"/>
        <v>0.43</v>
      </c>
      <c r="BY1622">
        <f t="shared" si="500"/>
        <v>0</v>
      </c>
      <c r="BZ1622" s="296">
        <f t="shared" si="501"/>
        <v>0</v>
      </c>
      <c r="CB1622" s="291">
        <v>0.6</v>
      </c>
      <c r="CC1622" s="291">
        <v>0.4</v>
      </c>
      <c r="CD1622">
        <f t="shared" si="502"/>
        <v>0</v>
      </c>
      <c r="CE1622">
        <f t="shared" si="503"/>
        <v>0</v>
      </c>
      <c r="CF1622">
        <f t="shared" si="504"/>
        <v>0</v>
      </c>
      <c r="CG1622">
        <f t="shared" si="505"/>
        <v>0</v>
      </c>
      <c r="CH1622">
        <f t="shared" si="506"/>
        <v>0</v>
      </c>
      <c r="CI1622">
        <f t="shared" si="507"/>
        <v>0</v>
      </c>
      <c r="CJ1622">
        <f t="shared" si="508"/>
        <v>0</v>
      </c>
      <c r="CK1622">
        <f t="shared" si="509"/>
        <v>0</v>
      </c>
      <c r="CL1622">
        <f t="shared" si="510"/>
        <v>0</v>
      </c>
      <c r="CM1622">
        <f t="shared" si="512"/>
        <v>0</v>
      </c>
      <c r="CN1622">
        <f t="shared" si="511"/>
        <v>0</v>
      </c>
      <c r="CO1622">
        <f t="shared" si="495"/>
        <v>0</v>
      </c>
    </row>
    <row r="1623" spans="2:93" hidden="1" x14ac:dyDescent="0.25">
      <c r="B1623" s="308">
        <v>44372</v>
      </c>
      <c r="C1623" s="4" t="s">
        <v>1510</v>
      </c>
      <c r="D1623" s="4" t="s">
        <v>1511</v>
      </c>
      <c r="F1623" s="4" t="s">
        <v>90</v>
      </c>
      <c r="G1623" s="5" t="s">
        <v>1500</v>
      </c>
      <c r="H1623" s="5" t="s">
        <v>1513</v>
      </c>
      <c r="I1623" s="5" t="s">
        <v>18</v>
      </c>
      <c r="J1623" s="5" t="s">
        <v>10</v>
      </c>
      <c r="K1623" s="5">
        <v>12</v>
      </c>
      <c r="L1623" s="5" t="s">
        <v>1514</v>
      </c>
      <c r="M1623" s="5">
        <v>1100</v>
      </c>
      <c r="N1623" s="5" t="s">
        <v>170</v>
      </c>
      <c r="O1623" s="6" t="s">
        <v>81</v>
      </c>
      <c r="P1623" s="6" t="s">
        <v>1516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+VLOOKUP(G1623,Liste!$A$7:$G$69,3,FALSE)</f>
        <v>Pin d'Alep</v>
      </c>
      <c r="BI1623" s="96" t="str">
        <f>+VLOOKUP(H1623,Liste!$B$7:$G$69,5,FALSE)</f>
        <v>Pin d'Alep</v>
      </c>
      <c r="BJ1623" s="131">
        <f t="shared" si="494"/>
        <v>45</v>
      </c>
      <c r="BK1623" s="131" t="str">
        <f t="shared" si="496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0" t="str">
        <f>+VLOOKUP(G1623,Liste!$A$7:$H$69,8,FALSE)</f>
        <v>Résineux</v>
      </c>
      <c r="BU1623" s="290">
        <f t="shared" si="497"/>
        <v>0</v>
      </c>
      <c r="BV1623" s="292">
        <f t="shared" si="498"/>
        <v>1</v>
      </c>
      <c r="BW1623" s="311">
        <v>0</v>
      </c>
      <c r="BX1623" s="290">
        <f t="shared" si="499"/>
        <v>0.43</v>
      </c>
      <c r="BY1623">
        <f t="shared" si="500"/>
        <v>0</v>
      </c>
      <c r="BZ1623" s="296">
        <f t="shared" si="501"/>
        <v>0</v>
      </c>
      <c r="CB1623" s="291">
        <v>0.6</v>
      </c>
      <c r="CC1623" s="291">
        <v>0.4</v>
      </c>
      <c r="CD1623">
        <f t="shared" si="502"/>
        <v>0</v>
      </c>
      <c r="CE1623">
        <f t="shared" si="503"/>
        <v>0</v>
      </c>
      <c r="CF1623">
        <f t="shared" si="504"/>
        <v>0</v>
      </c>
      <c r="CG1623">
        <f t="shared" si="505"/>
        <v>0</v>
      </c>
      <c r="CH1623">
        <f t="shared" si="506"/>
        <v>0</v>
      </c>
      <c r="CI1623">
        <f t="shared" si="507"/>
        <v>0</v>
      </c>
      <c r="CJ1623">
        <f t="shared" si="508"/>
        <v>0</v>
      </c>
      <c r="CK1623">
        <f t="shared" si="509"/>
        <v>0</v>
      </c>
      <c r="CL1623">
        <f t="shared" si="510"/>
        <v>0</v>
      </c>
      <c r="CM1623">
        <f t="shared" si="512"/>
        <v>0</v>
      </c>
      <c r="CN1623">
        <f t="shared" si="511"/>
        <v>0</v>
      </c>
      <c r="CO1623">
        <f t="shared" si="495"/>
        <v>0</v>
      </c>
    </row>
    <row r="1624" spans="2:93" hidden="1" x14ac:dyDescent="0.25">
      <c r="B1624" s="308">
        <v>44372</v>
      </c>
      <c r="C1624" s="4" t="s">
        <v>1510</v>
      </c>
      <c r="D1624" s="4" t="s">
        <v>1511</v>
      </c>
      <c r="F1624" s="4" t="s">
        <v>90</v>
      </c>
      <c r="G1624" s="5" t="s">
        <v>1500</v>
      </c>
      <c r="H1624" s="5" t="s">
        <v>1513</v>
      </c>
      <c r="I1624" s="5" t="s">
        <v>18</v>
      </c>
      <c r="J1624" s="5" t="s">
        <v>10</v>
      </c>
      <c r="K1624" s="5">
        <v>12</v>
      </c>
      <c r="L1624" s="5" t="s">
        <v>1514</v>
      </c>
      <c r="M1624" s="5">
        <v>1100</v>
      </c>
      <c r="N1624" s="5" t="s">
        <v>170</v>
      </c>
      <c r="O1624" s="6" t="s">
        <v>81</v>
      </c>
      <c r="P1624" s="6" t="s">
        <v>1516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+VLOOKUP(G1624,Liste!$A$7:$G$69,3,FALSE)</f>
        <v>Pin d'Alep</v>
      </c>
      <c r="BI1624" s="96" t="str">
        <f>+VLOOKUP(H1624,Liste!$B$7:$G$69,5,FALSE)</f>
        <v>Pin d'Alep</v>
      </c>
      <c r="BJ1624" s="131">
        <f t="shared" si="494"/>
        <v>46</v>
      </c>
      <c r="BK1624" s="131" t="str">
        <f t="shared" si="496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0" t="str">
        <f>+VLOOKUP(G1624,Liste!$A$7:$H$69,8,FALSE)</f>
        <v>Résineux</v>
      </c>
      <c r="BU1624" s="290">
        <f t="shared" si="497"/>
        <v>0</v>
      </c>
      <c r="BV1624" s="292">
        <f t="shared" si="498"/>
        <v>1</v>
      </c>
      <c r="BW1624" s="311">
        <v>0</v>
      </c>
      <c r="BX1624" s="290">
        <f t="shared" si="499"/>
        <v>0.43</v>
      </c>
      <c r="BY1624">
        <f t="shared" si="500"/>
        <v>0</v>
      </c>
      <c r="BZ1624" s="296">
        <f t="shared" si="501"/>
        <v>0</v>
      </c>
      <c r="CB1624" s="291">
        <v>0.6</v>
      </c>
      <c r="CC1624" s="291">
        <v>0.4</v>
      </c>
      <c r="CD1624">
        <f t="shared" si="502"/>
        <v>0</v>
      </c>
      <c r="CE1624">
        <f t="shared" si="503"/>
        <v>0</v>
      </c>
      <c r="CF1624">
        <f t="shared" si="504"/>
        <v>0</v>
      </c>
      <c r="CG1624">
        <f t="shared" si="505"/>
        <v>0</v>
      </c>
      <c r="CH1624">
        <f t="shared" si="506"/>
        <v>0</v>
      </c>
      <c r="CI1624">
        <f t="shared" si="507"/>
        <v>0</v>
      </c>
      <c r="CJ1624">
        <f t="shared" si="508"/>
        <v>0</v>
      </c>
      <c r="CK1624">
        <f t="shared" si="509"/>
        <v>0</v>
      </c>
      <c r="CL1624">
        <f t="shared" si="510"/>
        <v>0</v>
      </c>
      <c r="CM1624">
        <f t="shared" si="512"/>
        <v>0</v>
      </c>
      <c r="CN1624">
        <f t="shared" si="511"/>
        <v>0</v>
      </c>
      <c r="CO1624">
        <f t="shared" si="495"/>
        <v>0</v>
      </c>
    </row>
    <row r="1625" spans="2:93" hidden="1" x14ac:dyDescent="0.25">
      <c r="B1625" s="308">
        <v>44372</v>
      </c>
      <c r="C1625" s="4" t="s">
        <v>1510</v>
      </c>
      <c r="D1625" s="4" t="s">
        <v>1511</v>
      </c>
      <c r="F1625" s="4" t="s">
        <v>90</v>
      </c>
      <c r="G1625" s="5" t="s">
        <v>1500</v>
      </c>
      <c r="H1625" s="5" t="s">
        <v>1513</v>
      </c>
      <c r="I1625" s="5" t="s">
        <v>18</v>
      </c>
      <c r="J1625" s="5" t="s">
        <v>10</v>
      </c>
      <c r="K1625" s="5">
        <v>12</v>
      </c>
      <c r="L1625" s="5" t="s">
        <v>1514</v>
      </c>
      <c r="M1625" s="5">
        <v>1100</v>
      </c>
      <c r="N1625" s="5" t="s">
        <v>170</v>
      </c>
      <c r="O1625" s="6" t="s">
        <v>81</v>
      </c>
      <c r="P1625" s="6" t="s">
        <v>1516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+VLOOKUP(G1625,Liste!$A$7:$G$69,3,FALSE)</f>
        <v>Pin d'Alep</v>
      </c>
      <c r="BI1625" s="96" t="str">
        <f>+VLOOKUP(H1625,Liste!$B$7:$G$69,5,FALSE)</f>
        <v>Pin d'Alep</v>
      </c>
      <c r="BJ1625" s="131">
        <f t="shared" si="494"/>
        <v>47</v>
      </c>
      <c r="BK1625" s="131" t="str">
        <f t="shared" si="496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0" t="str">
        <f>+VLOOKUP(G1625,Liste!$A$7:$H$69,8,FALSE)</f>
        <v>Résineux</v>
      </c>
      <c r="BU1625" s="290">
        <f t="shared" si="497"/>
        <v>0</v>
      </c>
      <c r="BV1625" s="292">
        <f t="shared" si="498"/>
        <v>1</v>
      </c>
      <c r="BW1625" s="311">
        <v>0</v>
      </c>
      <c r="BX1625" s="290">
        <f t="shared" si="499"/>
        <v>0.43</v>
      </c>
      <c r="BY1625">
        <f t="shared" si="500"/>
        <v>0</v>
      </c>
      <c r="BZ1625" s="296">
        <f t="shared" si="501"/>
        <v>0</v>
      </c>
      <c r="CB1625" s="291">
        <v>0.6</v>
      </c>
      <c r="CC1625" s="291">
        <v>0.4</v>
      </c>
      <c r="CD1625">
        <f t="shared" si="502"/>
        <v>0</v>
      </c>
      <c r="CE1625">
        <f t="shared" si="503"/>
        <v>0</v>
      </c>
      <c r="CF1625">
        <f t="shared" si="504"/>
        <v>0</v>
      </c>
      <c r="CG1625">
        <f t="shared" si="505"/>
        <v>0</v>
      </c>
      <c r="CH1625">
        <f t="shared" si="506"/>
        <v>0</v>
      </c>
      <c r="CI1625">
        <f t="shared" si="507"/>
        <v>0</v>
      </c>
      <c r="CJ1625">
        <f t="shared" si="508"/>
        <v>0</v>
      </c>
      <c r="CK1625">
        <f t="shared" si="509"/>
        <v>0</v>
      </c>
      <c r="CL1625">
        <f t="shared" si="510"/>
        <v>0</v>
      </c>
      <c r="CM1625">
        <f t="shared" si="512"/>
        <v>0</v>
      </c>
      <c r="CN1625">
        <f t="shared" si="511"/>
        <v>0</v>
      </c>
      <c r="CO1625">
        <f t="shared" si="495"/>
        <v>0</v>
      </c>
    </row>
    <row r="1626" spans="2:93" hidden="1" x14ac:dyDescent="0.25">
      <c r="B1626" s="308">
        <v>44372</v>
      </c>
      <c r="C1626" s="4" t="s">
        <v>1510</v>
      </c>
      <c r="D1626" s="4" t="s">
        <v>1511</v>
      </c>
      <c r="F1626" s="4" t="s">
        <v>90</v>
      </c>
      <c r="G1626" s="5" t="s">
        <v>1500</v>
      </c>
      <c r="H1626" s="5" t="s">
        <v>1513</v>
      </c>
      <c r="I1626" s="5" t="s">
        <v>18</v>
      </c>
      <c r="J1626" s="5" t="s">
        <v>10</v>
      </c>
      <c r="K1626" s="5">
        <v>12</v>
      </c>
      <c r="L1626" s="5" t="s">
        <v>1514</v>
      </c>
      <c r="M1626" s="5">
        <v>1100</v>
      </c>
      <c r="N1626" s="5" t="s">
        <v>170</v>
      </c>
      <c r="O1626" s="6" t="s">
        <v>81</v>
      </c>
      <c r="P1626" s="6" t="s">
        <v>1516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+VLOOKUP(G1626,Liste!$A$7:$G$69,3,FALSE)</f>
        <v>Pin d'Alep</v>
      </c>
      <c r="BI1626" s="96" t="str">
        <f>+VLOOKUP(H1626,Liste!$B$7:$G$69,5,FALSE)</f>
        <v>Pin d'Alep</v>
      </c>
      <c r="BJ1626" s="131">
        <f t="shared" si="494"/>
        <v>48</v>
      </c>
      <c r="BK1626" s="131" t="str">
        <f t="shared" si="496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0" t="str">
        <f>+VLOOKUP(G1626,Liste!$A$7:$H$69,8,FALSE)</f>
        <v>Résineux</v>
      </c>
      <c r="BU1626" s="290">
        <f t="shared" si="497"/>
        <v>0</v>
      </c>
      <c r="BV1626" s="292">
        <f t="shared" si="498"/>
        <v>1</v>
      </c>
      <c r="BW1626" s="311">
        <v>0</v>
      </c>
      <c r="BX1626" s="290">
        <f t="shared" si="499"/>
        <v>0.43</v>
      </c>
      <c r="BY1626">
        <f t="shared" si="500"/>
        <v>0</v>
      </c>
      <c r="BZ1626" s="296">
        <f t="shared" si="501"/>
        <v>0</v>
      </c>
      <c r="CB1626" s="291">
        <v>0.6</v>
      </c>
      <c r="CC1626" s="291">
        <v>0.4</v>
      </c>
      <c r="CD1626">
        <f t="shared" si="502"/>
        <v>0</v>
      </c>
      <c r="CE1626">
        <f t="shared" si="503"/>
        <v>0</v>
      </c>
      <c r="CF1626">
        <f t="shared" si="504"/>
        <v>0</v>
      </c>
      <c r="CG1626">
        <f t="shared" si="505"/>
        <v>0</v>
      </c>
      <c r="CH1626">
        <f t="shared" si="506"/>
        <v>0</v>
      </c>
      <c r="CI1626">
        <f t="shared" si="507"/>
        <v>0</v>
      </c>
      <c r="CJ1626">
        <f t="shared" si="508"/>
        <v>0</v>
      </c>
      <c r="CK1626">
        <f t="shared" si="509"/>
        <v>0</v>
      </c>
      <c r="CL1626">
        <f t="shared" si="510"/>
        <v>0</v>
      </c>
      <c r="CM1626">
        <f t="shared" si="512"/>
        <v>0</v>
      </c>
      <c r="CN1626">
        <f t="shared" si="511"/>
        <v>0</v>
      </c>
      <c r="CO1626">
        <f t="shared" si="495"/>
        <v>0</v>
      </c>
    </row>
    <row r="1627" spans="2:93" hidden="1" x14ac:dyDescent="0.25">
      <c r="B1627" s="308">
        <v>44372</v>
      </c>
      <c r="C1627" s="4" t="s">
        <v>1510</v>
      </c>
      <c r="D1627" s="4" t="s">
        <v>1511</v>
      </c>
      <c r="F1627" s="4" t="s">
        <v>90</v>
      </c>
      <c r="G1627" s="5" t="s">
        <v>1500</v>
      </c>
      <c r="H1627" s="5" t="s">
        <v>1513</v>
      </c>
      <c r="I1627" s="5" t="s">
        <v>18</v>
      </c>
      <c r="J1627" s="5" t="s">
        <v>10</v>
      </c>
      <c r="K1627" s="5">
        <v>12</v>
      </c>
      <c r="L1627" s="5" t="s">
        <v>1514</v>
      </c>
      <c r="M1627" s="5">
        <v>1100</v>
      </c>
      <c r="N1627" s="5" t="s">
        <v>170</v>
      </c>
      <c r="O1627" s="6" t="s">
        <v>81</v>
      </c>
      <c r="P1627" s="6" t="s">
        <v>1516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+VLOOKUP(G1627,Liste!$A$7:$G$69,3,FALSE)</f>
        <v>Pin d'Alep</v>
      </c>
      <c r="BI1627" s="96" t="str">
        <f>+VLOOKUP(H1627,Liste!$B$7:$G$69,5,FALSE)</f>
        <v>Pin d'Alep</v>
      </c>
      <c r="BJ1627" s="131">
        <f t="shared" si="494"/>
        <v>49</v>
      </c>
      <c r="BK1627" s="131" t="str">
        <f t="shared" si="496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0" t="str">
        <f>+VLOOKUP(G1627,Liste!$A$7:$H$69,8,FALSE)</f>
        <v>Résineux</v>
      </c>
      <c r="BU1627" s="290">
        <f t="shared" si="497"/>
        <v>0</v>
      </c>
      <c r="BV1627" s="292">
        <f t="shared" si="498"/>
        <v>1</v>
      </c>
      <c r="BW1627" s="311">
        <v>0</v>
      </c>
      <c r="BX1627" s="290">
        <f t="shared" si="499"/>
        <v>0.43</v>
      </c>
      <c r="BY1627">
        <f t="shared" si="500"/>
        <v>0</v>
      </c>
      <c r="BZ1627" s="296">
        <f t="shared" si="501"/>
        <v>0</v>
      </c>
      <c r="CB1627" s="291">
        <v>0.6</v>
      </c>
      <c r="CC1627" s="291">
        <v>0.4</v>
      </c>
      <c r="CD1627">
        <f t="shared" si="502"/>
        <v>0</v>
      </c>
      <c r="CE1627">
        <f t="shared" si="503"/>
        <v>0</v>
      </c>
      <c r="CF1627">
        <f t="shared" si="504"/>
        <v>0</v>
      </c>
      <c r="CG1627">
        <f t="shared" si="505"/>
        <v>0</v>
      </c>
      <c r="CH1627">
        <f t="shared" si="506"/>
        <v>0</v>
      </c>
      <c r="CI1627">
        <f t="shared" si="507"/>
        <v>0</v>
      </c>
      <c r="CJ1627">
        <f t="shared" si="508"/>
        <v>0</v>
      </c>
      <c r="CK1627">
        <f t="shared" si="509"/>
        <v>0</v>
      </c>
      <c r="CL1627">
        <f t="shared" si="510"/>
        <v>0</v>
      </c>
      <c r="CM1627">
        <f t="shared" si="512"/>
        <v>0</v>
      </c>
      <c r="CN1627">
        <f t="shared" si="511"/>
        <v>0</v>
      </c>
      <c r="CO1627">
        <f t="shared" si="495"/>
        <v>0</v>
      </c>
    </row>
    <row r="1628" spans="2:93" hidden="1" x14ac:dyDescent="0.25">
      <c r="B1628" s="308">
        <v>44372</v>
      </c>
      <c r="C1628" s="4" t="s">
        <v>1510</v>
      </c>
      <c r="D1628" s="4" t="s">
        <v>1511</v>
      </c>
      <c r="F1628" s="4" t="s">
        <v>90</v>
      </c>
      <c r="G1628" s="5" t="s">
        <v>1500</v>
      </c>
      <c r="H1628" s="5" t="s">
        <v>1513</v>
      </c>
      <c r="I1628" s="5" t="s">
        <v>18</v>
      </c>
      <c r="J1628" s="5" t="s">
        <v>10</v>
      </c>
      <c r="K1628" s="5">
        <v>12</v>
      </c>
      <c r="L1628" s="5" t="s">
        <v>1514</v>
      </c>
      <c r="M1628" s="5">
        <v>1100</v>
      </c>
      <c r="N1628" s="5" t="s">
        <v>170</v>
      </c>
      <c r="O1628" s="6" t="s">
        <v>81</v>
      </c>
      <c r="P1628" s="6" t="s">
        <v>1516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+VLOOKUP(G1628,Liste!$A$7:$G$69,3,FALSE)</f>
        <v>Pin d'Alep</v>
      </c>
      <c r="BI1628" s="96" t="str">
        <f>+VLOOKUP(H1628,Liste!$B$7:$G$69,5,FALSE)</f>
        <v>Pin d'Alep</v>
      </c>
      <c r="BJ1628" s="131">
        <f t="shared" si="494"/>
        <v>50</v>
      </c>
      <c r="BK1628" s="131" t="str">
        <f t="shared" si="496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0" t="str">
        <f>+VLOOKUP(G1628,Liste!$A$7:$H$69,8,FALSE)</f>
        <v>Résineux</v>
      </c>
      <c r="BU1628" s="290">
        <f t="shared" si="497"/>
        <v>0</v>
      </c>
      <c r="BV1628" s="292">
        <f t="shared" si="498"/>
        <v>1</v>
      </c>
      <c r="BW1628" s="311">
        <v>0</v>
      </c>
      <c r="BX1628" s="290">
        <f t="shared" si="499"/>
        <v>0.43</v>
      </c>
      <c r="BY1628">
        <f t="shared" si="500"/>
        <v>0</v>
      </c>
      <c r="BZ1628" s="296">
        <f t="shared" si="501"/>
        <v>0</v>
      </c>
      <c r="CB1628" s="291">
        <v>0.6</v>
      </c>
      <c r="CC1628" s="291">
        <v>0.4</v>
      </c>
      <c r="CD1628">
        <f t="shared" si="502"/>
        <v>0</v>
      </c>
      <c r="CE1628">
        <f t="shared" si="503"/>
        <v>0</v>
      </c>
      <c r="CF1628">
        <f t="shared" si="504"/>
        <v>0</v>
      </c>
      <c r="CG1628">
        <f t="shared" si="505"/>
        <v>0</v>
      </c>
      <c r="CH1628">
        <f t="shared" si="506"/>
        <v>0</v>
      </c>
      <c r="CI1628">
        <f t="shared" si="507"/>
        <v>0</v>
      </c>
      <c r="CJ1628">
        <f t="shared" si="508"/>
        <v>0</v>
      </c>
      <c r="CK1628">
        <f t="shared" si="509"/>
        <v>0</v>
      </c>
      <c r="CL1628">
        <f t="shared" si="510"/>
        <v>0</v>
      </c>
      <c r="CM1628">
        <f t="shared" si="512"/>
        <v>0</v>
      </c>
      <c r="CN1628">
        <f t="shared" si="511"/>
        <v>0</v>
      </c>
      <c r="CO1628">
        <f t="shared" si="495"/>
        <v>0</v>
      </c>
    </row>
    <row r="1629" spans="2:93" hidden="1" x14ac:dyDescent="0.25">
      <c r="B1629" s="308">
        <v>44372</v>
      </c>
      <c r="C1629" s="4" t="s">
        <v>1510</v>
      </c>
      <c r="D1629" s="4" t="s">
        <v>1511</v>
      </c>
      <c r="F1629" s="4" t="s">
        <v>90</v>
      </c>
      <c r="G1629" s="5" t="s">
        <v>1500</v>
      </c>
      <c r="H1629" s="5" t="s">
        <v>1513</v>
      </c>
      <c r="I1629" s="5" t="s">
        <v>18</v>
      </c>
      <c r="J1629" s="5" t="s">
        <v>10</v>
      </c>
      <c r="K1629" s="5">
        <v>12</v>
      </c>
      <c r="L1629" s="5" t="s">
        <v>1514</v>
      </c>
      <c r="M1629" s="5">
        <v>1100</v>
      </c>
      <c r="N1629" s="5" t="s">
        <v>170</v>
      </c>
      <c r="O1629" s="6" t="s">
        <v>81</v>
      </c>
      <c r="P1629" s="6" t="s">
        <v>1516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+VLOOKUP(G1629,Liste!$A$7:$G$69,3,FALSE)</f>
        <v>Pin d'Alep</v>
      </c>
      <c r="BI1629" s="96" t="str">
        <f>+VLOOKUP(H1629,Liste!$B$7:$G$69,5,FALSE)</f>
        <v>Pin d'Alep</v>
      </c>
      <c r="BJ1629" s="131">
        <f t="shared" si="494"/>
        <v>50</v>
      </c>
      <c r="BK1629" s="131" t="str">
        <f t="shared" si="496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0" t="str">
        <f>+VLOOKUP(G1629,Liste!$A$7:$H$69,8,FALSE)</f>
        <v>Résineux</v>
      </c>
      <c r="BU1629" s="290">
        <f t="shared" si="497"/>
        <v>0</v>
      </c>
      <c r="BV1629" s="292">
        <f t="shared" si="498"/>
        <v>1</v>
      </c>
      <c r="BW1629" s="311">
        <v>0</v>
      </c>
      <c r="BX1629" s="290">
        <f t="shared" si="499"/>
        <v>0.43</v>
      </c>
      <c r="BY1629">
        <f t="shared" si="500"/>
        <v>0</v>
      </c>
      <c r="BZ1629" s="296">
        <f t="shared" si="501"/>
        <v>0</v>
      </c>
      <c r="CB1629" s="291">
        <v>0.6</v>
      </c>
      <c r="CC1629" s="291">
        <v>0.4</v>
      </c>
      <c r="CD1629">
        <f t="shared" si="502"/>
        <v>0</v>
      </c>
      <c r="CE1629">
        <f t="shared" si="503"/>
        <v>0</v>
      </c>
      <c r="CF1629">
        <f t="shared" si="504"/>
        <v>0</v>
      </c>
      <c r="CG1629">
        <f t="shared" si="505"/>
        <v>0</v>
      </c>
      <c r="CH1629">
        <f t="shared" si="506"/>
        <v>0</v>
      </c>
      <c r="CI1629">
        <f t="shared" si="507"/>
        <v>0</v>
      </c>
      <c r="CJ1629">
        <f t="shared" si="508"/>
        <v>0</v>
      </c>
      <c r="CK1629">
        <f t="shared" si="509"/>
        <v>0</v>
      </c>
      <c r="CL1629">
        <f t="shared" si="510"/>
        <v>0</v>
      </c>
      <c r="CM1629">
        <f t="shared" si="512"/>
        <v>0</v>
      </c>
      <c r="CN1629">
        <f t="shared" si="511"/>
        <v>0</v>
      </c>
      <c r="CO1629">
        <f t="shared" si="495"/>
        <v>0</v>
      </c>
    </row>
    <row r="1630" spans="2:93" hidden="1" x14ac:dyDescent="0.25">
      <c r="B1630" s="308">
        <v>44372</v>
      </c>
      <c r="C1630" s="4" t="s">
        <v>1510</v>
      </c>
      <c r="D1630" s="4" t="s">
        <v>1511</v>
      </c>
      <c r="F1630" s="4" t="s">
        <v>90</v>
      </c>
      <c r="G1630" s="5" t="s">
        <v>1500</v>
      </c>
      <c r="H1630" s="5" t="s">
        <v>1513</v>
      </c>
      <c r="I1630" s="5" t="s">
        <v>18</v>
      </c>
      <c r="J1630" s="5" t="s">
        <v>10</v>
      </c>
      <c r="K1630" s="5">
        <v>12</v>
      </c>
      <c r="L1630" s="5" t="s">
        <v>1514</v>
      </c>
      <c r="M1630" s="5">
        <v>1100</v>
      </c>
      <c r="N1630" s="5" t="s">
        <v>170</v>
      </c>
      <c r="O1630" s="6" t="s">
        <v>81</v>
      </c>
      <c r="P1630" s="6" t="s">
        <v>1516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+VLOOKUP(G1630,Liste!$A$7:$G$69,3,FALSE)</f>
        <v>Pin d'Alep</v>
      </c>
      <c r="BI1630" s="96" t="str">
        <f>+VLOOKUP(H1630,Liste!$B$7:$G$69,5,FALSE)</f>
        <v>Pin d'Alep</v>
      </c>
      <c r="BJ1630" s="131">
        <f t="shared" si="494"/>
        <v>51</v>
      </c>
      <c r="BK1630" s="131" t="str">
        <f t="shared" si="496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0" t="str">
        <f>+VLOOKUP(G1630,Liste!$A$7:$H$69,8,FALSE)</f>
        <v>Résineux</v>
      </c>
      <c r="BU1630" s="290">
        <f t="shared" si="497"/>
        <v>0</v>
      </c>
      <c r="BV1630" s="292">
        <f t="shared" si="498"/>
        <v>1</v>
      </c>
      <c r="BW1630" s="311">
        <v>0</v>
      </c>
      <c r="BX1630" s="290">
        <f t="shared" si="499"/>
        <v>0.43</v>
      </c>
      <c r="BY1630">
        <f t="shared" si="500"/>
        <v>0</v>
      </c>
      <c r="BZ1630" s="296">
        <f t="shared" si="501"/>
        <v>0</v>
      </c>
      <c r="CB1630" s="291">
        <v>0.6</v>
      </c>
      <c r="CC1630" s="291">
        <v>0.4</v>
      </c>
      <c r="CD1630">
        <f t="shared" si="502"/>
        <v>0</v>
      </c>
      <c r="CE1630">
        <f t="shared" si="503"/>
        <v>0</v>
      </c>
      <c r="CF1630">
        <f t="shared" si="504"/>
        <v>0</v>
      </c>
      <c r="CG1630">
        <f t="shared" si="505"/>
        <v>0</v>
      </c>
      <c r="CH1630">
        <f t="shared" si="506"/>
        <v>0</v>
      </c>
      <c r="CI1630">
        <f t="shared" si="507"/>
        <v>0</v>
      </c>
      <c r="CJ1630">
        <f t="shared" si="508"/>
        <v>0</v>
      </c>
      <c r="CK1630">
        <f t="shared" si="509"/>
        <v>0</v>
      </c>
      <c r="CL1630">
        <f t="shared" si="510"/>
        <v>0</v>
      </c>
      <c r="CM1630">
        <f t="shared" si="512"/>
        <v>0</v>
      </c>
      <c r="CN1630">
        <f t="shared" si="511"/>
        <v>0</v>
      </c>
      <c r="CO1630">
        <f t="shared" si="495"/>
        <v>0</v>
      </c>
    </row>
    <row r="1631" spans="2:93" hidden="1" x14ac:dyDescent="0.25">
      <c r="B1631" s="308">
        <v>44372</v>
      </c>
      <c r="C1631" s="4" t="s">
        <v>1510</v>
      </c>
      <c r="D1631" s="4" t="s">
        <v>1511</v>
      </c>
      <c r="F1631" s="4" t="s">
        <v>90</v>
      </c>
      <c r="G1631" s="5" t="s">
        <v>1500</v>
      </c>
      <c r="H1631" s="5" t="s">
        <v>1513</v>
      </c>
      <c r="I1631" s="5" t="s">
        <v>18</v>
      </c>
      <c r="J1631" s="5" t="s">
        <v>10</v>
      </c>
      <c r="K1631" s="5">
        <v>12</v>
      </c>
      <c r="L1631" s="5" t="s">
        <v>1514</v>
      </c>
      <c r="M1631" s="5">
        <v>1100</v>
      </c>
      <c r="N1631" s="5" t="s">
        <v>170</v>
      </c>
      <c r="O1631" s="6" t="s">
        <v>81</v>
      </c>
      <c r="P1631" s="6" t="s">
        <v>1516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+VLOOKUP(G1631,Liste!$A$7:$G$69,3,FALSE)</f>
        <v>Pin d'Alep</v>
      </c>
      <c r="BI1631" s="96" t="str">
        <f>+VLOOKUP(H1631,Liste!$B$7:$G$69,5,FALSE)</f>
        <v>Pin d'Alep</v>
      </c>
      <c r="BJ1631" s="131">
        <f t="shared" si="494"/>
        <v>52</v>
      </c>
      <c r="BK1631" s="131" t="str">
        <f t="shared" si="496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0" t="str">
        <f>+VLOOKUP(G1631,Liste!$A$7:$H$69,8,FALSE)</f>
        <v>Résineux</v>
      </c>
      <c r="BU1631" s="290">
        <f t="shared" si="497"/>
        <v>0</v>
      </c>
      <c r="BV1631" s="292">
        <f t="shared" si="498"/>
        <v>1</v>
      </c>
      <c r="BW1631" s="311">
        <v>0</v>
      </c>
      <c r="BX1631" s="290">
        <f t="shared" si="499"/>
        <v>0.43</v>
      </c>
      <c r="BY1631">
        <f t="shared" si="500"/>
        <v>0</v>
      </c>
      <c r="BZ1631" s="296">
        <f t="shared" si="501"/>
        <v>0</v>
      </c>
      <c r="CB1631" s="291">
        <v>0.6</v>
      </c>
      <c r="CC1631" s="291">
        <v>0.4</v>
      </c>
      <c r="CD1631">
        <f t="shared" si="502"/>
        <v>0</v>
      </c>
      <c r="CE1631">
        <f t="shared" si="503"/>
        <v>0</v>
      </c>
      <c r="CF1631">
        <f t="shared" si="504"/>
        <v>0</v>
      </c>
      <c r="CG1631">
        <f t="shared" si="505"/>
        <v>0</v>
      </c>
      <c r="CH1631">
        <f t="shared" si="506"/>
        <v>0</v>
      </c>
      <c r="CI1631">
        <f t="shared" si="507"/>
        <v>0</v>
      </c>
      <c r="CJ1631">
        <f t="shared" si="508"/>
        <v>0</v>
      </c>
      <c r="CK1631">
        <f t="shared" si="509"/>
        <v>0</v>
      </c>
      <c r="CL1631">
        <f t="shared" si="510"/>
        <v>0</v>
      </c>
      <c r="CM1631">
        <f t="shared" si="512"/>
        <v>0</v>
      </c>
      <c r="CN1631">
        <f t="shared" si="511"/>
        <v>0</v>
      </c>
      <c r="CO1631">
        <f t="shared" si="495"/>
        <v>0</v>
      </c>
    </row>
    <row r="1632" spans="2:93" hidden="1" x14ac:dyDescent="0.25">
      <c r="B1632" s="308">
        <v>44372</v>
      </c>
      <c r="C1632" s="4" t="s">
        <v>1510</v>
      </c>
      <c r="D1632" s="4" t="s">
        <v>1511</v>
      </c>
      <c r="F1632" s="4" t="s">
        <v>90</v>
      </c>
      <c r="G1632" s="5" t="s">
        <v>1500</v>
      </c>
      <c r="H1632" s="5" t="s">
        <v>1513</v>
      </c>
      <c r="I1632" s="5" t="s">
        <v>18</v>
      </c>
      <c r="J1632" s="5" t="s">
        <v>10</v>
      </c>
      <c r="K1632" s="5">
        <v>12</v>
      </c>
      <c r="L1632" s="5" t="s">
        <v>1514</v>
      </c>
      <c r="M1632" s="5">
        <v>1100</v>
      </c>
      <c r="N1632" s="5" t="s">
        <v>170</v>
      </c>
      <c r="O1632" s="6" t="s">
        <v>81</v>
      </c>
      <c r="P1632" s="6" t="s">
        <v>1516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+VLOOKUP(G1632,Liste!$A$7:$G$69,3,FALSE)</f>
        <v>Pin d'Alep</v>
      </c>
      <c r="BI1632" s="96" t="str">
        <f>+VLOOKUP(H1632,Liste!$B$7:$G$69,5,FALSE)</f>
        <v>Pin d'Alep</v>
      </c>
      <c r="BJ1632" s="131">
        <f t="shared" si="494"/>
        <v>53</v>
      </c>
      <c r="BK1632" s="131" t="str">
        <f t="shared" si="496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0" t="str">
        <f>+VLOOKUP(G1632,Liste!$A$7:$H$69,8,FALSE)</f>
        <v>Résineux</v>
      </c>
      <c r="BU1632" s="290">
        <f t="shared" si="497"/>
        <v>0</v>
      </c>
      <c r="BV1632" s="292">
        <f t="shared" si="498"/>
        <v>1</v>
      </c>
      <c r="BW1632" s="311">
        <v>0</v>
      </c>
      <c r="BX1632" s="290">
        <f t="shared" si="499"/>
        <v>0.43</v>
      </c>
      <c r="BY1632">
        <f t="shared" si="500"/>
        <v>0</v>
      </c>
      <c r="BZ1632" s="296">
        <f t="shared" si="501"/>
        <v>0</v>
      </c>
      <c r="CB1632" s="291">
        <v>0.6</v>
      </c>
      <c r="CC1632" s="291">
        <v>0.4</v>
      </c>
      <c r="CD1632">
        <f t="shared" si="502"/>
        <v>0</v>
      </c>
      <c r="CE1632">
        <f t="shared" si="503"/>
        <v>0</v>
      </c>
      <c r="CF1632">
        <f t="shared" si="504"/>
        <v>0</v>
      </c>
      <c r="CG1632">
        <f t="shared" si="505"/>
        <v>0</v>
      </c>
      <c r="CH1632">
        <f t="shared" si="506"/>
        <v>0</v>
      </c>
      <c r="CI1632">
        <f t="shared" si="507"/>
        <v>0</v>
      </c>
      <c r="CJ1632">
        <f t="shared" si="508"/>
        <v>0</v>
      </c>
      <c r="CK1632">
        <f t="shared" si="509"/>
        <v>0</v>
      </c>
      <c r="CL1632">
        <f t="shared" si="510"/>
        <v>0</v>
      </c>
      <c r="CM1632">
        <f t="shared" si="512"/>
        <v>0</v>
      </c>
      <c r="CN1632">
        <f t="shared" si="511"/>
        <v>0</v>
      </c>
      <c r="CO1632">
        <f t="shared" si="495"/>
        <v>0</v>
      </c>
    </row>
    <row r="1633" spans="2:93" hidden="1" x14ac:dyDescent="0.25">
      <c r="B1633" s="308">
        <v>44372</v>
      </c>
      <c r="C1633" s="4" t="s">
        <v>1510</v>
      </c>
      <c r="D1633" s="4" t="s">
        <v>1511</v>
      </c>
      <c r="F1633" s="4" t="s">
        <v>90</v>
      </c>
      <c r="G1633" s="5" t="s">
        <v>1500</v>
      </c>
      <c r="H1633" s="5" t="s">
        <v>1513</v>
      </c>
      <c r="I1633" s="5" t="s">
        <v>18</v>
      </c>
      <c r="J1633" s="5" t="s">
        <v>10</v>
      </c>
      <c r="K1633" s="5">
        <v>12</v>
      </c>
      <c r="L1633" s="5" t="s">
        <v>1514</v>
      </c>
      <c r="M1633" s="5">
        <v>1100</v>
      </c>
      <c r="N1633" s="5" t="s">
        <v>170</v>
      </c>
      <c r="O1633" s="6" t="s">
        <v>81</v>
      </c>
      <c r="P1633" s="6" t="s">
        <v>1516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+VLOOKUP(G1633,Liste!$A$7:$G$69,3,FALSE)</f>
        <v>Pin d'Alep</v>
      </c>
      <c r="BI1633" s="96" t="str">
        <f>+VLOOKUP(H1633,Liste!$B$7:$G$69,5,FALSE)</f>
        <v>Pin d'Alep</v>
      </c>
      <c r="BJ1633" s="131">
        <f t="shared" si="494"/>
        <v>54</v>
      </c>
      <c r="BK1633" s="131" t="str">
        <f t="shared" si="496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0" t="str">
        <f>+VLOOKUP(G1633,Liste!$A$7:$H$69,8,FALSE)</f>
        <v>Résineux</v>
      </c>
      <c r="BU1633" s="290">
        <f t="shared" si="497"/>
        <v>0</v>
      </c>
      <c r="BV1633" s="292">
        <f t="shared" si="498"/>
        <v>1</v>
      </c>
      <c r="BW1633" s="311">
        <v>0</v>
      </c>
      <c r="BX1633" s="290">
        <f t="shared" si="499"/>
        <v>0.43</v>
      </c>
      <c r="BY1633">
        <f t="shared" si="500"/>
        <v>0</v>
      </c>
      <c r="BZ1633" s="296">
        <f t="shared" si="501"/>
        <v>0</v>
      </c>
      <c r="CB1633" s="291">
        <v>0.6</v>
      </c>
      <c r="CC1633" s="291">
        <v>0.4</v>
      </c>
      <c r="CD1633">
        <f t="shared" si="502"/>
        <v>0</v>
      </c>
      <c r="CE1633">
        <f t="shared" si="503"/>
        <v>0</v>
      </c>
      <c r="CF1633">
        <f t="shared" si="504"/>
        <v>0</v>
      </c>
      <c r="CG1633">
        <f t="shared" si="505"/>
        <v>0</v>
      </c>
      <c r="CH1633">
        <f t="shared" si="506"/>
        <v>0</v>
      </c>
      <c r="CI1633">
        <f t="shared" si="507"/>
        <v>0</v>
      </c>
      <c r="CJ1633">
        <f t="shared" si="508"/>
        <v>0</v>
      </c>
      <c r="CK1633">
        <f t="shared" si="509"/>
        <v>0</v>
      </c>
      <c r="CL1633">
        <f t="shared" si="510"/>
        <v>0</v>
      </c>
      <c r="CM1633">
        <f t="shared" si="512"/>
        <v>0</v>
      </c>
      <c r="CN1633">
        <f t="shared" si="511"/>
        <v>0</v>
      </c>
      <c r="CO1633">
        <f t="shared" si="495"/>
        <v>0</v>
      </c>
    </row>
    <row r="1634" spans="2:93" hidden="1" x14ac:dyDescent="0.25">
      <c r="B1634" s="308">
        <v>44372</v>
      </c>
      <c r="C1634" s="4" t="s">
        <v>1510</v>
      </c>
      <c r="D1634" s="4" t="s">
        <v>1511</v>
      </c>
      <c r="F1634" s="4" t="s">
        <v>90</v>
      </c>
      <c r="G1634" s="5" t="s">
        <v>1500</v>
      </c>
      <c r="H1634" s="5" t="s">
        <v>1513</v>
      </c>
      <c r="I1634" s="5" t="s">
        <v>18</v>
      </c>
      <c r="J1634" s="5" t="s">
        <v>10</v>
      </c>
      <c r="K1634" s="5">
        <v>12</v>
      </c>
      <c r="L1634" s="5" t="s">
        <v>1514</v>
      </c>
      <c r="M1634" s="5">
        <v>1100</v>
      </c>
      <c r="N1634" s="5" t="s">
        <v>170</v>
      </c>
      <c r="O1634" s="6" t="s">
        <v>81</v>
      </c>
      <c r="P1634" s="6" t="s">
        <v>1516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+VLOOKUP(G1634,Liste!$A$7:$G$69,3,FALSE)</f>
        <v>Pin d'Alep</v>
      </c>
      <c r="BI1634" s="96" t="str">
        <f>+VLOOKUP(H1634,Liste!$B$7:$G$69,5,FALSE)</f>
        <v>Pin d'Alep</v>
      </c>
      <c r="BJ1634" s="131">
        <f t="shared" si="494"/>
        <v>55</v>
      </c>
      <c r="BK1634" s="131" t="str">
        <f t="shared" si="496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0" t="str">
        <f>+VLOOKUP(G1634,Liste!$A$7:$H$69,8,FALSE)</f>
        <v>Résineux</v>
      </c>
      <c r="BU1634" s="290">
        <f t="shared" si="497"/>
        <v>0</v>
      </c>
      <c r="BV1634" s="292">
        <f t="shared" si="498"/>
        <v>1</v>
      </c>
      <c r="BW1634" s="311">
        <v>0</v>
      </c>
      <c r="BX1634" s="290">
        <f t="shared" si="499"/>
        <v>0.43</v>
      </c>
      <c r="BY1634">
        <f t="shared" si="500"/>
        <v>0</v>
      </c>
      <c r="BZ1634" s="296">
        <f t="shared" si="501"/>
        <v>0</v>
      </c>
      <c r="CB1634" s="291">
        <v>0.6</v>
      </c>
      <c r="CC1634" s="291">
        <v>0.4</v>
      </c>
      <c r="CD1634">
        <f t="shared" si="502"/>
        <v>0</v>
      </c>
      <c r="CE1634">
        <f t="shared" si="503"/>
        <v>0</v>
      </c>
      <c r="CF1634">
        <f t="shared" si="504"/>
        <v>0</v>
      </c>
      <c r="CG1634">
        <f t="shared" si="505"/>
        <v>0</v>
      </c>
      <c r="CH1634">
        <f t="shared" si="506"/>
        <v>0</v>
      </c>
      <c r="CI1634">
        <f t="shared" si="507"/>
        <v>0</v>
      </c>
      <c r="CJ1634">
        <f t="shared" si="508"/>
        <v>0</v>
      </c>
      <c r="CK1634">
        <f t="shared" si="509"/>
        <v>0</v>
      </c>
      <c r="CL1634">
        <f t="shared" si="510"/>
        <v>0</v>
      </c>
      <c r="CM1634">
        <f t="shared" si="512"/>
        <v>0</v>
      </c>
      <c r="CN1634">
        <f t="shared" si="511"/>
        <v>0</v>
      </c>
      <c r="CO1634">
        <f t="shared" si="495"/>
        <v>0</v>
      </c>
    </row>
    <row r="1635" spans="2:93" hidden="1" x14ac:dyDescent="0.25">
      <c r="B1635" s="308">
        <v>44372</v>
      </c>
      <c r="C1635" s="4" t="s">
        <v>1510</v>
      </c>
      <c r="D1635" s="4" t="s">
        <v>1511</v>
      </c>
      <c r="F1635" s="4" t="s">
        <v>90</v>
      </c>
      <c r="G1635" s="5" t="s">
        <v>1500</v>
      </c>
      <c r="H1635" s="5" t="s">
        <v>1513</v>
      </c>
      <c r="I1635" s="5" t="s">
        <v>18</v>
      </c>
      <c r="J1635" s="5" t="s">
        <v>10</v>
      </c>
      <c r="K1635" s="5">
        <v>12</v>
      </c>
      <c r="L1635" s="5" t="s">
        <v>1514</v>
      </c>
      <c r="M1635" s="5">
        <v>1100</v>
      </c>
      <c r="N1635" s="5" t="s">
        <v>170</v>
      </c>
      <c r="O1635" s="6" t="s">
        <v>81</v>
      </c>
      <c r="P1635" s="6" t="s">
        <v>1516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+VLOOKUP(G1635,Liste!$A$7:$G$69,3,FALSE)</f>
        <v>Pin d'Alep</v>
      </c>
      <c r="BI1635" s="96" t="str">
        <f>+VLOOKUP(H1635,Liste!$B$7:$G$69,5,FALSE)</f>
        <v>Pin d'Alep</v>
      </c>
      <c r="BJ1635" s="131">
        <f t="shared" si="494"/>
        <v>56</v>
      </c>
      <c r="BK1635" s="131" t="str">
        <f t="shared" si="496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0" t="str">
        <f>+VLOOKUP(G1635,Liste!$A$7:$H$69,8,FALSE)</f>
        <v>Résineux</v>
      </c>
      <c r="BU1635" s="290">
        <f t="shared" si="497"/>
        <v>0</v>
      </c>
      <c r="BV1635" s="292">
        <f t="shared" si="498"/>
        <v>1</v>
      </c>
      <c r="BW1635" s="311">
        <v>0</v>
      </c>
      <c r="BX1635" s="290">
        <f t="shared" si="499"/>
        <v>0.43</v>
      </c>
      <c r="BY1635">
        <f t="shared" si="500"/>
        <v>0</v>
      </c>
      <c r="BZ1635" s="296">
        <f t="shared" si="501"/>
        <v>0</v>
      </c>
      <c r="CB1635" s="291">
        <v>0.6</v>
      </c>
      <c r="CC1635" s="291">
        <v>0.4</v>
      </c>
      <c r="CD1635">
        <f t="shared" si="502"/>
        <v>0</v>
      </c>
      <c r="CE1635">
        <f t="shared" si="503"/>
        <v>0</v>
      </c>
      <c r="CF1635">
        <f t="shared" si="504"/>
        <v>0</v>
      </c>
      <c r="CG1635">
        <f t="shared" si="505"/>
        <v>0</v>
      </c>
      <c r="CH1635">
        <f t="shared" si="506"/>
        <v>0</v>
      </c>
      <c r="CI1635">
        <f t="shared" si="507"/>
        <v>0</v>
      </c>
      <c r="CJ1635">
        <f t="shared" si="508"/>
        <v>0</v>
      </c>
      <c r="CK1635">
        <f t="shared" si="509"/>
        <v>0</v>
      </c>
      <c r="CL1635">
        <f t="shared" si="510"/>
        <v>0</v>
      </c>
      <c r="CM1635">
        <f t="shared" si="512"/>
        <v>0</v>
      </c>
      <c r="CN1635">
        <f t="shared" si="511"/>
        <v>0</v>
      </c>
      <c r="CO1635">
        <f t="shared" si="495"/>
        <v>0</v>
      </c>
    </row>
    <row r="1636" spans="2:93" hidden="1" x14ac:dyDescent="0.25">
      <c r="B1636" s="308">
        <v>44372</v>
      </c>
      <c r="C1636" s="4" t="s">
        <v>1510</v>
      </c>
      <c r="D1636" s="4" t="s">
        <v>1511</v>
      </c>
      <c r="F1636" s="4" t="s">
        <v>90</v>
      </c>
      <c r="G1636" s="5" t="s">
        <v>1500</v>
      </c>
      <c r="H1636" s="5" t="s">
        <v>1513</v>
      </c>
      <c r="I1636" s="5" t="s">
        <v>18</v>
      </c>
      <c r="J1636" s="5" t="s">
        <v>10</v>
      </c>
      <c r="K1636" s="5">
        <v>12</v>
      </c>
      <c r="L1636" s="5" t="s">
        <v>1514</v>
      </c>
      <c r="M1636" s="5">
        <v>1100</v>
      </c>
      <c r="N1636" s="5" t="s">
        <v>170</v>
      </c>
      <c r="O1636" s="6" t="s">
        <v>81</v>
      </c>
      <c r="P1636" s="6" t="s">
        <v>1516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+VLOOKUP(G1636,Liste!$A$7:$G$69,3,FALSE)</f>
        <v>Pin d'Alep</v>
      </c>
      <c r="BI1636" s="96" t="str">
        <f>+VLOOKUP(H1636,Liste!$B$7:$G$69,5,FALSE)</f>
        <v>Pin d'Alep</v>
      </c>
      <c r="BJ1636" s="131">
        <f t="shared" si="494"/>
        <v>57</v>
      </c>
      <c r="BK1636" s="131" t="str">
        <f t="shared" si="496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0" t="str">
        <f>+VLOOKUP(G1636,Liste!$A$7:$H$69,8,FALSE)</f>
        <v>Résineux</v>
      </c>
      <c r="BU1636" s="290">
        <f t="shared" si="497"/>
        <v>0</v>
      </c>
      <c r="BV1636" s="292">
        <f t="shared" si="498"/>
        <v>1</v>
      </c>
      <c r="BW1636" s="311">
        <v>0</v>
      </c>
      <c r="BX1636" s="290">
        <f t="shared" si="499"/>
        <v>0.43</v>
      </c>
      <c r="BY1636">
        <f t="shared" si="500"/>
        <v>0</v>
      </c>
      <c r="BZ1636" s="296">
        <f t="shared" si="501"/>
        <v>0</v>
      </c>
      <c r="CB1636" s="291">
        <v>0.6</v>
      </c>
      <c r="CC1636" s="291">
        <v>0.4</v>
      </c>
      <c r="CD1636">
        <f t="shared" si="502"/>
        <v>0</v>
      </c>
      <c r="CE1636">
        <f t="shared" si="503"/>
        <v>0</v>
      </c>
      <c r="CF1636">
        <f t="shared" si="504"/>
        <v>0</v>
      </c>
      <c r="CG1636">
        <f t="shared" si="505"/>
        <v>0</v>
      </c>
      <c r="CH1636">
        <f t="shared" si="506"/>
        <v>0</v>
      </c>
      <c r="CI1636">
        <f t="shared" si="507"/>
        <v>0</v>
      </c>
      <c r="CJ1636">
        <f t="shared" si="508"/>
        <v>0</v>
      </c>
      <c r="CK1636">
        <f t="shared" si="509"/>
        <v>0</v>
      </c>
      <c r="CL1636">
        <f t="shared" si="510"/>
        <v>0</v>
      </c>
      <c r="CM1636">
        <f t="shared" si="512"/>
        <v>0</v>
      </c>
      <c r="CN1636">
        <f t="shared" si="511"/>
        <v>0</v>
      </c>
      <c r="CO1636">
        <f t="shared" si="495"/>
        <v>0</v>
      </c>
    </row>
    <row r="1637" spans="2:93" hidden="1" x14ac:dyDescent="0.25">
      <c r="B1637" s="308">
        <v>44372</v>
      </c>
      <c r="C1637" s="4" t="s">
        <v>1510</v>
      </c>
      <c r="D1637" s="4" t="s">
        <v>1511</v>
      </c>
      <c r="F1637" s="4" t="s">
        <v>90</v>
      </c>
      <c r="G1637" s="5" t="s">
        <v>1500</v>
      </c>
      <c r="H1637" s="5" t="s">
        <v>1513</v>
      </c>
      <c r="I1637" s="5" t="s">
        <v>18</v>
      </c>
      <c r="J1637" s="5" t="s">
        <v>10</v>
      </c>
      <c r="K1637" s="5">
        <v>12</v>
      </c>
      <c r="L1637" s="5" t="s">
        <v>1514</v>
      </c>
      <c r="M1637" s="5">
        <v>1100</v>
      </c>
      <c r="N1637" s="5" t="s">
        <v>170</v>
      </c>
      <c r="O1637" s="6" t="s">
        <v>81</v>
      </c>
      <c r="P1637" s="6" t="s">
        <v>1516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+VLOOKUP(G1637,Liste!$A$7:$G$69,3,FALSE)</f>
        <v>Pin d'Alep</v>
      </c>
      <c r="BI1637" s="96" t="str">
        <f>+VLOOKUP(H1637,Liste!$B$7:$G$69,5,FALSE)</f>
        <v>Pin d'Alep</v>
      </c>
      <c r="BJ1637" s="131">
        <f t="shared" si="494"/>
        <v>58</v>
      </c>
      <c r="BK1637" s="131" t="str">
        <f t="shared" si="496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0" t="str">
        <f>+VLOOKUP(G1637,Liste!$A$7:$H$69,8,FALSE)</f>
        <v>Résineux</v>
      </c>
      <c r="BU1637" s="290">
        <f t="shared" si="497"/>
        <v>0</v>
      </c>
      <c r="BV1637" s="292">
        <f t="shared" si="498"/>
        <v>1</v>
      </c>
      <c r="BW1637" s="311">
        <v>0</v>
      </c>
      <c r="BX1637" s="290">
        <f t="shared" si="499"/>
        <v>0.43</v>
      </c>
      <c r="BY1637">
        <f t="shared" si="500"/>
        <v>0</v>
      </c>
      <c r="BZ1637" s="296">
        <f t="shared" si="501"/>
        <v>0</v>
      </c>
      <c r="CB1637" s="291">
        <v>0.6</v>
      </c>
      <c r="CC1637" s="291">
        <v>0.4</v>
      </c>
      <c r="CD1637">
        <f t="shared" si="502"/>
        <v>0</v>
      </c>
      <c r="CE1637">
        <f t="shared" si="503"/>
        <v>0</v>
      </c>
      <c r="CF1637">
        <f t="shared" si="504"/>
        <v>0</v>
      </c>
      <c r="CG1637">
        <f t="shared" si="505"/>
        <v>0</v>
      </c>
      <c r="CH1637">
        <f t="shared" si="506"/>
        <v>0</v>
      </c>
      <c r="CI1637">
        <f t="shared" si="507"/>
        <v>0</v>
      </c>
      <c r="CJ1637">
        <f t="shared" si="508"/>
        <v>0</v>
      </c>
      <c r="CK1637">
        <f t="shared" si="509"/>
        <v>0</v>
      </c>
      <c r="CL1637">
        <f t="shared" si="510"/>
        <v>0</v>
      </c>
      <c r="CM1637">
        <f t="shared" si="512"/>
        <v>0</v>
      </c>
      <c r="CN1637">
        <f t="shared" si="511"/>
        <v>0</v>
      </c>
      <c r="CO1637">
        <f t="shared" si="495"/>
        <v>0</v>
      </c>
    </row>
    <row r="1638" spans="2:93" hidden="1" x14ac:dyDescent="0.25">
      <c r="B1638" s="308">
        <v>44372</v>
      </c>
      <c r="C1638" s="4" t="s">
        <v>1510</v>
      </c>
      <c r="D1638" s="4" t="s">
        <v>1511</v>
      </c>
      <c r="F1638" s="4" t="s">
        <v>90</v>
      </c>
      <c r="G1638" s="5" t="s">
        <v>1500</v>
      </c>
      <c r="H1638" s="5" t="s">
        <v>1513</v>
      </c>
      <c r="I1638" s="5" t="s">
        <v>18</v>
      </c>
      <c r="J1638" s="5" t="s">
        <v>10</v>
      </c>
      <c r="K1638" s="5">
        <v>12</v>
      </c>
      <c r="L1638" s="5" t="s">
        <v>1514</v>
      </c>
      <c r="M1638" s="5">
        <v>1100</v>
      </c>
      <c r="N1638" s="5" t="s">
        <v>170</v>
      </c>
      <c r="O1638" s="6" t="s">
        <v>81</v>
      </c>
      <c r="P1638" s="6" t="s">
        <v>1516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+VLOOKUP(G1638,Liste!$A$7:$G$69,3,FALSE)</f>
        <v>Pin d'Alep</v>
      </c>
      <c r="BI1638" s="96" t="str">
        <f>+VLOOKUP(H1638,Liste!$B$7:$G$69,5,FALSE)</f>
        <v>Pin d'Alep</v>
      </c>
      <c r="BJ1638" s="131">
        <f t="shared" si="494"/>
        <v>59</v>
      </c>
      <c r="BK1638" s="131" t="str">
        <f t="shared" si="496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0" t="str">
        <f>+VLOOKUP(G1638,Liste!$A$7:$H$69,8,FALSE)</f>
        <v>Résineux</v>
      </c>
      <c r="BU1638" s="290">
        <f t="shared" si="497"/>
        <v>0</v>
      </c>
      <c r="BV1638" s="292">
        <f t="shared" si="498"/>
        <v>1</v>
      </c>
      <c r="BW1638" s="311">
        <v>0</v>
      </c>
      <c r="BX1638" s="290">
        <f t="shared" si="499"/>
        <v>0.43</v>
      </c>
      <c r="BY1638">
        <f t="shared" si="500"/>
        <v>0</v>
      </c>
      <c r="BZ1638" s="296">
        <f t="shared" si="501"/>
        <v>0</v>
      </c>
      <c r="CB1638" s="291">
        <v>0.6</v>
      </c>
      <c r="CC1638" s="291">
        <v>0.4</v>
      </c>
      <c r="CD1638">
        <f t="shared" si="502"/>
        <v>0</v>
      </c>
      <c r="CE1638">
        <f t="shared" si="503"/>
        <v>0</v>
      </c>
      <c r="CF1638">
        <f t="shared" si="504"/>
        <v>0</v>
      </c>
      <c r="CG1638">
        <f t="shared" si="505"/>
        <v>0</v>
      </c>
      <c r="CH1638">
        <f t="shared" si="506"/>
        <v>0</v>
      </c>
      <c r="CI1638">
        <f t="shared" si="507"/>
        <v>0</v>
      </c>
      <c r="CJ1638">
        <f t="shared" si="508"/>
        <v>0</v>
      </c>
      <c r="CK1638">
        <f t="shared" si="509"/>
        <v>0</v>
      </c>
      <c r="CL1638">
        <f t="shared" si="510"/>
        <v>0</v>
      </c>
      <c r="CM1638">
        <f t="shared" si="512"/>
        <v>0</v>
      </c>
      <c r="CN1638">
        <f t="shared" si="511"/>
        <v>0</v>
      </c>
      <c r="CO1638">
        <f t="shared" si="495"/>
        <v>0</v>
      </c>
    </row>
    <row r="1639" spans="2:93" hidden="1" x14ac:dyDescent="0.25">
      <c r="B1639" s="308">
        <v>44372</v>
      </c>
      <c r="C1639" s="4" t="s">
        <v>1510</v>
      </c>
      <c r="D1639" s="4" t="s">
        <v>1511</v>
      </c>
      <c r="F1639" s="4" t="s">
        <v>90</v>
      </c>
      <c r="G1639" s="5" t="s">
        <v>1500</v>
      </c>
      <c r="H1639" s="5" t="s">
        <v>1513</v>
      </c>
      <c r="I1639" s="5" t="s">
        <v>18</v>
      </c>
      <c r="J1639" s="5" t="s">
        <v>10</v>
      </c>
      <c r="K1639" s="5">
        <v>12</v>
      </c>
      <c r="L1639" s="5" t="s">
        <v>1514</v>
      </c>
      <c r="M1639" s="5">
        <v>1100</v>
      </c>
      <c r="N1639" s="5" t="s">
        <v>170</v>
      </c>
      <c r="O1639" s="6" t="s">
        <v>81</v>
      </c>
      <c r="P1639" s="6" t="s">
        <v>1516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+VLOOKUP(G1639,Liste!$A$7:$G$69,3,FALSE)</f>
        <v>Pin d'Alep</v>
      </c>
      <c r="BI1639" s="96" t="str">
        <f>+VLOOKUP(H1639,Liste!$B$7:$G$69,5,FALSE)</f>
        <v>Pin d'Alep</v>
      </c>
      <c r="BJ1639" s="131">
        <f t="shared" si="494"/>
        <v>60</v>
      </c>
      <c r="BK1639" s="131" t="str">
        <f t="shared" si="496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0" t="str">
        <f>+VLOOKUP(G1639,Liste!$A$7:$H$69,8,FALSE)</f>
        <v>Résineux</v>
      </c>
      <c r="BU1639" s="290">
        <f t="shared" si="497"/>
        <v>0</v>
      </c>
      <c r="BV1639" s="292">
        <f t="shared" si="498"/>
        <v>1</v>
      </c>
      <c r="BW1639" s="311">
        <v>0</v>
      </c>
      <c r="BX1639" s="290">
        <f t="shared" si="499"/>
        <v>0.43</v>
      </c>
      <c r="BY1639">
        <f t="shared" si="500"/>
        <v>0</v>
      </c>
      <c r="BZ1639" s="296">
        <f t="shared" si="501"/>
        <v>0</v>
      </c>
      <c r="CB1639" s="291">
        <v>0.6</v>
      </c>
      <c r="CC1639" s="291">
        <v>0.4</v>
      </c>
      <c r="CD1639">
        <f t="shared" si="502"/>
        <v>0</v>
      </c>
      <c r="CE1639">
        <f t="shared" si="503"/>
        <v>0</v>
      </c>
      <c r="CF1639">
        <f t="shared" si="504"/>
        <v>0</v>
      </c>
      <c r="CG1639">
        <f t="shared" si="505"/>
        <v>0</v>
      </c>
      <c r="CH1639">
        <f t="shared" si="506"/>
        <v>0</v>
      </c>
      <c r="CI1639">
        <f t="shared" si="507"/>
        <v>0</v>
      </c>
      <c r="CJ1639">
        <f t="shared" si="508"/>
        <v>0</v>
      </c>
      <c r="CK1639">
        <f t="shared" si="509"/>
        <v>0</v>
      </c>
      <c r="CL1639">
        <f t="shared" si="510"/>
        <v>0</v>
      </c>
      <c r="CM1639">
        <f t="shared" si="512"/>
        <v>0</v>
      </c>
      <c r="CN1639">
        <f t="shared" si="511"/>
        <v>0</v>
      </c>
      <c r="CO1639">
        <f t="shared" si="495"/>
        <v>0</v>
      </c>
    </row>
    <row r="1640" spans="2:93" hidden="1" x14ac:dyDescent="0.25">
      <c r="B1640" s="308">
        <v>44372</v>
      </c>
      <c r="C1640" s="4" t="s">
        <v>1510</v>
      </c>
      <c r="D1640" s="4" t="s">
        <v>1511</v>
      </c>
      <c r="F1640" s="4" t="s">
        <v>90</v>
      </c>
      <c r="G1640" s="5" t="s">
        <v>1500</v>
      </c>
      <c r="H1640" s="5" t="s">
        <v>1513</v>
      </c>
      <c r="I1640" s="5" t="s">
        <v>18</v>
      </c>
      <c r="J1640" s="5" t="s">
        <v>10</v>
      </c>
      <c r="K1640" s="5">
        <v>12</v>
      </c>
      <c r="L1640" s="5" t="s">
        <v>1514</v>
      </c>
      <c r="M1640" s="5">
        <v>1100</v>
      </c>
      <c r="N1640" s="5" t="s">
        <v>170</v>
      </c>
      <c r="O1640" s="6" t="s">
        <v>81</v>
      </c>
      <c r="P1640" s="6" t="s">
        <v>1516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+VLOOKUP(G1640,Liste!$A$7:$G$69,3,FALSE)</f>
        <v>Pin d'Alep</v>
      </c>
      <c r="BI1640" s="96" t="str">
        <f>+VLOOKUP(H1640,Liste!$B$7:$G$69,5,FALSE)</f>
        <v>Pin d'Alep</v>
      </c>
      <c r="BJ1640" s="131">
        <f t="shared" si="494"/>
        <v>61</v>
      </c>
      <c r="BK1640" s="131" t="str">
        <f t="shared" si="496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0" t="str">
        <f>+VLOOKUP(G1640,Liste!$A$7:$H$69,8,FALSE)</f>
        <v>Résineux</v>
      </c>
      <c r="BU1640" s="290">
        <f t="shared" si="497"/>
        <v>0</v>
      </c>
      <c r="BV1640" s="292">
        <f t="shared" si="498"/>
        <v>1</v>
      </c>
      <c r="BW1640" s="311">
        <v>0</v>
      </c>
      <c r="BX1640" s="290">
        <f t="shared" si="499"/>
        <v>0.43</v>
      </c>
      <c r="BY1640">
        <f t="shared" si="500"/>
        <v>0</v>
      </c>
      <c r="BZ1640" s="296">
        <f t="shared" si="501"/>
        <v>0</v>
      </c>
      <c r="CB1640" s="291">
        <v>0.6</v>
      </c>
      <c r="CC1640" s="291">
        <v>0.4</v>
      </c>
      <c r="CD1640">
        <f t="shared" si="502"/>
        <v>0</v>
      </c>
      <c r="CE1640">
        <f t="shared" si="503"/>
        <v>0</v>
      </c>
      <c r="CF1640">
        <f t="shared" si="504"/>
        <v>0</v>
      </c>
      <c r="CG1640">
        <f t="shared" si="505"/>
        <v>0</v>
      </c>
      <c r="CH1640">
        <f t="shared" si="506"/>
        <v>0</v>
      </c>
      <c r="CI1640">
        <f t="shared" si="507"/>
        <v>0</v>
      </c>
      <c r="CJ1640">
        <f t="shared" si="508"/>
        <v>0</v>
      </c>
      <c r="CK1640">
        <f t="shared" si="509"/>
        <v>0</v>
      </c>
      <c r="CL1640">
        <f t="shared" si="510"/>
        <v>0</v>
      </c>
      <c r="CM1640">
        <f t="shared" si="512"/>
        <v>0</v>
      </c>
      <c r="CN1640">
        <f t="shared" si="511"/>
        <v>0</v>
      </c>
      <c r="CO1640">
        <f t="shared" si="495"/>
        <v>0</v>
      </c>
    </row>
    <row r="1641" spans="2:93" hidden="1" x14ac:dyDescent="0.25">
      <c r="B1641" s="308">
        <v>44372</v>
      </c>
      <c r="C1641" s="4" t="s">
        <v>1510</v>
      </c>
      <c r="D1641" s="4" t="s">
        <v>1511</v>
      </c>
      <c r="F1641" s="4" t="s">
        <v>90</v>
      </c>
      <c r="G1641" s="5" t="s">
        <v>1500</v>
      </c>
      <c r="H1641" s="5" t="s">
        <v>1513</v>
      </c>
      <c r="I1641" s="5" t="s">
        <v>18</v>
      </c>
      <c r="J1641" s="5" t="s">
        <v>10</v>
      </c>
      <c r="K1641" s="5">
        <v>12</v>
      </c>
      <c r="L1641" s="5" t="s">
        <v>1514</v>
      </c>
      <c r="M1641" s="5">
        <v>1100</v>
      </c>
      <c r="N1641" s="5" t="s">
        <v>170</v>
      </c>
      <c r="O1641" s="6" t="s">
        <v>81</v>
      </c>
      <c r="P1641" s="6" t="s">
        <v>1516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+VLOOKUP(G1641,Liste!$A$7:$G$69,3,FALSE)</f>
        <v>Pin d'Alep</v>
      </c>
      <c r="BI1641" s="96" t="str">
        <f>+VLOOKUP(H1641,Liste!$B$7:$G$69,5,FALSE)</f>
        <v>Pin d'Alep</v>
      </c>
      <c r="BJ1641" s="131">
        <f t="shared" si="494"/>
        <v>62</v>
      </c>
      <c r="BK1641" s="131" t="str">
        <f t="shared" si="496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0" t="str">
        <f>+VLOOKUP(G1641,Liste!$A$7:$H$69,8,FALSE)</f>
        <v>Résineux</v>
      </c>
      <c r="BU1641" s="290">
        <f t="shared" si="497"/>
        <v>0</v>
      </c>
      <c r="BV1641" s="292">
        <f t="shared" si="498"/>
        <v>1</v>
      </c>
      <c r="BW1641" s="311">
        <v>0</v>
      </c>
      <c r="BX1641" s="290">
        <f t="shared" si="499"/>
        <v>0.43</v>
      </c>
      <c r="BY1641">
        <f t="shared" si="500"/>
        <v>0</v>
      </c>
      <c r="BZ1641" s="296">
        <f t="shared" si="501"/>
        <v>0</v>
      </c>
      <c r="CB1641" s="291">
        <v>0.6</v>
      </c>
      <c r="CC1641" s="291">
        <v>0.4</v>
      </c>
      <c r="CD1641">
        <f t="shared" si="502"/>
        <v>0</v>
      </c>
      <c r="CE1641">
        <f t="shared" si="503"/>
        <v>0</v>
      </c>
      <c r="CF1641">
        <f t="shared" si="504"/>
        <v>0</v>
      </c>
      <c r="CG1641">
        <f t="shared" si="505"/>
        <v>0</v>
      </c>
      <c r="CH1641">
        <f t="shared" si="506"/>
        <v>0</v>
      </c>
      <c r="CI1641">
        <f t="shared" si="507"/>
        <v>0</v>
      </c>
      <c r="CJ1641">
        <f t="shared" si="508"/>
        <v>0</v>
      </c>
      <c r="CK1641">
        <f t="shared" si="509"/>
        <v>0</v>
      </c>
      <c r="CL1641">
        <f t="shared" si="510"/>
        <v>0</v>
      </c>
      <c r="CM1641">
        <f t="shared" si="512"/>
        <v>0</v>
      </c>
      <c r="CN1641">
        <f t="shared" si="511"/>
        <v>0</v>
      </c>
      <c r="CO1641">
        <f t="shared" si="495"/>
        <v>0</v>
      </c>
    </row>
    <row r="1642" spans="2:93" hidden="1" x14ac:dyDescent="0.25">
      <c r="B1642" s="308">
        <v>44372</v>
      </c>
      <c r="C1642" s="4" t="s">
        <v>1510</v>
      </c>
      <c r="D1642" s="4" t="s">
        <v>1511</v>
      </c>
      <c r="F1642" s="4" t="s">
        <v>90</v>
      </c>
      <c r="G1642" s="5" t="s">
        <v>1500</v>
      </c>
      <c r="H1642" s="5" t="s">
        <v>1513</v>
      </c>
      <c r="I1642" s="5" t="s">
        <v>18</v>
      </c>
      <c r="J1642" s="5" t="s">
        <v>10</v>
      </c>
      <c r="K1642" s="5">
        <v>12</v>
      </c>
      <c r="L1642" s="5" t="s">
        <v>1514</v>
      </c>
      <c r="M1642" s="5">
        <v>1100</v>
      </c>
      <c r="N1642" s="5" t="s">
        <v>170</v>
      </c>
      <c r="O1642" s="6" t="s">
        <v>81</v>
      </c>
      <c r="P1642" s="6" t="s">
        <v>1516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+VLOOKUP(G1642,Liste!$A$7:$G$69,3,FALSE)</f>
        <v>Pin d'Alep</v>
      </c>
      <c r="BI1642" s="96" t="str">
        <f>+VLOOKUP(H1642,Liste!$B$7:$G$69,5,FALSE)</f>
        <v>Pin d'Alep</v>
      </c>
      <c r="BJ1642" s="131">
        <f t="shared" si="494"/>
        <v>63</v>
      </c>
      <c r="BK1642" s="131" t="str">
        <f t="shared" si="496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0" t="str">
        <f>+VLOOKUP(G1642,Liste!$A$7:$H$69,8,FALSE)</f>
        <v>Résineux</v>
      </c>
      <c r="BU1642" s="290">
        <f t="shared" si="497"/>
        <v>0</v>
      </c>
      <c r="BV1642" s="292">
        <f t="shared" si="498"/>
        <v>1</v>
      </c>
      <c r="BW1642" s="311">
        <v>0</v>
      </c>
      <c r="BX1642" s="290">
        <f t="shared" si="499"/>
        <v>0.43</v>
      </c>
      <c r="BY1642">
        <f t="shared" si="500"/>
        <v>0</v>
      </c>
      <c r="BZ1642" s="296">
        <f t="shared" si="501"/>
        <v>0</v>
      </c>
      <c r="CB1642" s="291">
        <v>0.6</v>
      </c>
      <c r="CC1642" s="291">
        <v>0.4</v>
      </c>
      <c r="CD1642">
        <f t="shared" si="502"/>
        <v>0</v>
      </c>
      <c r="CE1642">
        <f t="shared" si="503"/>
        <v>0</v>
      </c>
      <c r="CF1642">
        <f t="shared" si="504"/>
        <v>0</v>
      </c>
      <c r="CG1642">
        <f t="shared" si="505"/>
        <v>0</v>
      </c>
      <c r="CH1642">
        <f t="shared" si="506"/>
        <v>0</v>
      </c>
      <c r="CI1642">
        <f t="shared" si="507"/>
        <v>0</v>
      </c>
      <c r="CJ1642">
        <f t="shared" si="508"/>
        <v>0</v>
      </c>
      <c r="CK1642">
        <f t="shared" si="509"/>
        <v>0</v>
      </c>
      <c r="CL1642">
        <f t="shared" si="510"/>
        <v>0</v>
      </c>
      <c r="CM1642">
        <f t="shared" si="512"/>
        <v>0</v>
      </c>
      <c r="CN1642">
        <f t="shared" si="511"/>
        <v>0</v>
      </c>
      <c r="CO1642">
        <f t="shared" si="495"/>
        <v>0</v>
      </c>
    </row>
    <row r="1643" spans="2:93" hidden="1" x14ac:dyDescent="0.25">
      <c r="B1643" s="308">
        <v>44372</v>
      </c>
      <c r="C1643" s="4" t="s">
        <v>1510</v>
      </c>
      <c r="D1643" s="4" t="s">
        <v>1511</v>
      </c>
      <c r="F1643" s="4" t="s">
        <v>90</v>
      </c>
      <c r="G1643" s="5" t="s">
        <v>1500</v>
      </c>
      <c r="H1643" s="5" t="s">
        <v>1513</v>
      </c>
      <c r="I1643" s="5" t="s">
        <v>18</v>
      </c>
      <c r="J1643" s="5" t="s">
        <v>10</v>
      </c>
      <c r="K1643" s="5">
        <v>12</v>
      </c>
      <c r="L1643" s="5" t="s">
        <v>1514</v>
      </c>
      <c r="M1643" s="5">
        <v>1100</v>
      </c>
      <c r="N1643" s="5" t="s">
        <v>170</v>
      </c>
      <c r="O1643" s="6" t="s">
        <v>81</v>
      </c>
      <c r="P1643" s="6" t="s">
        <v>1516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+VLOOKUP(G1643,Liste!$A$7:$G$69,3,FALSE)</f>
        <v>Pin d'Alep</v>
      </c>
      <c r="BI1643" s="96" t="str">
        <f>+VLOOKUP(H1643,Liste!$B$7:$G$69,5,FALSE)</f>
        <v>Pin d'Alep</v>
      </c>
      <c r="BJ1643" s="131">
        <f t="shared" si="494"/>
        <v>63</v>
      </c>
      <c r="BK1643" s="131" t="str">
        <f t="shared" si="496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0" t="str">
        <f>+VLOOKUP(G1643,Liste!$A$7:$H$69,8,FALSE)</f>
        <v>Résineux</v>
      </c>
      <c r="BU1643" s="290">
        <f t="shared" si="497"/>
        <v>0</v>
      </c>
      <c r="BV1643" s="292">
        <f t="shared" si="498"/>
        <v>1</v>
      </c>
      <c r="BW1643" s="311">
        <v>0</v>
      </c>
      <c r="BX1643" s="290">
        <f t="shared" si="499"/>
        <v>0.43</v>
      </c>
      <c r="BY1643">
        <f t="shared" si="500"/>
        <v>0</v>
      </c>
      <c r="BZ1643" s="296">
        <f t="shared" si="501"/>
        <v>0</v>
      </c>
      <c r="CB1643" s="291">
        <v>0.6</v>
      </c>
      <c r="CC1643" s="291">
        <v>0.4</v>
      </c>
      <c r="CD1643">
        <f t="shared" si="502"/>
        <v>0</v>
      </c>
      <c r="CE1643">
        <f t="shared" si="503"/>
        <v>0</v>
      </c>
      <c r="CF1643">
        <f t="shared" si="504"/>
        <v>0</v>
      </c>
      <c r="CG1643">
        <f t="shared" si="505"/>
        <v>0</v>
      </c>
      <c r="CH1643">
        <f t="shared" si="506"/>
        <v>0</v>
      </c>
      <c r="CI1643">
        <f t="shared" si="507"/>
        <v>0</v>
      </c>
      <c r="CJ1643">
        <f t="shared" si="508"/>
        <v>0</v>
      </c>
      <c r="CK1643">
        <f t="shared" si="509"/>
        <v>0</v>
      </c>
      <c r="CL1643">
        <f t="shared" si="510"/>
        <v>0</v>
      </c>
      <c r="CM1643">
        <f t="shared" si="512"/>
        <v>0</v>
      </c>
      <c r="CN1643">
        <f t="shared" si="511"/>
        <v>0</v>
      </c>
      <c r="CO1643">
        <f t="shared" si="495"/>
        <v>0</v>
      </c>
    </row>
    <row r="1644" spans="2:93" hidden="1" x14ac:dyDescent="0.25">
      <c r="B1644" s="308">
        <v>44372</v>
      </c>
      <c r="C1644" s="4" t="s">
        <v>1510</v>
      </c>
      <c r="D1644" s="4" t="s">
        <v>1511</v>
      </c>
      <c r="F1644" s="4" t="s">
        <v>90</v>
      </c>
      <c r="G1644" s="5" t="s">
        <v>1500</v>
      </c>
      <c r="H1644" s="5" t="s">
        <v>1513</v>
      </c>
      <c r="I1644" s="5" t="s">
        <v>18</v>
      </c>
      <c r="J1644" s="5" t="s">
        <v>10</v>
      </c>
      <c r="K1644" s="5">
        <v>12</v>
      </c>
      <c r="L1644" s="5" t="s">
        <v>1514</v>
      </c>
      <c r="M1644" s="5">
        <v>1100</v>
      </c>
      <c r="N1644" s="5" t="s">
        <v>170</v>
      </c>
      <c r="O1644" s="6" t="s">
        <v>81</v>
      </c>
      <c r="P1644" s="6" t="s">
        <v>1516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+VLOOKUP(G1644,Liste!$A$7:$G$69,3,FALSE)</f>
        <v>Pin d'Alep</v>
      </c>
      <c r="BI1644" s="96" t="str">
        <f>+VLOOKUP(H1644,Liste!$B$7:$G$69,5,FALSE)</f>
        <v>Pin d'Alep</v>
      </c>
      <c r="BJ1644" s="131">
        <f t="shared" si="494"/>
        <v>64</v>
      </c>
      <c r="BK1644" s="131" t="str">
        <f t="shared" si="496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0" t="str">
        <f>+VLOOKUP(G1644,Liste!$A$7:$H$69,8,FALSE)</f>
        <v>Résineux</v>
      </c>
      <c r="BU1644" s="290">
        <f t="shared" si="497"/>
        <v>0</v>
      </c>
      <c r="BV1644" s="292">
        <f t="shared" si="498"/>
        <v>1</v>
      </c>
      <c r="BW1644" s="311">
        <v>0</v>
      </c>
      <c r="BX1644" s="290">
        <f t="shared" si="499"/>
        <v>0.43</v>
      </c>
      <c r="BY1644">
        <f t="shared" si="500"/>
        <v>0</v>
      </c>
      <c r="BZ1644" s="296">
        <f t="shared" si="501"/>
        <v>0</v>
      </c>
      <c r="CB1644" s="291">
        <v>0.6</v>
      </c>
      <c r="CC1644" s="291">
        <v>0.4</v>
      </c>
      <c r="CD1644">
        <f t="shared" si="502"/>
        <v>0</v>
      </c>
      <c r="CE1644">
        <f t="shared" si="503"/>
        <v>0</v>
      </c>
      <c r="CF1644">
        <f t="shared" si="504"/>
        <v>0</v>
      </c>
      <c r="CG1644">
        <f t="shared" si="505"/>
        <v>0</v>
      </c>
      <c r="CH1644">
        <f t="shared" si="506"/>
        <v>0</v>
      </c>
      <c r="CI1644">
        <f t="shared" si="507"/>
        <v>0</v>
      </c>
      <c r="CJ1644">
        <f t="shared" si="508"/>
        <v>0</v>
      </c>
      <c r="CK1644">
        <f t="shared" si="509"/>
        <v>0</v>
      </c>
      <c r="CL1644">
        <f t="shared" si="510"/>
        <v>0</v>
      </c>
      <c r="CM1644">
        <f t="shared" si="512"/>
        <v>0</v>
      </c>
      <c r="CN1644">
        <f t="shared" si="511"/>
        <v>0</v>
      </c>
      <c r="CO1644">
        <f t="shared" si="495"/>
        <v>0</v>
      </c>
    </row>
    <row r="1645" spans="2:93" hidden="1" x14ac:dyDescent="0.25">
      <c r="B1645" s="308">
        <v>44372</v>
      </c>
      <c r="C1645" s="4" t="s">
        <v>1510</v>
      </c>
      <c r="D1645" s="4" t="s">
        <v>1511</v>
      </c>
      <c r="F1645" s="4" t="s">
        <v>90</v>
      </c>
      <c r="G1645" s="5" t="s">
        <v>1500</v>
      </c>
      <c r="H1645" s="5" t="s">
        <v>1513</v>
      </c>
      <c r="I1645" s="5" t="s">
        <v>18</v>
      </c>
      <c r="J1645" s="5" t="s">
        <v>10</v>
      </c>
      <c r="K1645" s="5">
        <v>12</v>
      </c>
      <c r="L1645" s="5" t="s">
        <v>1514</v>
      </c>
      <c r="M1645" s="5">
        <v>1100</v>
      </c>
      <c r="N1645" s="5" t="s">
        <v>170</v>
      </c>
      <c r="O1645" s="6" t="s">
        <v>81</v>
      </c>
      <c r="P1645" s="6" t="s">
        <v>1516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+VLOOKUP(G1645,Liste!$A$7:$G$69,3,FALSE)</f>
        <v>Pin d'Alep</v>
      </c>
      <c r="BI1645" s="96" t="str">
        <f>+VLOOKUP(H1645,Liste!$B$7:$G$69,5,FALSE)</f>
        <v>Pin d'Alep</v>
      </c>
      <c r="BJ1645" s="131">
        <f t="shared" si="494"/>
        <v>65</v>
      </c>
      <c r="BK1645" s="131" t="str">
        <f t="shared" si="496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0" t="str">
        <f>+VLOOKUP(G1645,Liste!$A$7:$H$69,8,FALSE)</f>
        <v>Résineux</v>
      </c>
      <c r="BU1645" s="290">
        <f t="shared" si="497"/>
        <v>0</v>
      </c>
      <c r="BV1645" s="292">
        <f t="shared" si="498"/>
        <v>1</v>
      </c>
      <c r="BW1645" s="311">
        <v>0</v>
      </c>
      <c r="BX1645" s="290">
        <f t="shared" si="499"/>
        <v>0.43</v>
      </c>
      <c r="BY1645">
        <f t="shared" si="500"/>
        <v>0</v>
      </c>
      <c r="BZ1645" s="296">
        <f t="shared" si="501"/>
        <v>0</v>
      </c>
      <c r="CB1645" s="291">
        <v>0.6</v>
      </c>
      <c r="CC1645" s="291">
        <v>0.4</v>
      </c>
      <c r="CD1645">
        <f t="shared" si="502"/>
        <v>0</v>
      </c>
      <c r="CE1645">
        <f t="shared" si="503"/>
        <v>0</v>
      </c>
      <c r="CF1645">
        <f t="shared" si="504"/>
        <v>0</v>
      </c>
      <c r="CG1645">
        <f t="shared" si="505"/>
        <v>0</v>
      </c>
      <c r="CH1645">
        <f t="shared" si="506"/>
        <v>0</v>
      </c>
      <c r="CI1645">
        <f t="shared" si="507"/>
        <v>0</v>
      </c>
      <c r="CJ1645">
        <f t="shared" si="508"/>
        <v>0</v>
      </c>
      <c r="CK1645">
        <f t="shared" si="509"/>
        <v>0</v>
      </c>
      <c r="CL1645">
        <f t="shared" si="510"/>
        <v>0</v>
      </c>
      <c r="CM1645">
        <f t="shared" si="512"/>
        <v>0</v>
      </c>
      <c r="CN1645">
        <f t="shared" si="511"/>
        <v>0</v>
      </c>
      <c r="CO1645">
        <f t="shared" si="495"/>
        <v>0</v>
      </c>
    </row>
    <row r="1646" spans="2:93" hidden="1" x14ac:dyDescent="0.25">
      <c r="B1646" s="308">
        <v>44372</v>
      </c>
      <c r="C1646" s="4" t="s">
        <v>1510</v>
      </c>
      <c r="D1646" s="4" t="s">
        <v>1511</v>
      </c>
      <c r="F1646" s="4" t="s">
        <v>90</v>
      </c>
      <c r="G1646" s="5" t="s">
        <v>1500</v>
      </c>
      <c r="H1646" s="5" t="s">
        <v>1513</v>
      </c>
      <c r="I1646" s="5" t="s">
        <v>18</v>
      </c>
      <c r="J1646" s="5" t="s">
        <v>10</v>
      </c>
      <c r="K1646" s="5">
        <v>12</v>
      </c>
      <c r="L1646" s="5" t="s">
        <v>1514</v>
      </c>
      <c r="M1646" s="5">
        <v>1100</v>
      </c>
      <c r="N1646" s="5" t="s">
        <v>170</v>
      </c>
      <c r="O1646" s="6" t="s">
        <v>81</v>
      </c>
      <c r="P1646" s="6" t="s">
        <v>1516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+VLOOKUP(G1646,Liste!$A$7:$G$69,3,FALSE)</f>
        <v>Pin d'Alep</v>
      </c>
      <c r="BI1646" s="96" t="str">
        <f>+VLOOKUP(H1646,Liste!$B$7:$G$69,5,FALSE)</f>
        <v>Pin d'Alep</v>
      </c>
      <c r="BJ1646" s="131">
        <f t="shared" si="494"/>
        <v>66</v>
      </c>
      <c r="BK1646" s="131" t="str">
        <f t="shared" si="496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0" t="str">
        <f>+VLOOKUP(G1646,Liste!$A$7:$H$69,8,FALSE)</f>
        <v>Résineux</v>
      </c>
      <c r="BU1646" s="290">
        <f t="shared" si="497"/>
        <v>0</v>
      </c>
      <c r="BV1646" s="292">
        <f t="shared" si="498"/>
        <v>1</v>
      </c>
      <c r="BW1646" s="311">
        <v>0</v>
      </c>
      <c r="BX1646" s="290">
        <f t="shared" si="499"/>
        <v>0.43</v>
      </c>
      <c r="BY1646">
        <f t="shared" si="500"/>
        <v>0</v>
      </c>
      <c r="BZ1646" s="296">
        <f t="shared" si="501"/>
        <v>0</v>
      </c>
      <c r="CB1646" s="291">
        <v>0.6</v>
      </c>
      <c r="CC1646" s="291">
        <v>0.4</v>
      </c>
      <c r="CD1646">
        <f t="shared" si="502"/>
        <v>0</v>
      </c>
      <c r="CE1646">
        <f t="shared" si="503"/>
        <v>0</v>
      </c>
      <c r="CF1646">
        <f t="shared" si="504"/>
        <v>0</v>
      </c>
      <c r="CG1646">
        <f t="shared" si="505"/>
        <v>0</v>
      </c>
      <c r="CH1646">
        <f t="shared" si="506"/>
        <v>0</v>
      </c>
      <c r="CI1646">
        <f t="shared" si="507"/>
        <v>0</v>
      </c>
      <c r="CJ1646">
        <f t="shared" si="508"/>
        <v>0</v>
      </c>
      <c r="CK1646">
        <f t="shared" si="509"/>
        <v>0</v>
      </c>
      <c r="CL1646">
        <f t="shared" si="510"/>
        <v>0</v>
      </c>
      <c r="CM1646">
        <f t="shared" si="512"/>
        <v>0</v>
      </c>
      <c r="CN1646">
        <f t="shared" si="511"/>
        <v>0</v>
      </c>
      <c r="CO1646">
        <f t="shared" si="495"/>
        <v>0</v>
      </c>
    </row>
    <row r="1647" spans="2:93" hidden="1" x14ac:dyDescent="0.25">
      <c r="B1647" s="308">
        <v>44372</v>
      </c>
      <c r="C1647" s="4" t="s">
        <v>1510</v>
      </c>
      <c r="D1647" s="4" t="s">
        <v>1511</v>
      </c>
      <c r="F1647" s="4" t="s">
        <v>90</v>
      </c>
      <c r="G1647" s="5" t="s">
        <v>1500</v>
      </c>
      <c r="H1647" s="5" t="s">
        <v>1513</v>
      </c>
      <c r="I1647" s="5" t="s">
        <v>18</v>
      </c>
      <c r="J1647" s="5" t="s">
        <v>10</v>
      </c>
      <c r="K1647" s="5">
        <v>12</v>
      </c>
      <c r="L1647" s="5" t="s">
        <v>1514</v>
      </c>
      <c r="M1647" s="5">
        <v>1100</v>
      </c>
      <c r="N1647" s="5" t="s">
        <v>170</v>
      </c>
      <c r="O1647" s="6" t="s">
        <v>81</v>
      </c>
      <c r="P1647" s="6" t="s">
        <v>1516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+VLOOKUP(G1647,Liste!$A$7:$G$69,3,FALSE)</f>
        <v>Pin d'Alep</v>
      </c>
      <c r="BI1647" s="96" t="str">
        <f>+VLOOKUP(H1647,Liste!$B$7:$G$69,5,FALSE)</f>
        <v>Pin d'Alep</v>
      </c>
      <c r="BJ1647" s="131">
        <f t="shared" si="494"/>
        <v>67</v>
      </c>
      <c r="BK1647" s="131" t="str">
        <f t="shared" si="496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0" t="str">
        <f>+VLOOKUP(G1647,Liste!$A$7:$H$69,8,FALSE)</f>
        <v>Résineux</v>
      </c>
      <c r="BU1647" s="290">
        <f t="shared" si="497"/>
        <v>0</v>
      </c>
      <c r="BV1647" s="292">
        <f t="shared" si="498"/>
        <v>1</v>
      </c>
      <c r="BW1647" s="311">
        <v>0</v>
      </c>
      <c r="BX1647" s="290">
        <f t="shared" si="499"/>
        <v>0.43</v>
      </c>
      <c r="BY1647">
        <f t="shared" si="500"/>
        <v>0</v>
      </c>
      <c r="BZ1647" s="296">
        <f t="shared" si="501"/>
        <v>0</v>
      </c>
      <c r="CB1647" s="291">
        <v>0.6</v>
      </c>
      <c r="CC1647" s="291">
        <v>0.4</v>
      </c>
      <c r="CD1647">
        <f t="shared" si="502"/>
        <v>0</v>
      </c>
      <c r="CE1647">
        <f t="shared" si="503"/>
        <v>0</v>
      </c>
      <c r="CF1647">
        <f t="shared" si="504"/>
        <v>0</v>
      </c>
      <c r="CG1647">
        <f t="shared" si="505"/>
        <v>0</v>
      </c>
      <c r="CH1647">
        <f t="shared" si="506"/>
        <v>0</v>
      </c>
      <c r="CI1647">
        <f t="shared" si="507"/>
        <v>0</v>
      </c>
      <c r="CJ1647">
        <f t="shared" si="508"/>
        <v>0</v>
      </c>
      <c r="CK1647">
        <f t="shared" si="509"/>
        <v>0</v>
      </c>
      <c r="CL1647">
        <f t="shared" si="510"/>
        <v>0</v>
      </c>
      <c r="CM1647">
        <f t="shared" si="512"/>
        <v>0</v>
      </c>
      <c r="CN1647">
        <f t="shared" si="511"/>
        <v>0</v>
      </c>
      <c r="CO1647">
        <f t="shared" si="495"/>
        <v>0</v>
      </c>
    </row>
    <row r="1648" spans="2:93" hidden="1" x14ac:dyDescent="0.25">
      <c r="B1648" s="308">
        <v>44372</v>
      </c>
      <c r="C1648" s="4" t="s">
        <v>1510</v>
      </c>
      <c r="D1648" s="4" t="s">
        <v>1511</v>
      </c>
      <c r="F1648" s="4" t="s">
        <v>90</v>
      </c>
      <c r="G1648" s="5" t="s">
        <v>1500</v>
      </c>
      <c r="H1648" s="5" t="s">
        <v>1513</v>
      </c>
      <c r="I1648" s="5" t="s">
        <v>18</v>
      </c>
      <c r="J1648" s="5" t="s">
        <v>10</v>
      </c>
      <c r="K1648" s="5">
        <v>12</v>
      </c>
      <c r="L1648" s="5" t="s">
        <v>1514</v>
      </c>
      <c r="M1648" s="5">
        <v>1100</v>
      </c>
      <c r="N1648" s="5" t="s">
        <v>170</v>
      </c>
      <c r="O1648" s="6" t="s">
        <v>81</v>
      </c>
      <c r="P1648" s="6" t="s">
        <v>1516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+VLOOKUP(G1648,Liste!$A$7:$G$69,3,FALSE)</f>
        <v>Pin d'Alep</v>
      </c>
      <c r="BI1648" s="96" t="str">
        <f>+VLOOKUP(H1648,Liste!$B$7:$G$69,5,FALSE)</f>
        <v>Pin d'Alep</v>
      </c>
      <c r="BJ1648" s="131">
        <f t="shared" si="494"/>
        <v>68</v>
      </c>
      <c r="BK1648" s="131" t="str">
        <f t="shared" si="496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0" t="str">
        <f>+VLOOKUP(G1648,Liste!$A$7:$H$69,8,FALSE)</f>
        <v>Résineux</v>
      </c>
      <c r="BU1648" s="290">
        <f t="shared" si="497"/>
        <v>0</v>
      </c>
      <c r="BV1648" s="292">
        <f t="shared" si="498"/>
        <v>1</v>
      </c>
      <c r="BW1648" s="311">
        <v>0</v>
      </c>
      <c r="BX1648" s="290">
        <f t="shared" si="499"/>
        <v>0.43</v>
      </c>
      <c r="BY1648">
        <f t="shared" si="500"/>
        <v>0</v>
      </c>
      <c r="BZ1648" s="296">
        <f t="shared" si="501"/>
        <v>0</v>
      </c>
      <c r="CB1648" s="291">
        <v>0.6</v>
      </c>
      <c r="CC1648" s="291">
        <v>0.4</v>
      </c>
      <c r="CD1648">
        <f t="shared" si="502"/>
        <v>0</v>
      </c>
      <c r="CE1648">
        <f t="shared" si="503"/>
        <v>0</v>
      </c>
      <c r="CF1648">
        <f t="shared" si="504"/>
        <v>0</v>
      </c>
      <c r="CG1648">
        <f t="shared" si="505"/>
        <v>0</v>
      </c>
      <c r="CH1648">
        <f t="shared" si="506"/>
        <v>0</v>
      </c>
      <c r="CI1648">
        <f t="shared" si="507"/>
        <v>0</v>
      </c>
      <c r="CJ1648">
        <f t="shared" si="508"/>
        <v>0</v>
      </c>
      <c r="CK1648">
        <f t="shared" si="509"/>
        <v>0</v>
      </c>
      <c r="CL1648">
        <f t="shared" si="510"/>
        <v>0</v>
      </c>
      <c r="CM1648">
        <f t="shared" si="512"/>
        <v>0</v>
      </c>
      <c r="CN1648">
        <f t="shared" si="511"/>
        <v>0</v>
      </c>
      <c r="CO1648">
        <f t="shared" si="495"/>
        <v>0</v>
      </c>
    </row>
    <row r="1649" spans="2:93" hidden="1" x14ac:dyDescent="0.25">
      <c r="B1649" s="308">
        <v>44372</v>
      </c>
      <c r="C1649" s="4" t="s">
        <v>1510</v>
      </c>
      <c r="D1649" s="4" t="s">
        <v>1511</v>
      </c>
      <c r="F1649" s="4" t="s">
        <v>90</v>
      </c>
      <c r="G1649" s="5" t="s">
        <v>1500</v>
      </c>
      <c r="H1649" s="5" t="s">
        <v>1513</v>
      </c>
      <c r="I1649" s="5" t="s">
        <v>18</v>
      </c>
      <c r="J1649" s="5" t="s">
        <v>10</v>
      </c>
      <c r="K1649" s="5">
        <v>12</v>
      </c>
      <c r="L1649" s="5" t="s">
        <v>1514</v>
      </c>
      <c r="M1649" s="5">
        <v>1100</v>
      </c>
      <c r="N1649" s="5" t="s">
        <v>170</v>
      </c>
      <c r="O1649" s="6" t="s">
        <v>81</v>
      </c>
      <c r="P1649" s="6" t="s">
        <v>1516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+VLOOKUP(G1649,Liste!$A$7:$G$69,3,FALSE)</f>
        <v>Pin d'Alep</v>
      </c>
      <c r="BI1649" s="96" t="str">
        <f>+VLOOKUP(H1649,Liste!$B$7:$G$69,5,FALSE)</f>
        <v>Pin d'Alep</v>
      </c>
      <c r="BJ1649" s="131">
        <f t="shared" si="494"/>
        <v>69</v>
      </c>
      <c r="BK1649" s="131" t="str">
        <f t="shared" si="496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0" t="str">
        <f>+VLOOKUP(G1649,Liste!$A$7:$H$69,8,FALSE)</f>
        <v>Résineux</v>
      </c>
      <c r="BU1649" s="290">
        <f t="shared" si="497"/>
        <v>0</v>
      </c>
      <c r="BV1649" s="292">
        <f t="shared" si="498"/>
        <v>1</v>
      </c>
      <c r="BW1649" s="311">
        <v>0</v>
      </c>
      <c r="BX1649" s="290">
        <f t="shared" si="499"/>
        <v>0.43</v>
      </c>
      <c r="BY1649">
        <f t="shared" si="500"/>
        <v>0</v>
      </c>
      <c r="BZ1649" s="296">
        <f t="shared" si="501"/>
        <v>0</v>
      </c>
      <c r="CB1649" s="291">
        <v>0.6</v>
      </c>
      <c r="CC1649" s="291">
        <v>0.4</v>
      </c>
      <c r="CD1649">
        <f t="shared" si="502"/>
        <v>0</v>
      </c>
      <c r="CE1649">
        <f t="shared" si="503"/>
        <v>0</v>
      </c>
      <c r="CF1649">
        <f t="shared" si="504"/>
        <v>0</v>
      </c>
      <c r="CG1649">
        <f t="shared" si="505"/>
        <v>0</v>
      </c>
      <c r="CH1649">
        <f t="shared" si="506"/>
        <v>0</v>
      </c>
      <c r="CI1649">
        <f t="shared" si="507"/>
        <v>0</v>
      </c>
      <c r="CJ1649">
        <f t="shared" si="508"/>
        <v>0</v>
      </c>
      <c r="CK1649">
        <f t="shared" si="509"/>
        <v>0</v>
      </c>
      <c r="CL1649">
        <f t="shared" si="510"/>
        <v>0</v>
      </c>
      <c r="CM1649">
        <f t="shared" si="512"/>
        <v>0</v>
      </c>
      <c r="CN1649">
        <f t="shared" si="511"/>
        <v>0</v>
      </c>
      <c r="CO1649">
        <f t="shared" si="495"/>
        <v>0</v>
      </c>
    </row>
    <row r="1650" spans="2:93" hidden="1" x14ac:dyDescent="0.25">
      <c r="B1650" s="308">
        <v>44372</v>
      </c>
      <c r="C1650" s="4" t="s">
        <v>1510</v>
      </c>
      <c r="D1650" s="4" t="s">
        <v>1511</v>
      </c>
      <c r="F1650" s="4" t="s">
        <v>90</v>
      </c>
      <c r="G1650" s="5" t="s">
        <v>1500</v>
      </c>
      <c r="H1650" s="5" t="s">
        <v>1513</v>
      </c>
      <c r="I1650" s="5" t="s">
        <v>18</v>
      </c>
      <c r="J1650" s="5" t="s">
        <v>10</v>
      </c>
      <c r="K1650" s="5">
        <v>12</v>
      </c>
      <c r="L1650" s="5" t="s">
        <v>1514</v>
      </c>
      <c r="M1650" s="5">
        <v>1100</v>
      </c>
      <c r="N1650" s="5" t="s">
        <v>170</v>
      </c>
      <c r="O1650" s="6" t="s">
        <v>81</v>
      </c>
      <c r="P1650" s="6" t="s">
        <v>1516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+VLOOKUP(G1650,Liste!$A$7:$G$69,3,FALSE)</f>
        <v>Pin d'Alep</v>
      </c>
      <c r="BI1650" s="96" t="str">
        <f>+VLOOKUP(H1650,Liste!$B$7:$G$69,5,FALSE)</f>
        <v>Pin d'Alep</v>
      </c>
      <c r="BJ1650" s="131">
        <f t="shared" si="494"/>
        <v>70</v>
      </c>
      <c r="BK1650" s="131" t="str">
        <f t="shared" si="496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0" t="str">
        <f>+VLOOKUP(G1650,Liste!$A$7:$H$69,8,FALSE)</f>
        <v>Résineux</v>
      </c>
      <c r="BU1650" s="290">
        <f t="shared" si="497"/>
        <v>0</v>
      </c>
      <c r="BV1650" s="292">
        <f t="shared" si="498"/>
        <v>1</v>
      </c>
      <c r="BW1650" s="311">
        <v>0</v>
      </c>
      <c r="BX1650" s="290">
        <f t="shared" si="499"/>
        <v>0.43</v>
      </c>
      <c r="BY1650">
        <f t="shared" si="500"/>
        <v>0</v>
      </c>
      <c r="BZ1650" s="296">
        <f t="shared" si="501"/>
        <v>0</v>
      </c>
      <c r="CB1650" s="291">
        <v>0.6</v>
      </c>
      <c r="CC1650" s="291">
        <v>0.4</v>
      </c>
      <c r="CD1650">
        <f t="shared" si="502"/>
        <v>0</v>
      </c>
      <c r="CE1650">
        <f t="shared" si="503"/>
        <v>0</v>
      </c>
      <c r="CF1650">
        <f t="shared" si="504"/>
        <v>0</v>
      </c>
      <c r="CG1650">
        <f t="shared" si="505"/>
        <v>0</v>
      </c>
      <c r="CH1650">
        <f t="shared" si="506"/>
        <v>0</v>
      </c>
      <c r="CI1650">
        <f t="shared" si="507"/>
        <v>0</v>
      </c>
      <c r="CJ1650">
        <f t="shared" si="508"/>
        <v>0</v>
      </c>
      <c r="CK1650">
        <f t="shared" si="509"/>
        <v>0</v>
      </c>
      <c r="CL1650">
        <f t="shared" si="510"/>
        <v>0</v>
      </c>
      <c r="CM1650">
        <f t="shared" si="512"/>
        <v>0</v>
      </c>
      <c r="CN1650">
        <f t="shared" si="511"/>
        <v>0</v>
      </c>
      <c r="CO1650">
        <f t="shared" si="495"/>
        <v>0</v>
      </c>
    </row>
    <row r="1651" spans="2:93" hidden="1" x14ac:dyDescent="0.25">
      <c r="B1651" s="308">
        <v>44372</v>
      </c>
      <c r="C1651" s="4" t="s">
        <v>1510</v>
      </c>
      <c r="D1651" s="4" t="s">
        <v>1511</v>
      </c>
      <c r="F1651" s="4" t="s">
        <v>90</v>
      </c>
      <c r="G1651" s="5" t="s">
        <v>1500</v>
      </c>
      <c r="H1651" s="5" t="s">
        <v>1513</v>
      </c>
      <c r="I1651" s="5" t="s">
        <v>18</v>
      </c>
      <c r="J1651" s="5" t="s">
        <v>10</v>
      </c>
      <c r="K1651" s="5">
        <v>12</v>
      </c>
      <c r="L1651" s="5" t="s">
        <v>1514</v>
      </c>
      <c r="M1651" s="5">
        <v>1100</v>
      </c>
      <c r="N1651" s="5" t="s">
        <v>170</v>
      </c>
      <c r="O1651" s="6" t="s">
        <v>81</v>
      </c>
      <c r="P1651" s="6" t="s">
        <v>1516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+VLOOKUP(G1651,Liste!$A$7:$G$69,3,FALSE)</f>
        <v>Pin d'Alep</v>
      </c>
      <c r="BI1651" s="96" t="str">
        <f>+VLOOKUP(H1651,Liste!$B$7:$G$69,5,FALSE)</f>
        <v>Pin d'Alep</v>
      </c>
      <c r="BJ1651" s="131">
        <f t="shared" si="494"/>
        <v>71</v>
      </c>
      <c r="BK1651" s="131" t="str">
        <f t="shared" si="496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0" t="str">
        <f>+VLOOKUP(G1651,Liste!$A$7:$H$69,8,FALSE)</f>
        <v>Résineux</v>
      </c>
      <c r="BU1651" s="290">
        <f t="shared" si="497"/>
        <v>0</v>
      </c>
      <c r="BV1651" s="292">
        <f t="shared" si="498"/>
        <v>1</v>
      </c>
      <c r="BW1651" s="311">
        <v>0</v>
      </c>
      <c r="BX1651" s="290">
        <f t="shared" si="499"/>
        <v>0.43</v>
      </c>
      <c r="BY1651">
        <f t="shared" si="500"/>
        <v>0</v>
      </c>
      <c r="BZ1651" s="296">
        <f t="shared" si="501"/>
        <v>0</v>
      </c>
      <c r="CB1651" s="291">
        <v>0.6</v>
      </c>
      <c r="CC1651" s="291">
        <v>0.4</v>
      </c>
      <c r="CD1651">
        <f t="shared" si="502"/>
        <v>0</v>
      </c>
      <c r="CE1651">
        <f t="shared" si="503"/>
        <v>0</v>
      </c>
      <c r="CF1651">
        <f t="shared" si="504"/>
        <v>0</v>
      </c>
      <c r="CG1651">
        <f t="shared" si="505"/>
        <v>0</v>
      </c>
      <c r="CH1651">
        <f t="shared" si="506"/>
        <v>0</v>
      </c>
      <c r="CI1651">
        <f t="shared" si="507"/>
        <v>0</v>
      </c>
      <c r="CJ1651">
        <f t="shared" si="508"/>
        <v>0</v>
      </c>
      <c r="CK1651">
        <f t="shared" si="509"/>
        <v>0</v>
      </c>
      <c r="CL1651">
        <f t="shared" si="510"/>
        <v>0</v>
      </c>
      <c r="CM1651">
        <f t="shared" si="512"/>
        <v>0</v>
      </c>
      <c r="CN1651">
        <f t="shared" si="511"/>
        <v>0</v>
      </c>
      <c r="CO1651">
        <f t="shared" si="495"/>
        <v>0</v>
      </c>
    </row>
    <row r="1652" spans="2:93" hidden="1" x14ac:dyDescent="0.25">
      <c r="B1652" s="308">
        <v>44372</v>
      </c>
      <c r="C1652" s="4" t="s">
        <v>1510</v>
      </c>
      <c r="D1652" s="4" t="s">
        <v>1511</v>
      </c>
      <c r="F1652" s="4" t="s">
        <v>90</v>
      </c>
      <c r="G1652" s="5" t="s">
        <v>1500</v>
      </c>
      <c r="H1652" s="5" t="s">
        <v>1513</v>
      </c>
      <c r="I1652" s="5" t="s">
        <v>18</v>
      </c>
      <c r="J1652" s="5" t="s">
        <v>10</v>
      </c>
      <c r="K1652" s="5">
        <v>12</v>
      </c>
      <c r="L1652" s="5" t="s">
        <v>1514</v>
      </c>
      <c r="M1652" s="5">
        <v>1100</v>
      </c>
      <c r="N1652" s="5" t="s">
        <v>170</v>
      </c>
      <c r="O1652" s="6" t="s">
        <v>81</v>
      </c>
      <c r="P1652" s="6" t="s">
        <v>1516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+VLOOKUP(G1652,Liste!$A$7:$G$69,3,FALSE)</f>
        <v>Pin d'Alep</v>
      </c>
      <c r="BI1652" s="96" t="str">
        <f>+VLOOKUP(H1652,Liste!$B$7:$G$69,5,FALSE)</f>
        <v>Pin d'Alep</v>
      </c>
      <c r="BJ1652" s="131">
        <f t="shared" si="494"/>
        <v>72</v>
      </c>
      <c r="BK1652" s="131" t="str">
        <f t="shared" si="496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0" t="str">
        <f>+VLOOKUP(G1652,Liste!$A$7:$H$69,8,FALSE)</f>
        <v>Résineux</v>
      </c>
      <c r="BU1652" s="290">
        <f t="shared" si="497"/>
        <v>0</v>
      </c>
      <c r="BV1652" s="292">
        <f t="shared" si="498"/>
        <v>1</v>
      </c>
      <c r="BW1652" s="311">
        <v>0</v>
      </c>
      <c r="BX1652" s="290">
        <f t="shared" si="499"/>
        <v>0.43</v>
      </c>
      <c r="BY1652">
        <f t="shared" si="500"/>
        <v>0</v>
      </c>
      <c r="BZ1652" s="296">
        <f t="shared" si="501"/>
        <v>0</v>
      </c>
      <c r="CB1652" s="291">
        <v>0.6</v>
      </c>
      <c r="CC1652" s="291">
        <v>0.4</v>
      </c>
      <c r="CD1652">
        <f t="shared" si="502"/>
        <v>0</v>
      </c>
      <c r="CE1652">
        <f t="shared" si="503"/>
        <v>0</v>
      </c>
      <c r="CF1652">
        <f t="shared" si="504"/>
        <v>0</v>
      </c>
      <c r="CG1652">
        <f t="shared" si="505"/>
        <v>0</v>
      </c>
      <c r="CH1652">
        <f t="shared" si="506"/>
        <v>0</v>
      </c>
      <c r="CI1652">
        <f t="shared" si="507"/>
        <v>0</v>
      </c>
      <c r="CJ1652">
        <f t="shared" si="508"/>
        <v>0</v>
      </c>
      <c r="CK1652">
        <f t="shared" si="509"/>
        <v>0</v>
      </c>
      <c r="CL1652">
        <f t="shared" si="510"/>
        <v>0</v>
      </c>
      <c r="CM1652">
        <f t="shared" si="512"/>
        <v>0</v>
      </c>
      <c r="CN1652">
        <f t="shared" si="511"/>
        <v>0</v>
      </c>
      <c r="CO1652">
        <f t="shared" si="495"/>
        <v>0</v>
      </c>
    </row>
    <row r="1653" spans="2:93" hidden="1" x14ac:dyDescent="0.25">
      <c r="B1653" s="308">
        <v>44372</v>
      </c>
      <c r="C1653" s="4" t="s">
        <v>1510</v>
      </c>
      <c r="D1653" s="4" t="s">
        <v>1511</v>
      </c>
      <c r="F1653" s="4" t="s">
        <v>90</v>
      </c>
      <c r="G1653" s="5" t="s">
        <v>1500</v>
      </c>
      <c r="H1653" s="5" t="s">
        <v>1513</v>
      </c>
      <c r="I1653" s="5" t="s">
        <v>18</v>
      </c>
      <c r="J1653" s="5" t="s">
        <v>10</v>
      </c>
      <c r="K1653" s="5">
        <v>12</v>
      </c>
      <c r="L1653" s="5" t="s">
        <v>1514</v>
      </c>
      <c r="M1653" s="5">
        <v>1100</v>
      </c>
      <c r="N1653" s="5" t="s">
        <v>170</v>
      </c>
      <c r="O1653" s="6" t="s">
        <v>81</v>
      </c>
      <c r="P1653" s="6" t="s">
        <v>1516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+VLOOKUP(G1653,Liste!$A$7:$G$69,3,FALSE)</f>
        <v>Pin d'Alep</v>
      </c>
      <c r="BI1653" s="96" t="str">
        <f>+VLOOKUP(H1653,Liste!$B$7:$G$69,5,FALSE)</f>
        <v>Pin d'Alep</v>
      </c>
      <c r="BJ1653" s="131">
        <f t="shared" si="494"/>
        <v>73</v>
      </c>
      <c r="BK1653" s="131" t="str">
        <f t="shared" si="496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0" t="str">
        <f>+VLOOKUP(G1653,Liste!$A$7:$H$69,8,FALSE)</f>
        <v>Résineux</v>
      </c>
      <c r="BU1653" s="290">
        <f t="shared" si="497"/>
        <v>0</v>
      </c>
      <c r="BV1653" s="292">
        <f t="shared" si="498"/>
        <v>1</v>
      </c>
      <c r="BW1653" s="311">
        <v>0</v>
      </c>
      <c r="BX1653" s="290">
        <f t="shared" si="499"/>
        <v>0.43</v>
      </c>
      <c r="BY1653">
        <f t="shared" si="500"/>
        <v>0</v>
      </c>
      <c r="BZ1653" s="296">
        <f t="shared" si="501"/>
        <v>0</v>
      </c>
      <c r="CB1653" s="291">
        <v>0.6</v>
      </c>
      <c r="CC1653" s="291">
        <v>0.4</v>
      </c>
      <c r="CD1653">
        <f t="shared" si="502"/>
        <v>0</v>
      </c>
      <c r="CE1653">
        <f t="shared" si="503"/>
        <v>0</v>
      </c>
      <c r="CF1653">
        <f t="shared" si="504"/>
        <v>0</v>
      </c>
      <c r="CG1653">
        <f t="shared" si="505"/>
        <v>0</v>
      </c>
      <c r="CH1653">
        <f t="shared" si="506"/>
        <v>0</v>
      </c>
      <c r="CI1653">
        <f t="shared" si="507"/>
        <v>0</v>
      </c>
      <c r="CJ1653">
        <f t="shared" si="508"/>
        <v>0</v>
      </c>
      <c r="CK1653">
        <f t="shared" si="509"/>
        <v>0</v>
      </c>
      <c r="CL1653">
        <f t="shared" si="510"/>
        <v>0</v>
      </c>
      <c r="CM1653">
        <f t="shared" si="512"/>
        <v>0</v>
      </c>
      <c r="CN1653">
        <f t="shared" si="511"/>
        <v>0</v>
      </c>
      <c r="CO1653">
        <f t="shared" si="495"/>
        <v>0</v>
      </c>
    </row>
    <row r="1654" spans="2:93" hidden="1" x14ac:dyDescent="0.25">
      <c r="B1654" s="308">
        <v>44372</v>
      </c>
      <c r="C1654" s="4" t="s">
        <v>1510</v>
      </c>
      <c r="D1654" s="4" t="s">
        <v>1511</v>
      </c>
      <c r="F1654" s="4" t="s">
        <v>90</v>
      </c>
      <c r="G1654" s="5" t="s">
        <v>1500</v>
      </c>
      <c r="H1654" s="5" t="s">
        <v>1513</v>
      </c>
      <c r="I1654" s="5" t="s">
        <v>18</v>
      </c>
      <c r="J1654" s="5" t="s">
        <v>10</v>
      </c>
      <c r="K1654" s="5">
        <v>12</v>
      </c>
      <c r="L1654" s="5" t="s">
        <v>1514</v>
      </c>
      <c r="M1654" s="5">
        <v>1100</v>
      </c>
      <c r="N1654" s="5" t="s">
        <v>170</v>
      </c>
      <c r="O1654" s="6" t="s">
        <v>81</v>
      </c>
      <c r="P1654" s="6" t="s">
        <v>1516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+VLOOKUP(G1654,Liste!$A$7:$G$69,3,FALSE)</f>
        <v>Pin d'Alep</v>
      </c>
      <c r="BI1654" s="96" t="str">
        <f>+VLOOKUP(H1654,Liste!$B$7:$G$69,5,FALSE)</f>
        <v>Pin d'Alep</v>
      </c>
      <c r="BJ1654" s="131">
        <f t="shared" si="494"/>
        <v>74</v>
      </c>
      <c r="BK1654" s="131" t="str">
        <f t="shared" si="496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0" t="str">
        <f>+VLOOKUP(G1654,Liste!$A$7:$H$69,8,FALSE)</f>
        <v>Résineux</v>
      </c>
      <c r="BU1654" s="290">
        <f t="shared" si="497"/>
        <v>0</v>
      </c>
      <c r="BV1654" s="292">
        <f t="shared" si="498"/>
        <v>1</v>
      </c>
      <c r="BW1654" s="311">
        <v>0</v>
      </c>
      <c r="BX1654" s="290">
        <f t="shared" si="499"/>
        <v>0.43</v>
      </c>
      <c r="BY1654">
        <f t="shared" si="500"/>
        <v>0</v>
      </c>
      <c r="BZ1654" s="296">
        <f t="shared" si="501"/>
        <v>0</v>
      </c>
      <c r="CB1654" s="291">
        <v>0.6</v>
      </c>
      <c r="CC1654" s="291">
        <v>0.4</v>
      </c>
      <c r="CD1654">
        <f t="shared" si="502"/>
        <v>0</v>
      </c>
      <c r="CE1654">
        <f t="shared" si="503"/>
        <v>0</v>
      </c>
      <c r="CF1654">
        <f t="shared" si="504"/>
        <v>0</v>
      </c>
      <c r="CG1654">
        <f t="shared" si="505"/>
        <v>0</v>
      </c>
      <c r="CH1654">
        <f t="shared" si="506"/>
        <v>0</v>
      </c>
      <c r="CI1654">
        <f t="shared" si="507"/>
        <v>0</v>
      </c>
      <c r="CJ1654">
        <f t="shared" si="508"/>
        <v>0</v>
      </c>
      <c r="CK1654">
        <f t="shared" si="509"/>
        <v>0</v>
      </c>
      <c r="CL1654">
        <f t="shared" si="510"/>
        <v>0</v>
      </c>
      <c r="CM1654">
        <f t="shared" si="512"/>
        <v>0</v>
      </c>
      <c r="CN1654">
        <f t="shared" si="511"/>
        <v>0</v>
      </c>
      <c r="CO1654">
        <f t="shared" si="495"/>
        <v>0</v>
      </c>
    </row>
    <row r="1655" spans="2:93" hidden="1" x14ac:dyDescent="0.25">
      <c r="B1655" s="308">
        <v>44372</v>
      </c>
      <c r="C1655" s="4" t="s">
        <v>1510</v>
      </c>
      <c r="D1655" s="4" t="s">
        <v>1511</v>
      </c>
      <c r="F1655" s="4" t="s">
        <v>90</v>
      </c>
      <c r="G1655" s="5" t="s">
        <v>1500</v>
      </c>
      <c r="H1655" s="5" t="s">
        <v>1513</v>
      </c>
      <c r="I1655" s="5" t="s">
        <v>18</v>
      </c>
      <c r="J1655" s="5" t="s">
        <v>10</v>
      </c>
      <c r="K1655" s="5">
        <v>12</v>
      </c>
      <c r="L1655" s="5" t="s">
        <v>1514</v>
      </c>
      <c r="M1655" s="5">
        <v>1100</v>
      </c>
      <c r="N1655" s="5" t="s">
        <v>170</v>
      </c>
      <c r="O1655" s="6" t="s">
        <v>81</v>
      </c>
      <c r="P1655" s="6" t="s">
        <v>1516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+VLOOKUP(G1655,Liste!$A$7:$G$69,3,FALSE)</f>
        <v>Pin d'Alep</v>
      </c>
      <c r="BI1655" s="96" t="str">
        <f>+VLOOKUP(H1655,Liste!$B$7:$G$69,5,FALSE)</f>
        <v>Pin d'Alep</v>
      </c>
      <c r="BJ1655" s="131">
        <f t="shared" si="494"/>
        <v>75</v>
      </c>
      <c r="BK1655" s="131" t="str">
        <f t="shared" si="496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0" t="str">
        <f>+VLOOKUP(G1655,Liste!$A$7:$H$69,8,FALSE)</f>
        <v>Résineux</v>
      </c>
      <c r="BU1655" s="290">
        <f t="shared" si="497"/>
        <v>0</v>
      </c>
      <c r="BV1655" s="292">
        <f t="shared" si="498"/>
        <v>1</v>
      </c>
      <c r="BW1655" s="311">
        <v>0</v>
      </c>
      <c r="BX1655" s="290">
        <f t="shared" si="499"/>
        <v>0.43</v>
      </c>
      <c r="BY1655">
        <f t="shared" si="500"/>
        <v>0</v>
      </c>
      <c r="BZ1655" s="296">
        <f t="shared" si="501"/>
        <v>0</v>
      </c>
      <c r="CB1655" s="291">
        <v>0.6</v>
      </c>
      <c r="CC1655" s="291">
        <v>0.4</v>
      </c>
      <c r="CD1655">
        <f t="shared" si="502"/>
        <v>0</v>
      </c>
      <c r="CE1655">
        <f t="shared" si="503"/>
        <v>0</v>
      </c>
      <c r="CF1655">
        <f t="shared" si="504"/>
        <v>0</v>
      </c>
      <c r="CG1655">
        <f t="shared" si="505"/>
        <v>0</v>
      </c>
      <c r="CH1655">
        <f t="shared" si="506"/>
        <v>0</v>
      </c>
      <c r="CI1655">
        <f t="shared" si="507"/>
        <v>0</v>
      </c>
      <c r="CJ1655">
        <f t="shared" si="508"/>
        <v>0</v>
      </c>
      <c r="CK1655">
        <f t="shared" si="509"/>
        <v>0</v>
      </c>
      <c r="CL1655">
        <f t="shared" si="510"/>
        <v>0</v>
      </c>
      <c r="CM1655">
        <f t="shared" si="512"/>
        <v>0</v>
      </c>
      <c r="CN1655">
        <f t="shared" si="511"/>
        <v>0</v>
      </c>
      <c r="CO1655">
        <f t="shared" si="495"/>
        <v>0</v>
      </c>
    </row>
    <row r="1656" spans="2:93" hidden="1" x14ac:dyDescent="0.25">
      <c r="B1656" s="308">
        <v>44372</v>
      </c>
      <c r="C1656" s="4" t="s">
        <v>1510</v>
      </c>
      <c r="D1656" s="4" t="s">
        <v>1511</v>
      </c>
      <c r="F1656" s="4" t="s">
        <v>90</v>
      </c>
      <c r="G1656" s="5" t="s">
        <v>1500</v>
      </c>
      <c r="H1656" s="5" t="s">
        <v>1513</v>
      </c>
      <c r="I1656" s="5" t="s">
        <v>18</v>
      </c>
      <c r="J1656" s="5" t="s">
        <v>10</v>
      </c>
      <c r="K1656" s="5">
        <v>12</v>
      </c>
      <c r="L1656" s="5" t="s">
        <v>1514</v>
      </c>
      <c r="M1656" s="5">
        <v>1100</v>
      </c>
      <c r="N1656" s="5" t="s">
        <v>170</v>
      </c>
      <c r="O1656" s="6" t="s">
        <v>81</v>
      </c>
      <c r="P1656" s="6" t="s">
        <v>1516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+VLOOKUP(G1656,Liste!$A$7:$G$69,3,FALSE)</f>
        <v>Pin d'Alep</v>
      </c>
      <c r="BI1656" s="96" t="str">
        <f>+VLOOKUP(H1656,Liste!$B$7:$G$69,5,FALSE)</f>
        <v>Pin d'Alep</v>
      </c>
      <c r="BJ1656" s="131">
        <f t="shared" si="494"/>
        <v>76</v>
      </c>
      <c r="BK1656" s="131" t="str">
        <f t="shared" si="496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0" t="str">
        <f>+VLOOKUP(G1656,Liste!$A$7:$H$69,8,FALSE)</f>
        <v>Résineux</v>
      </c>
      <c r="BU1656" s="290">
        <f t="shared" si="497"/>
        <v>0</v>
      </c>
      <c r="BV1656" s="292">
        <f t="shared" si="498"/>
        <v>1</v>
      </c>
      <c r="BW1656" s="311">
        <v>0</v>
      </c>
      <c r="BX1656" s="290">
        <f t="shared" si="499"/>
        <v>0.43</v>
      </c>
      <c r="BY1656">
        <f t="shared" si="500"/>
        <v>0</v>
      </c>
      <c r="BZ1656" s="296">
        <f t="shared" si="501"/>
        <v>0</v>
      </c>
      <c r="CB1656" s="291">
        <v>0.6</v>
      </c>
      <c r="CC1656" s="291">
        <v>0.4</v>
      </c>
      <c r="CD1656">
        <f t="shared" si="502"/>
        <v>0</v>
      </c>
      <c r="CE1656">
        <f t="shared" si="503"/>
        <v>0</v>
      </c>
      <c r="CF1656">
        <f t="shared" si="504"/>
        <v>0</v>
      </c>
      <c r="CG1656">
        <f t="shared" si="505"/>
        <v>0</v>
      </c>
      <c r="CH1656">
        <f t="shared" si="506"/>
        <v>0</v>
      </c>
      <c r="CI1656">
        <f t="shared" si="507"/>
        <v>0</v>
      </c>
      <c r="CJ1656">
        <f t="shared" si="508"/>
        <v>0</v>
      </c>
      <c r="CK1656">
        <f t="shared" si="509"/>
        <v>0</v>
      </c>
      <c r="CL1656">
        <f t="shared" si="510"/>
        <v>0</v>
      </c>
      <c r="CM1656">
        <f t="shared" si="512"/>
        <v>0</v>
      </c>
      <c r="CN1656">
        <f t="shared" si="511"/>
        <v>0</v>
      </c>
      <c r="CO1656">
        <f t="shared" si="495"/>
        <v>0</v>
      </c>
    </row>
    <row r="1657" spans="2:93" hidden="1" x14ac:dyDescent="0.25">
      <c r="B1657" s="308">
        <v>44372</v>
      </c>
      <c r="C1657" s="4" t="s">
        <v>1510</v>
      </c>
      <c r="D1657" s="4" t="s">
        <v>1511</v>
      </c>
      <c r="F1657" s="4" t="s">
        <v>90</v>
      </c>
      <c r="G1657" s="5" t="s">
        <v>1500</v>
      </c>
      <c r="H1657" s="5" t="s">
        <v>1513</v>
      </c>
      <c r="I1657" s="5" t="s">
        <v>18</v>
      </c>
      <c r="J1657" s="5" t="s">
        <v>10</v>
      </c>
      <c r="K1657" s="5">
        <v>12</v>
      </c>
      <c r="L1657" s="5" t="s">
        <v>1514</v>
      </c>
      <c r="M1657" s="5">
        <v>1100</v>
      </c>
      <c r="N1657" s="5" t="s">
        <v>170</v>
      </c>
      <c r="O1657" s="6" t="s">
        <v>81</v>
      </c>
      <c r="P1657" s="6" t="s">
        <v>1516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+VLOOKUP(G1657,Liste!$A$7:$G$69,3,FALSE)</f>
        <v>Pin d'Alep</v>
      </c>
      <c r="BI1657" s="96" t="str">
        <f>+VLOOKUP(H1657,Liste!$B$7:$G$69,5,FALSE)</f>
        <v>Pin d'Alep</v>
      </c>
      <c r="BJ1657" s="131">
        <f t="shared" si="494"/>
        <v>77</v>
      </c>
      <c r="BK1657" s="131" t="str">
        <f t="shared" si="496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0" t="str">
        <f>+VLOOKUP(G1657,Liste!$A$7:$H$69,8,FALSE)</f>
        <v>Résineux</v>
      </c>
      <c r="BU1657" s="290">
        <f t="shared" si="497"/>
        <v>0</v>
      </c>
      <c r="BV1657" s="292">
        <f t="shared" si="498"/>
        <v>1</v>
      </c>
      <c r="BW1657" s="311">
        <v>0</v>
      </c>
      <c r="BX1657" s="290">
        <f t="shared" si="499"/>
        <v>0.43</v>
      </c>
      <c r="BY1657">
        <f t="shared" si="500"/>
        <v>0</v>
      </c>
      <c r="BZ1657" s="296">
        <f t="shared" si="501"/>
        <v>0</v>
      </c>
      <c r="CB1657" s="291">
        <v>0.6</v>
      </c>
      <c r="CC1657" s="291">
        <v>0.4</v>
      </c>
      <c r="CD1657">
        <f t="shared" si="502"/>
        <v>0</v>
      </c>
      <c r="CE1657">
        <f t="shared" si="503"/>
        <v>0</v>
      </c>
      <c r="CF1657">
        <f t="shared" si="504"/>
        <v>0</v>
      </c>
      <c r="CG1657">
        <f t="shared" si="505"/>
        <v>0</v>
      </c>
      <c r="CH1657">
        <f t="shared" si="506"/>
        <v>0</v>
      </c>
      <c r="CI1657">
        <f t="shared" si="507"/>
        <v>0</v>
      </c>
      <c r="CJ1657">
        <f t="shared" si="508"/>
        <v>0</v>
      </c>
      <c r="CK1657">
        <f t="shared" si="509"/>
        <v>0</v>
      </c>
      <c r="CL1657">
        <f t="shared" si="510"/>
        <v>0</v>
      </c>
      <c r="CM1657">
        <f t="shared" si="512"/>
        <v>0</v>
      </c>
      <c r="CN1657">
        <f t="shared" si="511"/>
        <v>0</v>
      </c>
      <c r="CO1657">
        <f t="shared" si="495"/>
        <v>0</v>
      </c>
    </row>
    <row r="1658" spans="2:93" hidden="1" x14ac:dyDescent="0.25">
      <c r="B1658" s="308">
        <v>44372</v>
      </c>
      <c r="C1658" s="4" t="s">
        <v>1510</v>
      </c>
      <c r="D1658" s="4" t="s">
        <v>1511</v>
      </c>
      <c r="F1658" s="4" t="s">
        <v>90</v>
      </c>
      <c r="G1658" s="5" t="s">
        <v>1500</v>
      </c>
      <c r="H1658" s="5" t="s">
        <v>1513</v>
      </c>
      <c r="I1658" s="5" t="s">
        <v>18</v>
      </c>
      <c r="J1658" s="5" t="s">
        <v>10</v>
      </c>
      <c r="K1658" s="5">
        <v>12</v>
      </c>
      <c r="L1658" s="5" t="s">
        <v>1514</v>
      </c>
      <c r="M1658" s="5">
        <v>1100</v>
      </c>
      <c r="N1658" s="5" t="s">
        <v>170</v>
      </c>
      <c r="O1658" s="6" t="s">
        <v>81</v>
      </c>
      <c r="P1658" s="6" t="s">
        <v>1516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+VLOOKUP(G1658,Liste!$A$7:$G$69,3,FALSE)</f>
        <v>Pin d'Alep</v>
      </c>
      <c r="BI1658" s="96" t="str">
        <f>+VLOOKUP(H1658,Liste!$B$7:$G$69,5,FALSE)</f>
        <v>Pin d'Alep</v>
      </c>
      <c r="BJ1658" s="131">
        <f t="shared" si="494"/>
        <v>78</v>
      </c>
      <c r="BK1658" s="131" t="str">
        <f t="shared" si="496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0" t="str">
        <f>+VLOOKUP(G1658,Liste!$A$7:$H$69,8,FALSE)</f>
        <v>Résineux</v>
      </c>
      <c r="BU1658" s="290">
        <f t="shared" si="497"/>
        <v>0</v>
      </c>
      <c r="BV1658" s="292">
        <f t="shared" si="498"/>
        <v>1</v>
      </c>
      <c r="BW1658" s="311">
        <v>0</v>
      </c>
      <c r="BX1658" s="290">
        <f t="shared" si="499"/>
        <v>0.43</v>
      </c>
      <c r="BY1658">
        <f t="shared" si="500"/>
        <v>0</v>
      </c>
      <c r="BZ1658" s="296">
        <f t="shared" si="501"/>
        <v>0</v>
      </c>
      <c r="CB1658" s="291">
        <v>0.6</v>
      </c>
      <c r="CC1658" s="291">
        <v>0.4</v>
      </c>
      <c r="CD1658">
        <f t="shared" si="502"/>
        <v>0</v>
      </c>
      <c r="CE1658">
        <f t="shared" si="503"/>
        <v>0</v>
      </c>
      <c r="CF1658">
        <f t="shared" si="504"/>
        <v>0</v>
      </c>
      <c r="CG1658">
        <f t="shared" si="505"/>
        <v>0</v>
      </c>
      <c r="CH1658">
        <f t="shared" si="506"/>
        <v>0</v>
      </c>
      <c r="CI1658">
        <f t="shared" si="507"/>
        <v>0</v>
      </c>
      <c r="CJ1658">
        <f t="shared" si="508"/>
        <v>0</v>
      </c>
      <c r="CK1658">
        <f t="shared" si="509"/>
        <v>0</v>
      </c>
      <c r="CL1658">
        <f t="shared" si="510"/>
        <v>0</v>
      </c>
      <c r="CM1658">
        <f t="shared" si="512"/>
        <v>0</v>
      </c>
      <c r="CN1658">
        <f t="shared" si="511"/>
        <v>0</v>
      </c>
      <c r="CO1658">
        <f t="shared" si="495"/>
        <v>0</v>
      </c>
    </row>
    <row r="1659" spans="2:93" hidden="1" x14ac:dyDescent="0.25">
      <c r="B1659" s="308">
        <v>44372</v>
      </c>
      <c r="C1659" s="4" t="s">
        <v>1510</v>
      </c>
      <c r="D1659" s="4" t="s">
        <v>1511</v>
      </c>
      <c r="F1659" s="4" t="s">
        <v>90</v>
      </c>
      <c r="G1659" s="5" t="s">
        <v>1500</v>
      </c>
      <c r="H1659" s="5" t="s">
        <v>1513</v>
      </c>
      <c r="I1659" s="5" t="s">
        <v>18</v>
      </c>
      <c r="J1659" s="5" t="s">
        <v>10</v>
      </c>
      <c r="K1659" s="5">
        <v>12</v>
      </c>
      <c r="L1659" s="5" t="s">
        <v>1514</v>
      </c>
      <c r="M1659" s="5">
        <v>1100</v>
      </c>
      <c r="N1659" s="5" t="s">
        <v>170</v>
      </c>
      <c r="O1659" s="6" t="s">
        <v>81</v>
      </c>
      <c r="P1659" s="6" t="s">
        <v>1516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+VLOOKUP(G1659,Liste!$A$7:$G$69,3,FALSE)</f>
        <v>Pin d'Alep</v>
      </c>
      <c r="BI1659" s="96" t="str">
        <f>+VLOOKUP(H1659,Liste!$B$7:$G$69,5,FALSE)</f>
        <v>Pin d'Alep</v>
      </c>
      <c r="BJ1659" s="131">
        <f t="shared" si="494"/>
        <v>79</v>
      </c>
      <c r="BK1659" s="131" t="str">
        <f t="shared" si="496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0" t="str">
        <f>+VLOOKUP(G1659,Liste!$A$7:$H$69,8,FALSE)</f>
        <v>Résineux</v>
      </c>
      <c r="BU1659" s="290">
        <f t="shared" si="497"/>
        <v>0</v>
      </c>
      <c r="BV1659" s="292">
        <f t="shared" si="498"/>
        <v>1</v>
      </c>
      <c r="BW1659" s="311">
        <v>0</v>
      </c>
      <c r="BX1659" s="290">
        <f t="shared" si="499"/>
        <v>0.43</v>
      </c>
      <c r="BY1659">
        <f t="shared" si="500"/>
        <v>0</v>
      </c>
      <c r="BZ1659" s="296">
        <f t="shared" si="501"/>
        <v>0</v>
      </c>
      <c r="CB1659" s="291">
        <v>0.6</v>
      </c>
      <c r="CC1659" s="291">
        <v>0.4</v>
      </c>
      <c r="CD1659">
        <f t="shared" si="502"/>
        <v>0</v>
      </c>
      <c r="CE1659">
        <f t="shared" si="503"/>
        <v>0</v>
      </c>
      <c r="CF1659">
        <f t="shared" si="504"/>
        <v>0</v>
      </c>
      <c r="CG1659">
        <f t="shared" si="505"/>
        <v>0</v>
      </c>
      <c r="CH1659">
        <f t="shared" si="506"/>
        <v>0</v>
      </c>
      <c r="CI1659">
        <f t="shared" si="507"/>
        <v>0</v>
      </c>
      <c r="CJ1659">
        <f t="shared" si="508"/>
        <v>0</v>
      </c>
      <c r="CK1659">
        <f t="shared" si="509"/>
        <v>0</v>
      </c>
      <c r="CL1659">
        <f t="shared" si="510"/>
        <v>0</v>
      </c>
      <c r="CM1659">
        <f t="shared" si="512"/>
        <v>0</v>
      </c>
      <c r="CN1659">
        <f t="shared" si="511"/>
        <v>0</v>
      </c>
      <c r="CO1659">
        <f t="shared" si="495"/>
        <v>0</v>
      </c>
    </row>
    <row r="1660" spans="2:93" hidden="1" x14ac:dyDescent="0.25">
      <c r="B1660" s="308">
        <v>44372</v>
      </c>
      <c r="C1660" s="4" t="s">
        <v>1510</v>
      </c>
      <c r="D1660" s="4" t="s">
        <v>1511</v>
      </c>
      <c r="F1660" s="4" t="s">
        <v>90</v>
      </c>
      <c r="G1660" s="5" t="s">
        <v>1500</v>
      </c>
      <c r="H1660" s="5" t="s">
        <v>1513</v>
      </c>
      <c r="I1660" s="5" t="s">
        <v>18</v>
      </c>
      <c r="J1660" s="5" t="s">
        <v>10</v>
      </c>
      <c r="K1660" s="5">
        <v>12</v>
      </c>
      <c r="L1660" s="5" t="s">
        <v>1514</v>
      </c>
      <c r="M1660" s="5">
        <v>1100</v>
      </c>
      <c r="N1660" s="5" t="s">
        <v>170</v>
      </c>
      <c r="O1660" s="6" t="s">
        <v>81</v>
      </c>
      <c r="P1660" s="6" t="s">
        <v>1516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+VLOOKUP(G1660,Liste!$A$7:$G$69,3,FALSE)</f>
        <v>Pin d'Alep</v>
      </c>
      <c r="BI1660" s="96" t="str">
        <f>+VLOOKUP(H1660,Liste!$B$7:$G$69,5,FALSE)</f>
        <v>Pin d'Alep</v>
      </c>
      <c r="BJ1660" s="131">
        <f t="shared" si="494"/>
        <v>80</v>
      </c>
      <c r="BK1660" s="131" t="str">
        <f t="shared" si="496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0" t="str">
        <f>+VLOOKUP(G1660,Liste!$A$7:$H$69,8,FALSE)</f>
        <v>Résineux</v>
      </c>
      <c r="BU1660" s="290">
        <f t="shared" si="497"/>
        <v>0</v>
      </c>
      <c r="BV1660" s="292">
        <f t="shared" si="498"/>
        <v>1</v>
      </c>
      <c r="BW1660" s="311">
        <v>0</v>
      </c>
      <c r="BX1660" s="290">
        <f t="shared" si="499"/>
        <v>0.43</v>
      </c>
      <c r="BY1660">
        <f t="shared" si="500"/>
        <v>0</v>
      </c>
      <c r="BZ1660" s="296">
        <f t="shared" si="501"/>
        <v>0</v>
      </c>
      <c r="CB1660" s="291">
        <v>0.6</v>
      </c>
      <c r="CC1660" s="291">
        <v>0.4</v>
      </c>
      <c r="CD1660">
        <f t="shared" si="502"/>
        <v>0</v>
      </c>
      <c r="CE1660">
        <f t="shared" si="503"/>
        <v>0</v>
      </c>
      <c r="CF1660">
        <f t="shared" si="504"/>
        <v>0</v>
      </c>
      <c r="CG1660">
        <f t="shared" si="505"/>
        <v>0</v>
      </c>
      <c r="CH1660">
        <f t="shared" si="506"/>
        <v>0</v>
      </c>
      <c r="CI1660">
        <f t="shared" si="507"/>
        <v>0</v>
      </c>
      <c r="CJ1660">
        <f t="shared" si="508"/>
        <v>0</v>
      </c>
      <c r="CK1660">
        <f t="shared" si="509"/>
        <v>0</v>
      </c>
      <c r="CL1660">
        <f t="shared" si="510"/>
        <v>0</v>
      </c>
      <c r="CM1660">
        <f t="shared" si="512"/>
        <v>0</v>
      </c>
      <c r="CN1660">
        <f t="shared" si="511"/>
        <v>0</v>
      </c>
      <c r="CO1660">
        <f t="shared" si="495"/>
        <v>0</v>
      </c>
    </row>
    <row r="1661" spans="2:93" hidden="1" x14ac:dyDescent="0.25">
      <c r="B1661" s="308">
        <v>44372</v>
      </c>
      <c r="C1661" s="4" t="s">
        <v>1510</v>
      </c>
      <c r="D1661" s="4" t="s">
        <v>1511</v>
      </c>
      <c r="F1661" s="4" t="s">
        <v>90</v>
      </c>
      <c r="G1661" s="5" t="s">
        <v>1500</v>
      </c>
      <c r="H1661" s="5" t="s">
        <v>1513</v>
      </c>
      <c r="I1661" s="5" t="s">
        <v>18</v>
      </c>
      <c r="J1661" s="5" t="s">
        <v>10</v>
      </c>
      <c r="K1661" s="5">
        <v>12</v>
      </c>
      <c r="L1661" s="5" t="s">
        <v>1514</v>
      </c>
      <c r="M1661" s="5">
        <v>1100</v>
      </c>
      <c r="N1661" s="5" t="s">
        <v>170</v>
      </c>
      <c r="O1661" s="6" t="s">
        <v>81</v>
      </c>
      <c r="P1661" s="6" t="s">
        <v>1516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+VLOOKUP(G1661,Liste!$A$7:$G$69,3,FALSE)</f>
        <v>Pin d'Alep</v>
      </c>
      <c r="BI1661" s="96" t="str">
        <f>+VLOOKUP(H1661,Liste!$B$7:$G$69,5,FALSE)</f>
        <v>Pin d'Alep</v>
      </c>
      <c r="BJ1661" s="131">
        <f t="shared" si="494"/>
        <v>80</v>
      </c>
      <c r="BK1661" s="131" t="str">
        <f t="shared" si="496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0" t="str">
        <f>+VLOOKUP(G1661,Liste!$A$7:$H$69,8,FALSE)</f>
        <v>Résineux</v>
      </c>
      <c r="BU1661" s="290">
        <f t="shared" si="497"/>
        <v>0</v>
      </c>
      <c r="BV1661" s="292">
        <f t="shared" si="498"/>
        <v>1</v>
      </c>
      <c r="BW1661" s="311">
        <v>0</v>
      </c>
      <c r="BX1661" s="290">
        <f t="shared" si="499"/>
        <v>0.43</v>
      </c>
      <c r="BY1661">
        <f t="shared" si="500"/>
        <v>0</v>
      </c>
      <c r="BZ1661" s="296">
        <f t="shared" si="501"/>
        <v>0</v>
      </c>
      <c r="CB1661" s="291">
        <v>0.6</v>
      </c>
      <c r="CC1661" s="291">
        <v>0.4</v>
      </c>
      <c r="CD1661">
        <f t="shared" si="502"/>
        <v>0</v>
      </c>
      <c r="CE1661">
        <f t="shared" si="503"/>
        <v>0</v>
      </c>
      <c r="CF1661">
        <f t="shared" si="504"/>
        <v>0</v>
      </c>
      <c r="CG1661">
        <f t="shared" si="505"/>
        <v>0</v>
      </c>
      <c r="CH1661">
        <f t="shared" si="506"/>
        <v>0</v>
      </c>
      <c r="CI1661">
        <f t="shared" si="507"/>
        <v>0</v>
      </c>
      <c r="CJ1661">
        <f t="shared" si="508"/>
        <v>0</v>
      </c>
      <c r="CK1661">
        <f t="shared" si="509"/>
        <v>0</v>
      </c>
      <c r="CL1661">
        <f t="shared" si="510"/>
        <v>0</v>
      </c>
      <c r="CM1661">
        <f t="shared" si="512"/>
        <v>0</v>
      </c>
      <c r="CN1661">
        <f t="shared" si="511"/>
        <v>0</v>
      </c>
      <c r="CO1661">
        <f t="shared" si="495"/>
        <v>0</v>
      </c>
    </row>
    <row r="1662" spans="2:93" hidden="1" x14ac:dyDescent="0.25">
      <c r="B1662" s="308">
        <v>44372</v>
      </c>
      <c r="C1662" s="4" t="s">
        <v>1510</v>
      </c>
      <c r="D1662" s="4" t="s">
        <v>1511</v>
      </c>
      <c r="F1662" s="4" t="s">
        <v>90</v>
      </c>
      <c r="G1662" s="5" t="s">
        <v>1500</v>
      </c>
      <c r="H1662" s="5" t="s">
        <v>1513</v>
      </c>
      <c r="I1662" s="5" t="s">
        <v>18</v>
      </c>
      <c r="J1662" s="5" t="s">
        <v>10</v>
      </c>
      <c r="K1662" s="5">
        <v>12</v>
      </c>
      <c r="L1662" s="5" t="s">
        <v>1514</v>
      </c>
      <c r="M1662" s="5">
        <v>1100</v>
      </c>
      <c r="N1662" s="5" t="s">
        <v>170</v>
      </c>
      <c r="O1662" s="6" t="s">
        <v>81</v>
      </c>
      <c r="P1662" s="6" t="s">
        <v>1516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+VLOOKUP(G1662,Liste!$A$7:$G$69,3,FALSE)</f>
        <v>Pin d'Alep</v>
      </c>
      <c r="BI1662" s="96" t="str">
        <f>+VLOOKUP(H1662,Liste!$B$7:$G$69,5,FALSE)</f>
        <v>Pin d'Alep</v>
      </c>
      <c r="BJ1662" s="131">
        <f t="shared" si="494"/>
        <v>81</v>
      </c>
      <c r="BK1662" s="131" t="str">
        <f t="shared" si="496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0" t="str">
        <f>+VLOOKUP(G1662,Liste!$A$7:$H$69,8,FALSE)</f>
        <v>Résineux</v>
      </c>
      <c r="BU1662" s="290">
        <f t="shared" si="497"/>
        <v>0</v>
      </c>
      <c r="BV1662" s="292">
        <f t="shared" si="498"/>
        <v>1</v>
      </c>
      <c r="BW1662" s="311">
        <v>0</v>
      </c>
      <c r="BX1662" s="290">
        <f t="shared" si="499"/>
        <v>0.43</v>
      </c>
      <c r="BY1662">
        <f t="shared" si="500"/>
        <v>0</v>
      </c>
      <c r="BZ1662" s="296">
        <f t="shared" si="501"/>
        <v>0</v>
      </c>
      <c r="CB1662" s="291">
        <v>0.6</v>
      </c>
      <c r="CC1662" s="291">
        <v>0.4</v>
      </c>
      <c r="CD1662">
        <f t="shared" si="502"/>
        <v>0</v>
      </c>
      <c r="CE1662">
        <f t="shared" si="503"/>
        <v>0</v>
      </c>
      <c r="CF1662">
        <f t="shared" si="504"/>
        <v>0</v>
      </c>
      <c r="CG1662">
        <f t="shared" si="505"/>
        <v>0</v>
      </c>
      <c r="CH1662">
        <f t="shared" si="506"/>
        <v>0</v>
      </c>
      <c r="CI1662">
        <f t="shared" si="507"/>
        <v>0</v>
      </c>
      <c r="CJ1662">
        <f t="shared" si="508"/>
        <v>0</v>
      </c>
      <c r="CK1662">
        <f t="shared" si="509"/>
        <v>0</v>
      </c>
      <c r="CL1662">
        <f t="shared" si="510"/>
        <v>0</v>
      </c>
      <c r="CM1662">
        <f t="shared" si="512"/>
        <v>0</v>
      </c>
      <c r="CN1662">
        <f t="shared" si="511"/>
        <v>0</v>
      </c>
      <c r="CO1662">
        <f t="shared" si="495"/>
        <v>0</v>
      </c>
    </row>
    <row r="1663" spans="2:93" hidden="1" x14ac:dyDescent="0.25">
      <c r="B1663" s="308">
        <v>44372</v>
      </c>
      <c r="C1663" s="4" t="s">
        <v>1510</v>
      </c>
      <c r="D1663" s="4" t="s">
        <v>1511</v>
      </c>
      <c r="F1663" s="4" t="s">
        <v>90</v>
      </c>
      <c r="G1663" s="5" t="s">
        <v>1500</v>
      </c>
      <c r="H1663" s="5" t="s">
        <v>1513</v>
      </c>
      <c r="I1663" s="5" t="s">
        <v>18</v>
      </c>
      <c r="J1663" s="5" t="s">
        <v>10</v>
      </c>
      <c r="K1663" s="5">
        <v>12</v>
      </c>
      <c r="L1663" s="5" t="s">
        <v>1514</v>
      </c>
      <c r="M1663" s="5">
        <v>1100</v>
      </c>
      <c r="N1663" s="5" t="s">
        <v>170</v>
      </c>
      <c r="O1663" s="6" t="s">
        <v>81</v>
      </c>
      <c r="P1663" s="6" t="s">
        <v>1516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+VLOOKUP(G1663,Liste!$A$7:$G$69,3,FALSE)</f>
        <v>Pin d'Alep</v>
      </c>
      <c r="BI1663" s="96" t="str">
        <f>+VLOOKUP(H1663,Liste!$B$7:$G$69,5,FALSE)</f>
        <v>Pin d'Alep</v>
      </c>
      <c r="BJ1663" s="131">
        <f t="shared" si="494"/>
        <v>82</v>
      </c>
      <c r="BK1663" s="131" t="str">
        <f t="shared" si="496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0" t="str">
        <f>+VLOOKUP(G1663,Liste!$A$7:$H$69,8,FALSE)</f>
        <v>Résineux</v>
      </c>
      <c r="BU1663" s="290">
        <f t="shared" si="497"/>
        <v>0</v>
      </c>
      <c r="BV1663" s="292">
        <f t="shared" si="498"/>
        <v>1</v>
      </c>
      <c r="BW1663" s="311">
        <v>0</v>
      </c>
      <c r="BX1663" s="290">
        <f t="shared" si="499"/>
        <v>0.43</v>
      </c>
      <c r="BY1663">
        <f t="shared" si="500"/>
        <v>0</v>
      </c>
      <c r="BZ1663" s="296">
        <f t="shared" si="501"/>
        <v>0</v>
      </c>
      <c r="CB1663" s="291">
        <v>0.6</v>
      </c>
      <c r="CC1663" s="291">
        <v>0.4</v>
      </c>
      <c r="CD1663">
        <f t="shared" si="502"/>
        <v>0</v>
      </c>
      <c r="CE1663">
        <f t="shared" si="503"/>
        <v>0</v>
      </c>
      <c r="CF1663">
        <f t="shared" si="504"/>
        <v>0</v>
      </c>
      <c r="CG1663">
        <f t="shared" si="505"/>
        <v>0</v>
      </c>
      <c r="CH1663">
        <f t="shared" si="506"/>
        <v>0</v>
      </c>
      <c r="CI1663">
        <f t="shared" si="507"/>
        <v>0</v>
      </c>
      <c r="CJ1663">
        <f t="shared" si="508"/>
        <v>0</v>
      </c>
      <c r="CK1663">
        <f t="shared" si="509"/>
        <v>0</v>
      </c>
      <c r="CL1663">
        <f t="shared" si="510"/>
        <v>0</v>
      </c>
      <c r="CM1663">
        <f t="shared" si="512"/>
        <v>0</v>
      </c>
      <c r="CN1663">
        <f t="shared" si="511"/>
        <v>0</v>
      </c>
      <c r="CO1663">
        <f t="shared" si="495"/>
        <v>0</v>
      </c>
    </row>
    <row r="1664" spans="2:93" hidden="1" x14ac:dyDescent="0.25">
      <c r="B1664" s="308">
        <v>44372</v>
      </c>
      <c r="C1664" s="4" t="s">
        <v>1510</v>
      </c>
      <c r="D1664" s="4" t="s">
        <v>1511</v>
      </c>
      <c r="F1664" s="4" t="s">
        <v>90</v>
      </c>
      <c r="G1664" s="5" t="s">
        <v>1500</v>
      </c>
      <c r="H1664" s="5" t="s">
        <v>1513</v>
      </c>
      <c r="I1664" s="5" t="s">
        <v>18</v>
      </c>
      <c r="J1664" s="5" t="s">
        <v>10</v>
      </c>
      <c r="K1664" s="5">
        <v>12</v>
      </c>
      <c r="L1664" s="5" t="s">
        <v>1514</v>
      </c>
      <c r="M1664" s="5">
        <v>1100</v>
      </c>
      <c r="N1664" s="5" t="s">
        <v>170</v>
      </c>
      <c r="O1664" s="6" t="s">
        <v>81</v>
      </c>
      <c r="P1664" s="6" t="s">
        <v>1516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+VLOOKUP(G1664,Liste!$A$7:$G$69,3,FALSE)</f>
        <v>Pin d'Alep</v>
      </c>
      <c r="BI1664" s="96" t="str">
        <f>+VLOOKUP(H1664,Liste!$B$7:$G$69,5,FALSE)</f>
        <v>Pin d'Alep</v>
      </c>
      <c r="BJ1664" s="131">
        <f t="shared" si="494"/>
        <v>83</v>
      </c>
      <c r="BK1664" s="131" t="str">
        <f t="shared" si="496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0" t="str">
        <f>+VLOOKUP(G1664,Liste!$A$7:$H$69,8,FALSE)</f>
        <v>Résineux</v>
      </c>
      <c r="BU1664" s="290">
        <f t="shared" si="497"/>
        <v>0</v>
      </c>
      <c r="BV1664" s="292">
        <f t="shared" si="498"/>
        <v>1</v>
      </c>
      <c r="BW1664" s="311">
        <v>0</v>
      </c>
      <c r="BX1664" s="290">
        <f t="shared" si="499"/>
        <v>0.43</v>
      </c>
      <c r="BY1664">
        <f t="shared" si="500"/>
        <v>0</v>
      </c>
      <c r="BZ1664" s="296">
        <f t="shared" si="501"/>
        <v>0</v>
      </c>
      <c r="CB1664" s="291">
        <v>0.6</v>
      </c>
      <c r="CC1664" s="291">
        <v>0.4</v>
      </c>
      <c r="CD1664">
        <f t="shared" si="502"/>
        <v>0</v>
      </c>
      <c r="CE1664">
        <f t="shared" si="503"/>
        <v>0</v>
      </c>
      <c r="CF1664">
        <f t="shared" si="504"/>
        <v>0</v>
      </c>
      <c r="CG1664">
        <f t="shared" si="505"/>
        <v>0</v>
      </c>
      <c r="CH1664">
        <f t="shared" si="506"/>
        <v>0</v>
      </c>
      <c r="CI1664">
        <f t="shared" si="507"/>
        <v>0</v>
      </c>
      <c r="CJ1664">
        <f t="shared" si="508"/>
        <v>0</v>
      </c>
      <c r="CK1664">
        <f t="shared" si="509"/>
        <v>0</v>
      </c>
      <c r="CL1664">
        <f t="shared" si="510"/>
        <v>0</v>
      </c>
      <c r="CM1664">
        <f t="shared" si="512"/>
        <v>0</v>
      </c>
      <c r="CN1664">
        <f t="shared" si="511"/>
        <v>0</v>
      </c>
      <c r="CO1664">
        <f t="shared" si="495"/>
        <v>0</v>
      </c>
    </row>
    <row r="1665" spans="2:93" hidden="1" x14ac:dyDescent="0.25">
      <c r="B1665" s="308">
        <v>44372</v>
      </c>
      <c r="C1665" s="4" t="s">
        <v>1510</v>
      </c>
      <c r="D1665" s="4" t="s">
        <v>1511</v>
      </c>
      <c r="F1665" s="4" t="s">
        <v>90</v>
      </c>
      <c r="G1665" s="5" t="s">
        <v>1500</v>
      </c>
      <c r="H1665" s="5" t="s">
        <v>1513</v>
      </c>
      <c r="I1665" s="5" t="s">
        <v>18</v>
      </c>
      <c r="J1665" s="5" t="s">
        <v>10</v>
      </c>
      <c r="K1665" s="5">
        <v>12</v>
      </c>
      <c r="L1665" s="5" t="s">
        <v>1514</v>
      </c>
      <c r="M1665" s="5">
        <v>1100</v>
      </c>
      <c r="N1665" s="5" t="s">
        <v>170</v>
      </c>
      <c r="O1665" s="6" t="s">
        <v>81</v>
      </c>
      <c r="P1665" s="6" t="s">
        <v>1516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+VLOOKUP(G1665,Liste!$A$7:$G$69,3,FALSE)</f>
        <v>Pin d'Alep</v>
      </c>
      <c r="BI1665" s="96" t="str">
        <f>+VLOOKUP(H1665,Liste!$B$7:$G$69,5,FALSE)</f>
        <v>Pin d'Alep</v>
      </c>
      <c r="BJ1665" s="131">
        <f t="shared" si="494"/>
        <v>84</v>
      </c>
      <c r="BK1665" s="131" t="str">
        <f t="shared" si="496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0" t="str">
        <f>+VLOOKUP(G1665,Liste!$A$7:$H$69,8,FALSE)</f>
        <v>Résineux</v>
      </c>
      <c r="BU1665" s="290">
        <f t="shared" si="497"/>
        <v>0</v>
      </c>
      <c r="BV1665" s="292">
        <f t="shared" si="498"/>
        <v>1</v>
      </c>
      <c r="BW1665" s="311">
        <v>0</v>
      </c>
      <c r="BX1665" s="290">
        <f t="shared" si="499"/>
        <v>0.43</v>
      </c>
      <c r="BY1665">
        <f t="shared" si="500"/>
        <v>0</v>
      </c>
      <c r="BZ1665" s="296">
        <f t="shared" si="501"/>
        <v>0</v>
      </c>
      <c r="CB1665" s="291">
        <v>0.6</v>
      </c>
      <c r="CC1665" s="291">
        <v>0.4</v>
      </c>
      <c r="CD1665">
        <f t="shared" si="502"/>
        <v>0</v>
      </c>
      <c r="CE1665">
        <f t="shared" si="503"/>
        <v>0</v>
      </c>
      <c r="CF1665">
        <f t="shared" si="504"/>
        <v>0</v>
      </c>
      <c r="CG1665">
        <f t="shared" si="505"/>
        <v>0</v>
      </c>
      <c r="CH1665">
        <f t="shared" si="506"/>
        <v>0</v>
      </c>
      <c r="CI1665">
        <f t="shared" si="507"/>
        <v>0</v>
      </c>
      <c r="CJ1665">
        <f t="shared" si="508"/>
        <v>0</v>
      </c>
      <c r="CK1665">
        <f t="shared" si="509"/>
        <v>0</v>
      </c>
      <c r="CL1665">
        <f t="shared" si="510"/>
        <v>0</v>
      </c>
      <c r="CM1665">
        <f t="shared" si="512"/>
        <v>0</v>
      </c>
      <c r="CN1665">
        <f t="shared" si="511"/>
        <v>0</v>
      </c>
      <c r="CO1665">
        <f t="shared" si="495"/>
        <v>0</v>
      </c>
    </row>
    <row r="1666" spans="2:93" hidden="1" x14ac:dyDescent="0.25">
      <c r="B1666" s="308">
        <v>44372</v>
      </c>
      <c r="C1666" s="4" t="s">
        <v>1510</v>
      </c>
      <c r="D1666" s="4" t="s">
        <v>1511</v>
      </c>
      <c r="F1666" s="4" t="s">
        <v>90</v>
      </c>
      <c r="G1666" s="5" t="s">
        <v>1500</v>
      </c>
      <c r="H1666" s="5" t="s">
        <v>1513</v>
      </c>
      <c r="I1666" s="5" t="s">
        <v>18</v>
      </c>
      <c r="J1666" s="5" t="s">
        <v>10</v>
      </c>
      <c r="K1666" s="5">
        <v>12</v>
      </c>
      <c r="L1666" s="5" t="s">
        <v>1514</v>
      </c>
      <c r="M1666" s="5">
        <v>1100</v>
      </c>
      <c r="N1666" s="5" t="s">
        <v>170</v>
      </c>
      <c r="O1666" s="6" t="s">
        <v>81</v>
      </c>
      <c r="P1666" s="6" t="s">
        <v>1516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+VLOOKUP(G1666,Liste!$A$7:$G$69,3,FALSE)</f>
        <v>Pin d'Alep</v>
      </c>
      <c r="BI1666" s="96" t="str">
        <f>+VLOOKUP(H1666,Liste!$B$7:$G$69,5,FALSE)</f>
        <v>Pin d'Alep</v>
      </c>
      <c r="BJ1666" s="131">
        <f t="shared" si="494"/>
        <v>85</v>
      </c>
      <c r="BK1666" s="131" t="str">
        <f t="shared" si="496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0" t="str">
        <f>+VLOOKUP(G1666,Liste!$A$7:$H$69,8,FALSE)</f>
        <v>Résineux</v>
      </c>
      <c r="BU1666" s="290">
        <f t="shared" si="497"/>
        <v>0</v>
      </c>
      <c r="BV1666" s="292">
        <f t="shared" si="498"/>
        <v>1</v>
      </c>
      <c r="BW1666" s="311">
        <v>0</v>
      </c>
      <c r="BX1666" s="290">
        <f t="shared" si="499"/>
        <v>0.43</v>
      </c>
      <c r="BY1666">
        <f t="shared" si="500"/>
        <v>0</v>
      </c>
      <c r="BZ1666" s="296">
        <f t="shared" si="501"/>
        <v>0</v>
      </c>
      <c r="CB1666" s="291">
        <v>0.6</v>
      </c>
      <c r="CC1666" s="291">
        <v>0.4</v>
      </c>
      <c r="CD1666">
        <f t="shared" si="502"/>
        <v>0</v>
      </c>
      <c r="CE1666">
        <f t="shared" si="503"/>
        <v>0</v>
      </c>
      <c r="CF1666">
        <f t="shared" si="504"/>
        <v>0</v>
      </c>
      <c r="CG1666">
        <f t="shared" si="505"/>
        <v>0</v>
      </c>
      <c r="CH1666">
        <f t="shared" si="506"/>
        <v>0</v>
      </c>
      <c r="CI1666">
        <f t="shared" si="507"/>
        <v>0</v>
      </c>
      <c r="CJ1666">
        <f t="shared" si="508"/>
        <v>0</v>
      </c>
      <c r="CK1666">
        <f t="shared" si="509"/>
        <v>0</v>
      </c>
      <c r="CL1666">
        <f t="shared" si="510"/>
        <v>0</v>
      </c>
      <c r="CM1666">
        <f t="shared" si="512"/>
        <v>0</v>
      </c>
      <c r="CN1666">
        <f t="shared" si="511"/>
        <v>0</v>
      </c>
      <c r="CO1666">
        <f t="shared" si="495"/>
        <v>0</v>
      </c>
    </row>
    <row r="1667" spans="2:93" hidden="1" x14ac:dyDescent="0.25">
      <c r="B1667" s="308">
        <v>44372</v>
      </c>
      <c r="C1667" s="4" t="s">
        <v>1510</v>
      </c>
      <c r="D1667" s="4" t="s">
        <v>1511</v>
      </c>
      <c r="F1667" s="4" t="s">
        <v>90</v>
      </c>
      <c r="G1667" s="5" t="s">
        <v>1500</v>
      </c>
      <c r="H1667" s="5" t="s">
        <v>1513</v>
      </c>
      <c r="I1667" s="5" t="s">
        <v>18</v>
      </c>
      <c r="J1667" s="5" t="s">
        <v>10</v>
      </c>
      <c r="K1667" s="5">
        <v>12</v>
      </c>
      <c r="L1667" s="5" t="s">
        <v>1514</v>
      </c>
      <c r="M1667" s="5">
        <v>1100</v>
      </c>
      <c r="N1667" s="5" t="s">
        <v>170</v>
      </c>
      <c r="O1667" s="6" t="s">
        <v>81</v>
      </c>
      <c r="P1667" s="6" t="s">
        <v>1516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+VLOOKUP(G1667,Liste!$A$7:$G$69,3,FALSE)</f>
        <v>Pin d'Alep</v>
      </c>
      <c r="BI1667" s="96" t="str">
        <f>+VLOOKUP(H1667,Liste!$B$7:$G$69,5,FALSE)</f>
        <v>Pin d'Alep</v>
      </c>
      <c r="BJ1667" s="131">
        <f t="shared" ref="BJ1667:BJ1677" si="513">+AC1667</f>
        <v>86</v>
      </c>
      <c r="BK1667" s="131" t="str">
        <f t="shared" si="496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0" t="str">
        <f>+VLOOKUP(G1667,Liste!$A$7:$H$69,8,FALSE)</f>
        <v>Résineux</v>
      </c>
      <c r="BU1667" s="290">
        <f t="shared" si="497"/>
        <v>0</v>
      </c>
      <c r="BV1667" s="292">
        <f t="shared" si="498"/>
        <v>1</v>
      </c>
      <c r="BW1667" s="311">
        <v>0</v>
      </c>
      <c r="BX1667" s="290">
        <f t="shared" si="499"/>
        <v>0.43</v>
      </c>
      <c r="BY1667">
        <f t="shared" si="500"/>
        <v>0</v>
      </c>
      <c r="BZ1667" s="296">
        <f t="shared" si="501"/>
        <v>0</v>
      </c>
      <c r="CB1667" s="291">
        <v>0.6</v>
      </c>
      <c r="CC1667" s="291">
        <v>0.4</v>
      </c>
      <c r="CD1667">
        <f t="shared" si="502"/>
        <v>0</v>
      </c>
      <c r="CE1667">
        <f t="shared" si="503"/>
        <v>0</v>
      </c>
      <c r="CF1667">
        <f t="shared" si="504"/>
        <v>0</v>
      </c>
      <c r="CG1667">
        <f t="shared" si="505"/>
        <v>0</v>
      </c>
      <c r="CH1667">
        <f t="shared" si="506"/>
        <v>0</v>
      </c>
      <c r="CI1667">
        <f t="shared" si="507"/>
        <v>0</v>
      </c>
      <c r="CJ1667">
        <f t="shared" si="508"/>
        <v>0</v>
      </c>
      <c r="CK1667">
        <f t="shared" si="509"/>
        <v>0</v>
      </c>
      <c r="CL1667">
        <f t="shared" si="510"/>
        <v>0</v>
      </c>
      <c r="CM1667">
        <f t="shared" si="512"/>
        <v>0</v>
      </c>
      <c r="CN1667">
        <f t="shared" si="511"/>
        <v>0</v>
      </c>
      <c r="CO1667">
        <f t="shared" ref="CO1667:CO1677" si="514">+IF(BJ1667=30,CN1667/30,0)</f>
        <v>0</v>
      </c>
    </row>
    <row r="1668" spans="2:93" hidden="1" x14ac:dyDescent="0.25">
      <c r="B1668" s="308">
        <v>44372</v>
      </c>
      <c r="C1668" s="4" t="s">
        <v>1510</v>
      </c>
      <c r="D1668" s="4" t="s">
        <v>1511</v>
      </c>
      <c r="F1668" s="4" t="s">
        <v>90</v>
      </c>
      <c r="G1668" s="5" t="s">
        <v>1500</v>
      </c>
      <c r="H1668" s="5" t="s">
        <v>1513</v>
      </c>
      <c r="I1668" s="5" t="s">
        <v>18</v>
      </c>
      <c r="J1668" s="5" t="s">
        <v>10</v>
      </c>
      <c r="K1668" s="5">
        <v>12</v>
      </c>
      <c r="L1668" s="5" t="s">
        <v>1514</v>
      </c>
      <c r="M1668" s="5">
        <v>1100</v>
      </c>
      <c r="N1668" s="5" t="s">
        <v>170</v>
      </c>
      <c r="O1668" s="6" t="s">
        <v>81</v>
      </c>
      <c r="P1668" s="6" t="s">
        <v>1516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+VLOOKUP(G1668,Liste!$A$7:$G$69,3,FALSE)</f>
        <v>Pin d'Alep</v>
      </c>
      <c r="BI1668" s="96" t="str">
        <f>+VLOOKUP(H1668,Liste!$B$7:$G$69,5,FALSE)</f>
        <v>Pin d'Alep</v>
      </c>
      <c r="BJ1668" s="131">
        <f t="shared" si="513"/>
        <v>87</v>
      </c>
      <c r="BK1668" s="131" t="str">
        <f t="shared" ref="BK1668:BK1677" si="515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0" t="str">
        <f>+VLOOKUP(G1668,Liste!$A$7:$H$69,8,FALSE)</f>
        <v>Résineux</v>
      </c>
      <c r="BU1668" s="290">
        <f t="shared" ref="BU1668:BU1677" si="516">IF(BT1668="Résineux",0%,100%)</f>
        <v>0</v>
      </c>
      <c r="BV1668" s="292">
        <f t="shared" ref="BV1668:BV1677" si="517">+IF(BT1668="Résineux",100%,0%)</f>
        <v>1</v>
      </c>
      <c r="BW1668" s="311">
        <v>0</v>
      </c>
      <c r="BX1668" s="290">
        <f t="shared" ref="BX1668:BX1677" si="518">+IF(BV1668&lt;&gt;0,0.43,0.25)</f>
        <v>0.43</v>
      </c>
      <c r="BY1668">
        <f t="shared" ref="BY1668:BY1677" si="519">+IF(BJ1668&lt;=30,AV1668*BX1668,0)</f>
        <v>0</v>
      </c>
      <c r="BZ1668" s="296">
        <f t="shared" ref="BZ1668:BZ1677" si="520">+IF(BJ1668&gt;=31,0,BY1668+BZ1667)</f>
        <v>0</v>
      </c>
      <c r="CB1668" s="291">
        <v>0.6</v>
      </c>
      <c r="CC1668" s="291">
        <v>0.4</v>
      </c>
      <c r="CD1668">
        <f t="shared" ref="CD1668:CD1677" si="521">+IF(BJ1668&lt;=31,AV1668*CA1668*0.5,0)</f>
        <v>0</v>
      </c>
      <c r="CE1668">
        <f t="shared" ref="CE1668:CE1677" si="522">IF(BJ1668&lt;=31,AV1668*CB1668,0)</f>
        <v>0</v>
      </c>
      <c r="CF1668">
        <f t="shared" ref="CF1668:CF1677" si="523">IF(BJ1668&lt;=31,AV1668*CC1668,0)</f>
        <v>0</v>
      </c>
      <c r="CG1668">
        <f t="shared" ref="CG1668:CG1677" si="524">CD1668*44/12*0.475*BF1668</f>
        <v>0</v>
      </c>
      <c r="CH1668">
        <f t="shared" ref="CH1668:CH1677" si="525">CE1668*44/12*0.475*BF1668</f>
        <v>0</v>
      </c>
      <c r="CI1668">
        <f t="shared" ref="CI1668:CI1677" si="526">CF1668*44/12*0.475*BF1668</f>
        <v>0</v>
      </c>
      <c r="CJ1668">
        <f t="shared" ref="CJ1668:CJ1677" si="527">+IF(BJ1668&lt;=31,CJ1667*EXP(-$CJ$1)+CG1667*(1-EXP(-$CJ$1))/$CJ$1,0)</f>
        <v>0</v>
      </c>
      <c r="CK1668">
        <f t="shared" ref="CK1668:CK1677" si="528">+IF(BJ1668&lt;=31,CK1667*EXP(-$CK$1)+CH1667*(1-EXP(-$CK$1))/$CK$1,0)</f>
        <v>0</v>
      </c>
      <c r="CL1668">
        <f t="shared" ref="CL1668:CL1677" si="529">+IF(BJ1668&lt;=31,CL1667*EXP(-$CL$1)+CI1667*(1-EXP(-$CL$1))/$CL$1,0)</f>
        <v>0</v>
      </c>
      <c r="CM1668">
        <f t="shared" si="512"/>
        <v>0</v>
      </c>
      <c r="CN1668">
        <f t="shared" ref="CN1668:CN1677" si="530">+IF(BJ1668&lt;=31,CM1668+CN1667,0)</f>
        <v>0</v>
      </c>
      <c r="CO1668">
        <f t="shared" si="514"/>
        <v>0</v>
      </c>
    </row>
    <row r="1669" spans="2:93" hidden="1" x14ac:dyDescent="0.25">
      <c r="B1669" s="308">
        <v>44372</v>
      </c>
      <c r="C1669" s="4" t="s">
        <v>1510</v>
      </c>
      <c r="D1669" s="4" t="s">
        <v>1511</v>
      </c>
      <c r="F1669" s="4" t="s">
        <v>90</v>
      </c>
      <c r="G1669" s="5" t="s">
        <v>1500</v>
      </c>
      <c r="H1669" s="5" t="s">
        <v>1513</v>
      </c>
      <c r="I1669" s="5" t="s">
        <v>18</v>
      </c>
      <c r="J1669" s="5" t="s">
        <v>10</v>
      </c>
      <c r="K1669" s="5">
        <v>12</v>
      </c>
      <c r="L1669" s="5" t="s">
        <v>1514</v>
      </c>
      <c r="M1669" s="5">
        <v>1100</v>
      </c>
      <c r="N1669" s="5" t="s">
        <v>170</v>
      </c>
      <c r="O1669" s="6" t="s">
        <v>81</v>
      </c>
      <c r="P1669" s="6" t="s">
        <v>1516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+VLOOKUP(G1669,Liste!$A$7:$G$69,3,FALSE)</f>
        <v>Pin d'Alep</v>
      </c>
      <c r="BI1669" s="96" t="str">
        <f>+VLOOKUP(H1669,Liste!$B$7:$G$69,5,FALSE)</f>
        <v>Pin d'Alep</v>
      </c>
      <c r="BJ1669" s="131">
        <f t="shared" si="513"/>
        <v>88</v>
      </c>
      <c r="BK1669" s="131" t="str">
        <f t="shared" si="515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0" t="str">
        <f>+VLOOKUP(G1669,Liste!$A$7:$H$69,8,FALSE)</f>
        <v>Résineux</v>
      </c>
      <c r="BU1669" s="290">
        <f t="shared" si="516"/>
        <v>0</v>
      </c>
      <c r="BV1669" s="292">
        <f t="shared" si="517"/>
        <v>1</v>
      </c>
      <c r="BW1669" s="311">
        <v>0</v>
      </c>
      <c r="BX1669" s="290">
        <f t="shared" si="518"/>
        <v>0.43</v>
      </c>
      <c r="BY1669">
        <f t="shared" si="519"/>
        <v>0</v>
      </c>
      <c r="BZ1669" s="296">
        <f t="shared" si="520"/>
        <v>0</v>
      </c>
      <c r="CB1669" s="291">
        <v>0.6</v>
      </c>
      <c r="CC1669" s="291">
        <v>0.4</v>
      </c>
      <c r="CD1669">
        <f t="shared" si="521"/>
        <v>0</v>
      </c>
      <c r="CE1669">
        <f t="shared" si="522"/>
        <v>0</v>
      </c>
      <c r="CF1669">
        <f t="shared" si="523"/>
        <v>0</v>
      </c>
      <c r="CG1669">
        <f t="shared" si="524"/>
        <v>0</v>
      </c>
      <c r="CH1669">
        <f t="shared" si="525"/>
        <v>0</v>
      </c>
      <c r="CI1669">
        <f t="shared" si="526"/>
        <v>0</v>
      </c>
      <c r="CJ1669">
        <f t="shared" si="527"/>
        <v>0</v>
      </c>
      <c r="CK1669">
        <f t="shared" si="528"/>
        <v>0</v>
      </c>
      <c r="CL1669">
        <f t="shared" si="529"/>
        <v>0</v>
      </c>
      <c r="CM1669">
        <f t="shared" ref="CM1669:CM1677" si="531">+CJ1669+CK1669+CL1669</f>
        <v>0</v>
      </c>
      <c r="CN1669">
        <f t="shared" si="530"/>
        <v>0</v>
      </c>
      <c r="CO1669">
        <f t="shared" si="514"/>
        <v>0</v>
      </c>
    </row>
    <row r="1670" spans="2:93" hidden="1" x14ac:dyDescent="0.25">
      <c r="B1670" s="308">
        <v>44372</v>
      </c>
      <c r="C1670" s="4" t="s">
        <v>1510</v>
      </c>
      <c r="D1670" s="4" t="s">
        <v>1511</v>
      </c>
      <c r="F1670" s="4" t="s">
        <v>90</v>
      </c>
      <c r="G1670" s="5" t="s">
        <v>1500</v>
      </c>
      <c r="H1670" s="5" t="s">
        <v>1513</v>
      </c>
      <c r="I1670" s="5" t="s">
        <v>18</v>
      </c>
      <c r="J1670" s="5" t="s">
        <v>10</v>
      </c>
      <c r="K1670" s="5">
        <v>12</v>
      </c>
      <c r="L1670" s="5" t="s">
        <v>1514</v>
      </c>
      <c r="M1670" s="5">
        <v>1100</v>
      </c>
      <c r="N1670" s="5" t="s">
        <v>170</v>
      </c>
      <c r="O1670" s="6" t="s">
        <v>81</v>
      </c>
      <c r="P1670" s="6" t="s">
        <v>1516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+VLOOKUP(G1670,Liste!$A$7:$G$69,3,FALSE)</f>
        <v>Pin d'Alep</v>
      </c>
      <c r="BI1670" s="96" t="str">
        <f>+VLOOKUP(H1670,Liste!$B$7:$G$69,5,FALSE)</f>
        <v>Pin d'Alep</v>
      </c>
      <c r="BJ1670" s="131">
        <f t="shared" si="513"/>
        <v>89</v>
      </c>
      <c r="BK1670" s="131" t="str">
        <f t="shared" si="515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0" t="str">
        <f>+VLOOKUP(G1670,Liste!$A$7:$H$69,8,FALSE)</f>
        <v>Résineux</v>
      </c>
      <c r="BU1670" s="290">
        <f t="shared" si="516"/>
        <v>0</v>
      </c>
      <c r="BV1670" s="292">
        <f t="shared" si="517"/>
        <v>1</v>
      </c>
      <c r="BW1670" s="311">
        <v>0</v>
      </c>
      <c r="BX1670" s="290">
        <f t="shared" si="518"/>
        <v>0.43</v>
      </c>
      <c r="BY1670">
        <f t="shared" si="519"/>
        <v>0</v>
      </c>
      <c r="BZ1670" s="296">
        <f t="shared" si="520"/>
        <v>0</v>
      </c>
      <c r="CB1670" s="291">
        <v>0.6</v>
      </c>
      <c r="CC1670" s="291">
        <v>0.4</v>
      </c>
      <c r="CD1670">
        <f t="shared" si="521"/>
        <v>0</v>
      </c>
      <c r="CE1670">
        <f t="shared" si="522"/>
        <v>0</v>
      </c>
      <c r="CF1670">
        <f t="shared" si="523"/>
        <v>0</v>
      </c>
      <c r="CG1670">
        <f t="shared" si="524"/>
        <v>0</v>
      </c>
      <c r="CH1670">
        <f t="shared" si="525"/>
        <v>0</v>
      </c>
      <c r="CI1670">
        <f t="shared" si="526"/>
        <v>0</v>
      </c>
      <c r="CJ1670">
        <f t="shared" si="527"/>
        <v>0</v>
      </c>
      <c r="CK1670">
        <f t="shared" si="528"/>
        <v>0</v>
      </c>
      <c r="CL1670">
        <f t="shared" si="529"/>
        <v>0</v>
      </c>
      <c r="CM1670">
        <f t="shared" si="531"/>
        <v>0</v>
      </c>
      <c r="CN1670">
        <f t="shared" si="530"/>
        <v>0</v>
      </c>
      <c r="CO1670">
        <f t="shared" si="514"/>
        <v>0</v>
      </c>
    </row>
    <row r="1671" spans="2:93" hidden="1" x14ac:dyDescent="0.25">
      <c r="B1671" s="308">
        <v>44372</v>
      </c>
      <c r="C1671" s="4" t="s">
        <v>1510</v>
      </c>
      <c r="D1671" s="4" t="s">
        <v>1511</v>
      </c>
      <c r="F1671" s="4" t="s">
        <v>90</v>
      </c>
      <c r="G1671" s="5" t="s">
        <v>1500</v>
      </c>
      <c r="H1671" s="5" t="s">
        <v>1513</v>
      </c>
      <c r="I1671" s="5" t="s">
        <v>18</v>
      </c>
      <c r="J1671" s="5" t="s">
        <v>10</v>
      </c>
      <c r="K1671" s="5">
        <v>12</v>
      </c>
      <c r="L1671" s="5" t="s">
        <v>1514</v>
      </c>
      <c r="M1671" s="5">
        <v>1100</v>
      </c>
      <c r="N1671" s="5" t="s">
        <v>170</v>
      </c>
      <c r="O1671" s="6" t="s">
        <v>81</v>
      </c>
      <c r="P1671" s="6" t="s">
        <v>1516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+VLOOKUP(G1671,Liste!$A$7:$G$69,3,FALSE)</f>
        <v>Pin d'Alep</v>
      </c>
      <c r="BI1671" s="96" t="str">
        <f>+VLOOKUP(H1671,Liste!$B$7:$G$69,5,FALSE)</f>
        <v>Pin d'Alep</v>
      </c>
      <c r="BJ1671" s="131">
        <f t="shared" si="513"/>
        <v>90</v>
      </c>
      <c r="BK1671" s="131" t="str">
        <f t="shared" si="515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0" t="str">
        <f>+VLOOKUP(G1671,Liste!$A$7:$H$69,8,FALSE)</f>
        <v>Résineux</v>
      </c>
      <c r="BU1671" s="290">
        <f t="shared" si="516"/>
        <v>0</v>
      </c>
      <c r="BV1671" s="292">
        <f t="shared" si="517"/>
        <v>1</v>
      </c>
      <c r="BW1671" s="311">
        <v>0</v>
      </c>
      <c r="BX1671" s="290">
        <f t="shared" si="518"/>
        <v>0.43</v>
      </c>
      <c r="BY1671">
        <f t="shared" si="519"/>
        <v>0</v>
      </c>
      <c r="BZ1671" s="296">
        <f t="shared" si="520"/>
        <v>0</v>
      </c>
      <c r="CB1671" s="291">
        <v>0.6</v>
      </c>
      <c r="CC1671" s="291">
        <v>0.4</v>
      </c>
      <c r="CD1671">
        <f t="shared" si="521"/>
        <v>0</v>
      </c>
      <c r="CE1671">
        <f t="shared" si="522"/>
        <v>0</v>
      </c>
      <c r="CF1671">
        <f t="shared" si="523"/>
        <v>0</v>
      </c>
      <c r="CG1671">
        <f t="shared" si="524"/>
        <v>0</v>
      </c>
      <c r="CH1671">
        <f t="shared" si="525"/>
        <v>0</v>
      </c>
      <c r="CI1671">
        <f t="shared" si="526"/>
        <v>0</v>
      </c>
      <c r="CJ1671">
        <f t="shared" si="527"/>
        <v>0</v>
      </c>
      <c r="CK1671">
        <f t="shared" si="528"/>
        <v>0</v>
      </c>
      <c r="CL1671">
        <f t="shared" si="529"/>
        <v>0</v>
      </c>
      <c r="CM1671">
        <f t="shared" si="531"/>
        <v>0</v>
      </c>
      <c r="CN1671">
        <f t="shared" si="530"/>
        <v>0</v>
      </c>
      <c r="CO1671">
        <f t="shared" si="514"/>
        <v>0</v>
      </c>
    </row>
    <row r="1672" spans="2:93" hidden="1" x14ac:dyDescent="0.25">
      <c r="B1672" s="308">
        <v>44372</v>
      </c>
      <c r="C1672" s="4" t="s">
        <v>1510</v>
      </c>
      <c r="D1672" s="4" t="s">
        <v>1511</v>
      </c>
      <c r="F1672" s="4" t="s">
        <v>90</v>
      </c>
      <c r="G1672" s="5" t="s">
        <v>1500</v>
      </c>
      <c r="H1672" s="5" t="s">
        <v>1513</v>
      </c>
      <c r="I1672" s="5" t="s">
        <v>18</v>
      </c>
      <c r="J1672" s="5" t="s">
        <v>10</v>
      </c>
      <c r="K1672" s="5">
        <v>12</v>
      </c>
      <c r="L1672" s="5" t="s">
        <v>1514</v>
      </c>
      <c r="M1672" s="5">
        <v>1100</v>
      </c>
      <c r="N1672" s="5" t="s">
        <v>170</v>
      </c>
      <c r="O1672" s="6" t="s">
        <v>81</v>
      </c>
      <c r="P1672" s="6" t="s">
        <v>1516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+VLOOKUP(G1672,Liste!$A$7:$G$69,3,FALSE)</f>
        <v>Pin d'Alep</v>
      </c>
      <c r="BI1672" s="96" t="str">
        <f>+VLOOKUP(H1672,Liste!$B$7:$G$69,5,FALSE)</f>
        <v>Pin d'Alep</v>
      </c>
      <c r="BJ1672" s="131">
        <f t="shared" si="513"/>
        <v>91</v>
      </c>
      <c r="BK1672" s="131" t="str">
        <f t="shared" si="515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0" t="str">
        <f>+VLOOKUP(G1672,Liste!$A$7:$H$69,8,FALSE)</f>
        <v>Résineux</v>
      </c>
      <c r="BU1672" s="290">
        <f t="shared" si="516"/>
        <v>0</v>
      </c>
      <c r="BV1672" s="292">
        <f t="shared" si="517"/>
        <v>1</v>
      </c>
      <c r="BW1672" s="311">
        <v>0</v>
      </c>
      <c r="BX1672" s="290">
        <f t="shared" si="518"/>
        <v>0.43</v>
      </c>
      <c r="BY1672">
        <f t="shared" si="519"/>
        <v>0</v>
      </c>
      <c r="BZ1672" s="296">
        <f t="shared" si="520"/>
        <v>0</v>
      </c>
      <c r="CB1672" s="291">
        <v>0.6</v>
      </c>
      <c r="CC1672" s="291">
        <v>0.4</v>
      </c>
      <c r="CD1672">
        <f t="shared" si="521"/>
        <v>0</v>
      </c>
      <c r="CE1672">
        <f t="shared" si="522"/>
        <v>0</v>
      </c>
      <c r="CF1672">
        <f t="shared" si="523"/>
        <v>0</v>
      </c>
      <c r="CG1672">
        <f t="shared" si="524"/>
        <v>0</v>
      </c>
      <c r="CH1672">
        <f t="shared" si="525"/>
        <v>0</v>
      </c>
      <c r="CI1672">
        <f t="shared" si="526"/>
        <v>0</v>
      </c>
      <c r="CJ1672">
        <f t="shared" si="527"/>
        <v>0</v>
      </c>
      <c r="CK1672">
        <f t="shared" si="528"/>
        <v>0</v>
      </c>
      <c r="CL1672">
        <f t="shared" si="529"/>
        <v>0</v>
      </c>
      <c r="CM1672">
        <f t="shared" si="531"/>
        <v>0</v>
      </c>
      <c r="CN1672">
        <f t="shared" si="530"/>
        <v>0</v>
      </c>
      <c r="CO1672">
        <f t="shared" si="514"/>
        <v>0</v>
      </c>
    </row>
    <row r="1673" spans="2:93" hidden="1" x14ac:dyDescent="0.25">
      <c r="B1673" s="308">
        <v>44372</v>
      </c>
      <c r="C1673" s="4" t="s">
        <v>1510</v>
      </c>
      <c r="D1673" s="4" t="s">
        <v>1511</v>
      </c>
      <c r="F1673" s="4" t="s">
        <v>90</v>
      </c>
      <c r="G1673" s="5" t="s">
        <v>1500</v>
      </c>
      <c r="H1673" s="5" t="s">
        <v>1513</v>
      </c>
      <c r="I1673" s="5" t="s">
        <v>18</v>
      </c>
      <c r="J1673" s="5" t="s">
        <v>10</v>
      </c>
      <c r="K1673" s="5">
        <v>12</v>
      </c>
      <c r="L1673" s="5" t="s">
        <v>1514</v>
      </c>
      <c r="M1673" s="5">
        <v>1100</v>
      </c>
      <c r="N1673" s="5" t="s">
        <v>170</v>
      </c>
      <c r="O1673" s="6" t="s">
        <v>81</v>
      </c>
      <c r="P1673" s="6" t="s">
        <v>1516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+VLOOKUP(G1673,Liste!$A$7:$G$69,3,FALSE)</f>
        <v>Pin d'Alep</v>
      </c>
      <c r="BI1673" s="96" t="str">
        <f>+VLOOKUP(H1673,Liste!$B$7:$G$69,5,FALSE)</f>
        <v>Pin d'Alep</v>
      </c>
      <c r="BJ1673" s="131">
        <f t="shared" si="513"/>
        <v>92</v>
      </c>
      <c r="BK1673" s="131" t="str">
        <f t="shared" si="515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0" t="str">
        <f>+VLOOKUP(G1673,Liste!$A$7:$H$69,8,FALSE)</f>
        <v>Résineux</v>
      </c>
      <c r="BU1673" s="290">
        <f t="shared" si="516"/>
        <v>0</v>
      </c>
      <c r="BV1673" s="292">
        <f t="shared" si="517"/>
        <v>1</v>
      </c>
      <c r="BW1673" s="311">
        <v>0</v>
      </c>
      <c r="BX1673" s="290">
        <f t="shared" si="518"/>
        <v>0.43</v>
      </c>
      <c r="BY1673">
        <f t="shared" si="519"/>
        <v>0</v>
      </c>
      <c r="BZ1673" s="296">
        <f t="shared" si="520"/>
        <v>0</v>
      </c>
      <c r="CB1673" s="291">
        <v>0.6</v>
      </c>
      <c r="CC1673" s="291">
        <v>0.4</v>
      </c>
      <c r="CD1673">
        <f t="shared" si="521"/>
        <v>0</v>
      </c>
      <c r="CE1673">
        <f t="shared" si="522"/>
        <v>0</v>
      </c>
      <c r="CF1673">
        <f t="shared" si="523"/>
        <v>0</v>
      </c>
      <c r="CG1673">
        <f t="shared" si="524"/>
        <v>0</v>
      </c>
      <c r="CH1673">
        <f t="shared" si="525"/>
        <v>0</v>
      </c>
      <c r="CI1673">
        <f t="shared" si="526"/>
        <v>0</v>
      </c>
      <c r="CJ1673">
        <f t="shared" si="527"/>
        <v>0</v>
      </c>
      <c r="CK1673">
        <f t="shared" si="528"/>
        <v>0</v>
      </c>
      <c r="CL1673">
        <f t="shared" si="529"/>
        <v>0</v>
      </c>
      <c r="CM1673">
        <f t="shared" si="531"/>
        <v>0</v>
      </c>
      <c r="CN1673">
        <f t="shared" si="530"/>
        <v>0</v>
      </c>
      <c r="CO1673">
        <f t="shared" si="514"/>
        <v>0</v>
      </c>
    </row>
    <row r="1674" spans="2:93" hidden="1" x14ac:dyDescent="0.25">
      <c r="B1674" s="308">
        <v>44372</v>
      </c>
      <c r="C1674" s="4" t="s">
        <v>1510</v>
      </c>
      <c r="D1674" s="4" t="s">
        <v>1511</v>
      </c>
      <c r="F1674" s="4" t="s">
        <v>90</v>
      </c>
      <c r="G1674" s="5" t="s">
        <v>1500</v>
      </c>
      <c r="H1674" s="5" t="s">
        <v>1513</v>
      </c>
      <c r="I1674" s="5" t="s">
        <v>18</v>
      </c>
      <c r="J1674" s="5" t="s">
        <v>10</v>
      </c>
      <c r="K1674" s="5">
        <v>12</v>
      </c>
      <c r="L1674" s="5" t="s">
        <v>1514</v>
      </c>
      <c r="M1674" s="5">
        <v>1100</v>
      </c>
      <c r="N1674" s="5" t="s">
        <v>170</v>
      </c>
      <c r="O1674" s="6" t="s">
        <v>81</v>
      </c>
      <c r="P1674" s="6" t="s">
        <v>1516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+VLOOKUP(G1674,Liste!$A$7:$G$69,3,FALSE)</f>
        <v>Pin d'Alep</v>
      </c>
      <c r="BI1674" s="96" t="str">
        <f>+VLOOKUP(H1674,Liste!$B$7:$G$69,5,FALSE)</f>
        <v>Pin d'Alep</v>
      </c>
      <c r="BJ1674" s="131">
        <f t="shared" si="513"/>
        <v>93</v>
      </c>
      <c r="BK1674" s="131" t="str">
        <f t="shared" si="515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0" t="str">
        <f>+VLOOKUP(G1674,Liste!$A$7:$H$69,8,FALSE)</f>
        <v>Résineux</v>
      </c>
      <c r="BU1674" s="290">
        <f t="shared" si="516"/>
        <v>0</v>
      </c>
      <c r="BV1674" s="292">
        <f t="shared" si="517"/>
        <v>1</v>
      </c>
      <c r="BW1674" s="311">
        <v>0</v>
      </c>
      <c r="BX1674" s="290">
        <f t="shared" si="518"/>
        <v>0.43</v>
      </c>
      <c r="BY1674">
        <f t="shared" si="519"/>
        <v>0</v>
      </c>
      <c r="BZ1674" s="296">
        <f t="shared" si="520"/>
        <v>0</v>
      </c>
      <c r="CB1674" s="291">
        <v>0.6</v>
      </c>
      <c r="CC1674" s="291">
        <v>0.4</v>
      </c>
      <c r="CD1674">
        <f t="shared" si="521"/>
        <v>0</v>
      </c>
      <c r="CE1674">
        <f t="shared" si="522"/>
        <v>0</v>
      </c>
      <c r="CF1674">
        <f t="shared" si="523"/>
        <v>0</v>
      </c>
      <c r="CG1674">
        <f t="shared" si="524"/>
        <v>0</v>
      </c>
      <c r="CH1674">
        <f t="shared" si="525"/>
        <v>0</v>
      </c>
      <c r="CI1674">
        <f t="shared" si="526"/>
        <v>0</v>
      </c>
      <c r="CJ1674">
        <f t="shared" si="527"/>
        <v>0</v>
      </c>
      <c r="CK1674">
        <f t="shared" si="528"/>
        <v>0</v>
      </c>
      <c r="CL1674">
        <f t="shared" si="529"/>
        <v>0</v>
      </c>
      <c r="CM1674">
        <f t="shared" si="531"/>
        <v>0</v>
      </c>
      <c r="CN1674">
        <f t="shared" si="530"/>
        <v>0</v>
      </c>
      <c r="CO1674">
        <f t="shared" si="514"/>
        <v>0</v>
      </c>
    </row>
    <row r="1675" spans="2:93" hidden="1" x14ac:dyDescent="0.25">
      <c r="B1675" s="308">
        <v>44372</v>
      </c>
      <c r="C1675" s="4" t="s">
        <v>1510</v>
      </c>
      <c r="D1675" s="4" t="s">
        <v>1511</v>
      </c>
      <c r="F1675" s="4" t="s">
        <v>90</v>
      </c>
      <c r="G1675" s="5" t="s">
        <v>1500</v>
      </c>
      <c r="H1675" s="5" t="s">
        <v>1513</v>
      </c>
      <c r="I1675" s="5" t="s">
        <v>18</v>
      </c>
      <c r="J1675" s="5" t="s">
        <v>10</v>
      </c>
      <c r="K1675" s="5">
        <v>12</v>
      </c>
      <c r="L1675" s="5" t="s">
        <v>1514</v>
      </c>
      <c r="M1675" s="5">
        <v>1100</v>
      </c>
      <c r="N1675" s="5" t="s">
        <v>170</v>
      </c>
      <c r="O1675" s="6" t="s">
        <v>81</v>
      </c>
      <c r="P1675" s="6" t="s">
        <v>1516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+VLOOKUP(G1675,Liste!$A$7:$G$69,3,FALSE)</f>
        <v>Pin d'Alep</v>
      </c>
      <c r="BI1675" s="96" t="str">
        <f>+VLOOKUP(H1675,Liste!$B$7:$G$69,5,FALSE)</f>
        <v>Pin d'Alep</v>
      </c>
      <c r="BJ1675" s="131">
        <f t="shared" si="513"/>
        <v>94</v>
      </c>
      <c r="BK1675" s="131" t="str">
        <f t="shared" si="515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0" t="str">
        <f>+VLOOKUP(G1675,Liste!$A$7:$H$69,8,FALSE)</f>
        <v>Résineux</v>
      </c>
      <c r="BU1675" s="290">
        <f t="shared" si="516"/>
        <v>0</v>
      </c>
      <c r="BV1675" s="292">
        <f t="shared" si="517"/>
        <v>1</v>
      </c>
      <c r="BW1675" s="311">
        <v>0</v>
      </c>
      <c r="BX1675" s="290">
        <f t="shared" si="518"/>
        <v>0.43</v>
      </c>
      <c r="BY1675">
        <f t="shared" si="519"/>
        <v>0</v>
      </c>
      <c r="BZ1675" s="296">
        <f t="shared" si="520"/>
        <v>0</v>
      </c>
      <c r="CB1675" s="291">
        <v>0.6</v>
      </c>
      <c r="CC1675" s="291">
        <v>0.4</v>
      </c>
      <c r="CD1675">
        <f t="shared" si="521"/>
        <v>0</v>
      </c>
      <c r="CE1675">
        <f t="shared" si="522"/>
        <v>0</v>
      </c>
      <c r="CF1675">
        <f t="shared" si="523"/>
        <v>0</v>
      </c>
      <c r="CG1675">
        <f t="shared" si="524"/>
        <v>0</v>
      </c>
      <c r="CH1675">
        <f t="shared" si="525"/>
        <v>0</v>
      </c>
      <c r="CI1675">
        <f t="shared" si="526"/>
        <v>0</v>
      </c>
      <c r="CJ1675">
        <f t="shared" si="527"/>
        <v>0</v>
      </c>
      <c r="CK1675">
        <f t="shared" si="528"/>
        <v>0</v>
      </c>
      <c r="CL1675">
        <f t="shared" si="529"/>
        <v>0</v>
      </c>
      <c r="CM1675">
        <f t="shared" si="531"/>
        <v>0</v>
      </c>
      <c r="CN1675">
        <f t="shared" si="530"/>
        <v>0</v>
      </c>
      <c r="CO1675">
        <f t="shared" si="514"/>
        <v>0</v>
      </c>
    </row>
    <row r="1676" spans="2:93" hidden="1" x14ac:dyDescent="0.25">
      <c r="B1676" s="308">
        <v>44372</v>
      </c>
      <c r="C1676" s="4" t="s">
        <v>1510</v>
      </c>
      <c r="D1676" s="4" t="s">
        <v>1511</v>
      </c>
      <c r="F1676" s="4" t="s">
        <v>90</v>
      </c>
      <c r="G1676" s="5" t="s">
        <v>1500</v>
      </c>
      <c r="H1676" s="5" t="s">
        <v>1513</v>
      </c>
      <c r="I1676" s="5" t="s">
        <v>18</v>
      </c>
      <c r="J1676" s="5" t="s">
        <v>10</v>
      </c>
      <c r="K1676" s="5">
        <v>12</v>
      </c>
      <c r="L1676" s="5" t="s">
        <v>1514</v>
      </c>
      <c r="M1676" s="5">
        <v>1100</v>
      </c>
      <c r="N1676" s="5" t="s">
        <v>170</v>
      </c>
      <c r="O1676" s="6" t="s">
        <v>81</v>
      </c>
      <c r="P1676" s="6" t="s">
        <v>1516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+VLOOKUP(G1676,Liste!$A$7:$G$69,3,FALSE)</f>
        <v>Pin d'Alep</v>
      </c>
      <c r="BI1676" s="96" t="str">
        <f>+VLOOKUP(H1676,Liste!$B$7:$G$69,5,FALSE)</f>
        <v>Pin d'Alep</v>
      </c>
      <c r="BJ1676" s="131">
        <f t="shared" si="513"/>
        <v>95</v>
      </c>
      <c r="BK1676" s="131" t="str">
        <f t="shared" si="515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0" t="str">
        <f>+VLOOKUP(G1676,Liste!$A$7:$H$69,8,FALSE)</f>
        <v>Résineux</v>
      </c>
      <c r="BU1676" s="290">
        <f t="shared" si="516"/>
        <v>0</v>
      </c>
      <c r="BV1676" s="292">
        <f t="shared" si="517"/>
        <v>1</v>
      </c>
      <c r="BW1676" s="311">
        <v>0</v>
      </c>
      <c r="BX1676" s="290">
        <f t="shared" si="518"/>
        <v>0.43</v>
      </c>
      <c r="BY1676">
        <f t="shared" si="519"/>
        <v>0</v>
      </c>
      <c r="BZ1676" s="296">
        <f t="shared" si="520"/>
        <v>0</v>
      </c>
      <c r="CB1676" s="291">
        <v>0.6</v>
      </c>
      <c r="CC1676" s="291">
        <v>0.4</v>
      </c>
      <c r="CD1676">
        <f t="shared" si="521"/>
        <v>0</v>
      </c>
      <c r="CE1676">
        <f t="shared" si="522"/>
        <v>0</v>
      </c>
      <c r="CF1676">
        <f t="shared" si="523"/>
        <v>0</v>
      </c>
      <c r="CG1676">
        <f t="shared" si="524"/>
        <v>0</v>
      </c>
      <c r="CH1676">
        <f t="shared" si="525"/>
        <v>0</v>
      </c>
      <c r="CI1676">
        <f t="shared" si="526"/>
        <v>0</v>
      </c>
      <c r="CJ1676">
        <f t="shared" si="527"/>
        <v>0</v>
      </c>
      <c r="CK1676">
        <f t="shared" si="528"/>
        <v>0</v>
      </c>
      <c r="CL1676">
        <f t="shared" si="529"/>
        <v>0</v>
      </c>
      <c r="CM1676">
        <f t="shared" si="531"/>
        <v>0</v>
      </c>
      <c r="CN1676">
        <f t="shared" si="530"/>
        <v>0</v>
      </c>
      <c r="CO1676">
        <f t="shared" si="514"/>
        <v>0</v>
      </c>
    </row>
    <row r="1677" spans="2:93" hidden="1" x14ac:dyDescent="0.25">
      <c r="B1677" s="308">
        <v>44372</v>
      </c>
      <c r="C1677" s="4" t="s">
        <v>1510</v>
      </c>
      <c r="D1677" s="4" t="s">
        <v>1511</v>
      </c>
      <c r="F1677" s="4" t="s">
        <v>90</v>
      </c>
      <c r="G1677" s="5" t="s">
        <v>1500</v>
      </c>
      <c r="H1677" s="5" t="s">
        <v>1513</v>
      </c>
      <c r="I1677" s="5" t="s">
        <v>18</v>
      </c>
      <c r="J1677" s="5" t="s">
        <v>10</v>
      </c>
      <c r="K1677" s="5">
        <v>12</v>
      </c>
      <c r="L1677" s="5" t="s">
        <v>1514</v>
      </c>
      <c r="M1677" s="5">
        <v>1100</v>
      </c>
      <c r="N1677" s="5" t="s">
        <v>170</v>
      </c>
      <c r="O1677" s="6" t="s">
        <v>81</v>
      </c>
      <c r="P1677" s="6" t="s">
        <v>1516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+VLOOKUP(G1677,Liste!$A$7:$G$69,3,FALSE)</f>
        <v>Pin d'Alep</v>
      </c>
      <c r="BI1677" s="96" t="str">
        <f>+VLOOKUP(H1677,Liste!$B$7:$G$69,5,FALSE)</f>
        <v>Pin d'Alep</v>
      </c>
      <c r="BJ1677" s="131">
        <f t="shared" si="513"/>
        <v>95</v>
      </c>
      <c r="BK1677" s="131" t="str">
        <f t="shared" si="515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0" t="str">
        <f>+VLOOKUP(G1677,Liste!$A$7:$H$69,8,FALSE)</f>
        <v>Résineux</v>
      </c>
      <c r="BU1677" s="290">
        <f t="shared" si="516"/>
        <v>0</v>
      </c>
      <c r="BV1677" s="292">
        <f t="shared" si="517"/>
        <v>1</v>
      </c>
      <c r="BW1677" s="311">
        <v>0</v>
      </c>
      <c r="BX1677" s="290">
        <f t="shared" si="518"/>
        <v>0.43</v>
      </c>
      <c r="BY1677">
        <f t="shared" si="519"/>
        <v>0</v>
      </c>
      <c r="BZ1677" s="296">
        <f t="shared" si="520"/>
        <v>0</v>
      </c>
      <c r="CB1677" s="291">
        <v>0.6</v>
      </c>
      <c r="CC1677" s="291">
        <v>0.4</v>
      </c>
      <c r="CD1677">
        <f t="shared" si="521"/>
        <v>0</v>
      </c>
      <c r="CE1677">
        <f t="shared" si="522"/>
        <v>0</v>
      </c>
      <c r="CF1677">
        <f t="shared" si="523"/>
        <v>0</v>
      </c>
      <c r="CG1677">
        <f t="shared" si="524"/>
        <v>0</v>
      </c>
      <c r="CH1677">
        <f t="shared" si="525"/>
        <v>0</v>
      </c>
      <c r="CI1677">
        <f t="shared" si="526"/>
        <v>0</v>
      </c>
      <c r="CJ1677">
        <f t="shared" si="527"/>
        <v>0</v>
      </c>
      <c r="CK1677">
        <f t="shared" si="528"/>
        <v>0</v>
      </c>
      <c r="CL1677">
        <f t="shared" si="529"/>
        <v>0</v>
      </c>
      <c r="CM1677">
        <f t="shared" si="531"/>
        <v>0</v>
      </c>
      <c r="CN1677">
        <f t="shared" si="530"/>
        <v>0</v>
      </c>
      <c r="CO1677">
        <f t="shared" si="514"/>
        <v>0</v>
      </c>
    </row>
  </sheetData>
  <autoFilter ref="A2:CO1677" xr:uid="{2705A221-4207-4749-A1D1-3771217743C7}">
    <filterColumn colId="6">
      <filters>
        <filter val="CHP"/>
      </filters>
    </filterColumn>
    <filterColumn colId="9">
      <filters>
        <filter val="F2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G665"/>
  <sheetViews>
    <sheetView showGridLines="0" topLeftCell="T2" zoomScale="85" zoomScaleNormal="85" workbookViewId="0">
      <pane ySplit="1" topLeftCell="A434" activePane="bottomLeft" state="frozen"/>
      <selection activeCell="C10" sqref="C10"/>
      <selection pane="bottomLeft" activeCell="AL543" sqref="AL543"/>
    </sheetView>
  </sheetViews>
  <sheetFormatPr baseColWidth="10" defaultRowHeight="15" x14ac:dyDescent="0.25"/>
  <cols>
    <col min="1" max="1" width="11.85546875" style="92" bestFit="1" customWidth="1"/>
    <col min="2" max="2" width="10.85546875" style="92"/>
    <col min="3" max="3" width="11.85546875" style="92" bestFit="1" customWidth="1"/>
    <col min="4" max="4" width="44.5703125" style="92" bestFit="1" customWidth="1"/>
    <col min="5" max="7" width="10.85546875" style="92"/>
    <col min="8" max="12" width="10.85546875" style="4"/>
    <col min="13" max="15" width="10.85546875" style="93"/>
    <col min="16" max="19" width="10.85546875" style="94"/>
    <col min="20" max="21" width="10.85546875" style="7"/>
    <col min="22" max="24" width="10.85546875" style="1"/>
    <col min="25" max="26" width="10.85546875" style="95"/>
    <col min="27" max="27" width="82.140625" style="95" bestFit="1" customWidth="1"/>
    <col min="28" max="28" width="10.85546875" style="1"/>
    <col min="29" max="29" width="18.42578125" style="95" bestFit="1" customWidth="1"/>
    <col min="30" max="30" width="25.140625" style="1" bestFit="1" customWidth="1"/>
    <col min="31" max="31" width="13.855468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84" t="s">
        <v>196</v>
      </c>
      <c r="I1" s="384"/>
      <c r="J1" s="384"/>
      <c r="K1" s="384"/>
      <c r="L1" s="384"/>
      <c r="M1" s="385" t="s">
        <v>197</v>
      </c>
      <c r="N1" s="385"/>
      <c r="O1" s="385"/>
      <c r="P1" s="386" t="s">
        <v>198</v>
      </c>
      <c r="Q1" s="386"/>
      <c r="R1" s="386"/>
      <c r="S1" s="386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1508</v>
      </c>
      <c r="AG2" t="s">
        <v>1509</v>
      </c>
    </row>
    <row r="3" spans="1:33" hidden="1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hidden="1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hidden="1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hidden="1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hidden="1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hidden="1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hidden="1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hidden="1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hidden="1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hidden="1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hidden="1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hidden="1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hidden="1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hidden="1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hidden="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hidden="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hidden="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hidden="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hidden="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hidden="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hidden="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hidden="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hidden="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hidden="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hidden="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hidden="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hidden="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hidden="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hidden="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hidden="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hidden="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hidden="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hidden="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hidden="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hidden="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hidden="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hidden="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hidden="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hidden="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hidden="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hidden="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hidden="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hidden="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hidden="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hidden="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hidden="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hidden="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hidden="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hidden="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hidden="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hidden="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hidden="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hidden="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hidden="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hidden="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hidden="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hidden="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hidden="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hidden="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hidden="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hidden="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hidden="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hidden="1" x14ac:dyDescent="0.25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hidden="1" x14ac:dyDescent="0.25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hidden="1" x14ac:dyDescent="0.25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hidden="1" x14ac:dyDescent="0.25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hidden="1" x14ac:dyDescent="0.25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hidden="1" x14ac:dyDescent="0.25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hidden="1" x14ac:dyDescent="0.25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hidden="1" x14ac:dyDescent="0.25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hidden="1" x14ac:dyDescent="0.25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hidden="1" x14ac:dyDescent="0.25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hidden="1" x14ac:dyDescent="0.25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hidden="1" x14ac:dyDescent="0.25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hidden="1" x14ac:dyDescent="0.25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hidden="1" x14ac:dyDescent="0.25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hidden="1" x14ac:dyDescent="0.25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hidden="1" x14ac:dyDescent="0.25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hidden="1" x14ac:dyDescent="0.25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hidden="1" x14ac:dyDescent="0.25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hidden="1" x14ac:dyDescent="0.25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hidden="1" x14ac:dyDescent="0.25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hidden="1" x14ac:dyDescent="0.25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hidden="1" x14ac:dyDescent="0.25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hidden="1" x14ac:dyDescent="0.25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hidden="1" x14ac:dyDescent="0.25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hidden="1" x14ac:dyDescent="0.25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hidden="1" x14ac:dyDescent="0.25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hidden="1" x14ac:dyDescent="0.25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hidden="1" x14ac:dyDescent="0.25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hidden="1" x14ac:dyDescent="0.25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hidden="1" x14ac:dyDescent="0.25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hidden="1" x14ac:dyDescent="0.25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hidden="1" x14ac:dyDescent="0.25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hidden="1" x14ac:dyDescent="0.25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hidden="1" x14ac:dyDescent="0.25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hidden="1" x14ac:dyDescent="0.25">
      <c r="A99" s="86" t="s">
        <v>229</v>
      </c>
      <c r="B99" s="86" t="s">
        <v>422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hidden="1" x14ac:dyDescent="0.25">
      <c r="A100" s="79" t="s">
        <v>229</v>
      </c>
      <c r="B100" s="86" t="s">
        <v>422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hidden="1" x14ac:dyDescent="0.25">
      <c r="A101" s="79" t="s">
        <v>229</v>
      </c>
      <c r="B101" s="86" t="s">
        <v>422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hidden="1" x14ac:dyDescent="0.25">
      <c r="A102" s="79" t="s">
        <v>229</v>
      </c>
      <c r="B102" s="86" t="s">
        <v>422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hidden="1" x14ac:dyDescent="0.25">
      <c r="A103" s="79" t="s">
        <v>229</v>
      </c>
      <c r="B103" s="86" t="s">
        <v>422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hidden="1" x14ac:dyDescent="0.25">
      <c r="A104" s="86" t="s">
        <v>229</v>
      </c>
      <c r="B104" s="86" t="s">
        <v>422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hidden="1" x14ac:dyDescent="0.25">
      <c r="A105" s="79" t="s">
        <v>229</v>
      </c>
      <c r="B105" s="86" t="s">
        <v>422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hidden="1" x14ac:dyDescent="0.25">
      <c r="A106" s="79" t="s">
        <v>229</v>
      </c>
      <c r="B106" s="86" t="s">
        <v>422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hidden="1" x14ac:dyDescent="0.25">
      <c r="A107" s="79" t="s">
        <v>229</v>
      </c>
      <c r="B107" s="86" t="s">
        <v>422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hidden="1" x14ac:dyDescent="0.25">
      <c r="A108" s="79" t="s">
        <v>229</v>
      </c>
      <c r="B108" s="86" t="s">
        <v>422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hidden="1" x14ac:dyDescent="0.25">
      <c r="A109" s="79" t="s">
        <v>229</v>
      </c>
      <c r="B109" s="86" t="s">
        <v>422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hidden="1" x14ac:dyDescent="0.25">
      <c r="A110" s="79" t="s">
        <v>229</v>
      </c>
      <c r="B110" s="86" t="s">
        <v>422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hidden="1" x14ac:dyDescent="0.25">
      <c r="A111" s="79" t="s">
        <v>229</v>
      </c>
      <c r="B111" s="86" t="s">
        <v>422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hidden="1" x14ac:dyDescent="0.25">
      <c r="A112" s="79" t="s">
        <v>229</v>
      </c>
      <c r="B112" s="86" t="s">
        <v>422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hidden="1" x14ac:dyDescent="0.25">
      <c r="A113" s="86" t="s">
        <v>229</v>
      </c>
      <c r="B113" s="86" t="s">
        <v>423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hidden="1" x14ac:dyDescent="0.25">
      <c r="A114" s="79" t="s">
        <v>229</v>
      </c>
      <c r="B114" s="86" t="s">
        <v>423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hidden="1" x14ac:dyDescent="0.25">
      <c r="A115" s="79" t="s">
        <v>229</v>
      </c>
      <c r="B115" s="86" t="s">
        <v>423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hidden="1" x14ac:dyDescent="0.25">
      <c r="A116" s="86" t="s">
        <v>229</v>
      </c>
      <c r="B116" s="86" t="s">
        <v>423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hidden="1" x14ac:dyDescent="0.25">
      <c r="A117" s="79" t="s">
        <v>229</v>
      </c>
      <c r="B117" s="86" t="s">
        <v>423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hidden="1" x14ac:dyDescent="0.25">
      <c r="A118" s="79" t="s">
        <v>229</v>
      </c>
      <c r="B118" s="86" t="s">
        <v>423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hidden="1" x14ac:dyDescent="0.25">
      <c r="A119" s="79" t="s">
        <v>229</v>
      </c>
      <c r="B119" s="86" t="s">
        <v>423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hidden="1" x14ac:dyDescent="0.25">
      <c r="A120" s="79" t="s">
        <v>229</v>
      </c>
      <c r="B120" s="86" t="s">
        <v>423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hidden="1" x14ac:dyDescent="0.25">
      <c r="A121" s="79" t="s">
        <v>229</v>
      </c>
      <c r="B121" s="86" t="s">
        <v>423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hidden="1" x14ac:dyDescent="0.25">
      <c r="A122" s="79" t="s">
        <v>229</v>
      </c>
      <c r="B122" s="86" t="s">
        <v>423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hidden="1" x14ac:dyDescent="0.25">
      <c r="A123" s="79" t="s">
        <v>229</v>
      </c>
      <c r="B123" s="86" t="s">
        <v>423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hidden="1" x14ac:dyDescent="0.25">
      <c r="A124" s="79" t="s">
        <v>229</v>
      </c>
      <c r="B124" s="86" t="s">
        <v>423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hidden="1" x14ac:dyDescent="0.25">
      <c r="A125" s="79" t="s">
        <v>229</v>
      </c>
      <c r="B125" s="86" t="s">
        <v>423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hidden="1" x14ac:dyDescent="0.25">
      <c r="A126" s="79" t="s">
        <v>229</v>
      </c>
      <c r="B126" s="86" t="s">
        <v>423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hidden="1" x14ac:dyDescent="0.25">
      <c r="A127" s="79" t="s">
        <v>229</v>
      </c>
      <c r="B127" s="86" t="s">
        <v>423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hidden="1" x14ac:dyDescent="0.25">
      <c r="A128" s="79" t="s">
        <v>229</v>
      </c>
      <c r="B128" s="86" t="s">
        <v>423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hidden="1" x14ac:dyDescent="0.25">
      <c r="A129" s="79" t="s">
        <v>229</v>
      </c>
      <c r="B129" s="86" t="s">
        <v>423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hidden="1" x14ac:dyDescent="0.25">
      <c r="A130" s="79" t="s">
        <v>229</v>
      </c>
      <c r="B130" s="86" t="s">
        <v>423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hidden="1" x14ac:dyDescent="0.25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hidden="1" x14ac:dyDescent="0.25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hidden="1" x14ac:dyDescent="0.25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hidden="1" x14ac:dyDescent="0.25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hidden="1" x14ac:dyDescent="0.25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hidden="1" x14ac:dyDescent="0.25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hidden="1" x14ac:dyDescent="0.25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hidden="1" x14ac:dyDescent="0.25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hidden="1" x14ac:dyDescent="0.25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hidden="1" x14ac:dyDescent="0.25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hidden="1" x14ac:dyDescent="0.25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hidden="1" x14ac:dyDescent="0.25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hidden="1" x14ac:dyDescent="0.25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hidden="1" x14ac:dyDescent="0.25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hidden="1" x14ac:dyDescent="0.25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hidden="1" x14ac:dyDescent="0.25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hidden="1" x14ac:dyDescent="0.25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hidden="1" x14ac:dyDescent="0.25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hidden="1" x14ac:dyDescent="0.25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hidden="1" x14ac:dyDescent="0.25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hidden="1" x14ac:dyDescent="0.25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hidden="1" x14ac:dyDescent="0.25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hidden="1" x14ac:dyDescent="0.25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hidden="1" x14ac:dyDescent="0.25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hidden="1" x14ac:dyDescent="0.25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hidden="1" x14ac:dyDescent="0.25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hidden="1" x14ac:dyDescent="0.25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hidden="1" x14ac:dyDescent="0.25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hidden="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hidden="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hidden="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hidden="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hidden="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hidden="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hidden="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hidden="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hidden="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hidden="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hidden="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hidden="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hidden="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hidden="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hidden="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hidden="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hidden="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hidden="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hidden="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hidden="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hidden="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hidden="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hidden="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hidden="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hidden="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hidden="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hidden="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hidden="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hidden="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hidden="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hidden="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hidden="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hidden="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hidden="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hidden="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hidden="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hidden="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hidden="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hidden="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hidden="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hidden="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hidden="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hidden="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hidden="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hidden="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hidden="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hidden="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hidden="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hidden="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hidden="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hidden="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hidden="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hidden="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hidden="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hidden="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hidden="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hidden="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hidden="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hidden="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hidden="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hidden="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hidden="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hidden="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hidden="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hidden="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hidden="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hidden="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hidden="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hidden="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hidden="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hidden="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hidden="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hidden="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hidden="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hidden="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hidden="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hidden="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hidden="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hidden="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hidden="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hidden="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hidden="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hidden="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hidden="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hidden="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hidden="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hidden="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hidden="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hidden="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hidden="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hidden="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hidden="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hidden="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hidden="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hidden="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hidden="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hidden="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hidden="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hidden="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hidden="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hidden="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hidden="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hidden="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hidden="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hidden="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hidden="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hidden="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hidden="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hidden="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hidden="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hidden="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hidden="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hidden="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hidden="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hidden="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hidden="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hidden="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hidden="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hidden="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hidden="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hidden="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hidden="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hidden="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hidden="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8" si="41">+(Z282+Y282)*0.475*44/12</f>
        <v>#NUM!</v>
      </c>
      <c r="AD282" s="86" t="e">
        <f t="shared" si="36"/>
        <v>#NUM!</v>
      </c>
      <c r="AE282" s="81"/>
    </row>
    <row r="283" spans="1:31" hidden="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9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hidden="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hidden="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hidden="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hidden="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hidden="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hidden="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hidden="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hidden="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hidden="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hidden="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hidden="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hidden="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hidden="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hidden="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hidden="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hidden="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hidden="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hidden="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hidden="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hidden="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hidden="1" x14ac:dyDescent="0.25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hidden="1" x14ac:dyDescent="0.25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hidden="1" x14ac:dyDescent="0.25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hidden="1" x14ac:dyDescent="0.25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hidden="1" x14ac:dyDescent="0.25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hidden="1" x14ac:dyDescent="0.25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hidden="1" x14ac:dyDescent="0.25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hidden="1" x14ac:dyDescent="0.25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hidden="1" x14ac:dyDescent="0.25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hidden="1" x14ac:dyDescent="0.25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hidden="1" x14ac:dyDescent="0.25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hidden="1" x14ac:dyDescent="0.25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hidden="1" x14ac:dyDescent="0.25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hidden="1" x14ac:dyDescent="0.25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hidden="1" x14ac:dyDescent="0.25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hidden="1" x14ac:dyDescent="0.25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hidden="1" x14ac:dyDescent="0.25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hidden="1" x14ac:dyDescent="0.25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hidden="1" x14ac:dyDescent="0.25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hidden="1" x14ac:dyDescent="0.25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5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hidden="1" x14ac:dyDescent="0.25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91" si="44">+IF(AC324=0,0,(AC324+AC323)*(AB324-AB323)/2)</f>
        <v>#NUM!</v>
      </c>
      <c r="AE324" s="81"/>
    </row>
    <row r="325" spans="1:31" hidden="1" x14ac:dyDescent="0.25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hidden="1" x14ac:dyDescent="0.25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hidden="1" x14ac:dyDescent="0.25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hidden="1" x14ac:dyDescent="0.25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74">
        <f t="shared" ref="M328:M337" si="45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hidden="1" x14ac:dyDescent="0.25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40"/>
        <v>88.251428571428576</v>
      </c>
      <c r="Z329" s="82">
        <f t="shared" si="42"/>
        <v>24.143031338015341</v>
      </c>
      <c r="AA329" s="82" t="str">
        <f t="shared" si="43"/>
        <v>Mélèze d'Europe_F1_ME1_d5_GSM Alpes du Sud_30_</v>
      </c>
      <c r="AB329" s="86">
        <v>30</v>
      </c>
      <c r="AC329" s="82">
        <f t="shared" si="41"/>
        <v>195.7536843422815</v>
      </c>
      <c r="AD329" s="86">
        <f t="shared" si="44"/>
        <v>2936.3052651342227</v>
      </c>
      <c r="AE329" s="86">
        <f>+SUM(AD328:AD336)/$AB$336</f>
        <v>358.80627918049646</v>
      </c>
    </row>
    <row r="330" spans="1:31" hidden="1" x14ac:dyDescent="0.25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74">
        <f t="shared" si="45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102.96</v>
      </c>
      <c r="Z330" s="82">
        <f t="shared" si="42"/>
        <v>27.665975080374633</v>
      </c>
      <c r="AA330" s="82" t="str">
        <f t="shared" si="43"/>
        <v>Mélèze d'Europe_F1_ME1_d5_GSM Alpes du Sud_35_</v>
      </c>
      <c r="AB330" s="79">
        <v>35</v>
      </c>
      <c r="AC330" s="82">
        <f t="shared" si="41"/>
        <v>227.50690659831912</v>
      </c>
      <c r="AD330" s="86">
        <f t="shared" si="44"/>
        <v>1058.1514773515016</v>
      </c>
      <c r="AE330" s="81"/>
    </row>
    <row r="331" spans="1:31" hidden="1" x14ac:dyDescent="0.25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73">
        <f t="shared" ref="J331:J336" si="46">O331/M331*H331</f>
        <v>264</v>
      </c>
      <c r="K331" s="83"/>
      <c r="L331" s="83"/>
      <c r="M331" s="374">
        <f t="shared" si="45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164.73599999999999</v>
      </c>
      <c r="Z331" s="82">
        <f t="shared" si="42"/>
        <v>41.908913144700328</v>
      </c>
      <c r="AA331" s="82" t="str">
        <f t="shared" si="43"/>
        <v>Mélèze d'Europe_F1_ME1_d5_GSM Alpes du Sud_50_</v>
      </c>
      <c r="AB331" s="79">
        <v>50</v>
      </c>
      <c r="AC331" s="82">
        <f t="shared" si="41"/>
        <v>359.90655706035301</v>
      </c>
      <c r="AD331" s="86">
        <f t="shared" si="44"/>
        <v>4405.6009774400409</v>
      </c>
      <c r="AE331" s="81"/>
    </row>
    <row r="332" spans="1:31" hidden="1" x14ac:dyDescent="0.25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73">
        <f t="shared" si="46"/>
        <v>322</v>
      </c>
      <c r="K332" s="83"/>
      <c r="L332" s="83"/>
      <c r="M332" s="374">
        <f t="shared" si="45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200.928</v>
      </c>
      <c r="Z332" s="82">
        <f t="shared" si="42"/>
        <v>49.948059057189042</v>
      </c>
      <c r="AA332" s="82" t="str">
        <f t="shared" si="43"/>
        <v>Mélèze d'Europe_F1_ME1_d5_GSM Alpes du Sud_65_</v>
      </c>
      <c r="AB332" s="79">
        <v>65</v>
      </c>
      <c r="AC332" s="82">
        <f t="shared" si="41"/>
        <v>436.94246952460418</v>
      </c>
      <c r="AD332" s="86">
        <f>+IF(AC332=0,0,(AC332+AC331)*(AB332-AB331)/2)</f>
        <v>5976.3676993871786</v>
      </c>
      <c r="AE332" s="81"/>
    </row>
    <row r="333" spans="1:31" hidden="1" x14ac:dyDescent="0.25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73">
        <f t="shared" si="46"/>
        <v>384</v>
      </c>
      <c r="K333" s="83"/>
      <c r="L333" s="83"/>
      <c r="M333" s="374">
        <f t="shared" si="45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239.61599999999999</v>
      </c>
      <c r="Z333" s="82">
        <f t="shared" si="42"/>
        <v>58.356903313490157</v>
      </c>
      <c r="AA333" s="82" t="str">
        <f t="shared" si="43"/>
        <v>Mélèze d'Europe_F1_ME1_d5_GSM Alpes du Sud_80_</v>
      </c>
      <c r="AB333" s="79">
        <v>80</v>
      </c>
      <c r="AC333" s="82">
        <f t="shared" si="41"/>
        <v>518.96947327099531</v>
      </c>
      <c r="AD333" s="86">
        <f t="shared" si="44"/>
        <v>7169.3395709669967</v>
      </c>
      <c r="AE333" s="81"/>
    </row>
    <row r="334" spans="1:31" hidden="1" x14ac:dyDescent="0.25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73">
        <f t="shared" si="46"/>
        <v>360</v>
      </c>
      <c r="K334" s="83"/>
      <c r="L334" s="83"/>
      <c r="M334" s="374">
        <f t="shared" si="45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224.64</v>
      </c>
      <c r="Z334" s="82">
        <f t="shared" si="42"/>
        <v>55.122138502719949</v>
      </c>
      <c r="AA334" s="82" t="str">
        <f t="shared" si="43"/>
        <v>Mélèze d'Europe_F1_ME1_d5_GSM Alpes du Sud_100_</v>
      </c>
      <c r="AB334" s="79">
        <v>100</v>
      </c>
      <c r="AC334" s="82">
        <f t="shared" si="41"/>
        <v>487.25239122557053</v>
      </c>
      <c r="AD334" s="86">
        <f t="shared" si="44"/>
        <v>10062.218644965658</v>
      </c>
      <c r="AE334" s="81"/>
    </row>
    <row r="335" spans="1:31" hidden="1" x14ac:dyDescent="0.25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73">
        <f t="shared" si="46"/>
        <v>382.5</v>
      </c>
      <c r="K335" s="83"/>
      <c r="L335" s="83"/>
      <c r="M335" s="374">
        <f t="shared" si="45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238.68</v>
      </c>
      <c r="Z335" s="82">
        <f t="shared" si="42"/>
        <v>58.155434955547463</v>
      </c>
      <c r="AA335" s="82" t="str">
        <f t="shared" si="43"/>
        <v>Mélèze d'Europe_F1_ME1_d5_GSM Alpes du Sud_120_</v>
      </c>
      <c r="AB335" s="79">
        <v>120</v>
      </c>
      <c r="AC335" s="82">
        <f t="shared" si="41"/>
        <v>516.98838254757857</v>
      </c>
      <c r="AD335" s="86">
        <f t="shared" si="44"/>
        <v>10042.407737731492</v>
      </c>
      <c r="AE335" s="81"/>
    </row>
    <row r="336" spans="1:31" hidden="1" x14ac:dyDescent="0.25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73">
        <f t="shared" si="46"/>
        <v>250</v>
      </c>
      <c r="K336" s="83"/>
      <c r="L336" s="83"/>
      <c r="M336" s="374">
        <f t="shared" si="45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156</v>
      </c>
      <c r="Z336" s="82">
        <f t="shared" si="42"/>
        <v>39.938979147366325</v>
      </c>
      <c r="AA336" s="82" t="str">
        <f t="shared" si="43"/>
        <v>Mélèze d'Europe_F1_ME1_d5_GSM Alpes du Sud_140_</v>
      </c>
      <c r="AB336" s="79">
        <v>140</v>
      </c>
      <c r="AC336" s="82">
        <f t="shared" si="41"/>
        <v>341.26038868166296</v>
      </c>
      <c r="AD336" s="86">
        <f t="shared" si="44"/>
        <v>8582.4877122924154</v>
      </c>
      <c r="AE336" s="81"/>
    </row>
    <row r="337" spans="1:31" hidden="1" x14ac:dyDescent="0.25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74">
        <f t="shared" si="45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Sud__</v>
      </c>
      <c r="AB337" s="79"/>
      <c r="AC337" s="82">
        <v>0</v>
      </c>
      <c r="AD337" s="86">
        <f t="shared" si="44"/>
        <v>0</v>
      </c>
      <c r="AE337" s="81"/>
    </row>
    <row r="338" spans="1:31" hidden="1" x14ac:dyDescent="0.25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40"/>
        <v>53.351999999999997</v>
      </c>
      <c r="Z338" s="82">
        <f t="shared" si="42"/>
        <v>15.476132071622843</v>
      </c>
      <c r="AA338" s="82" t="str">
        <f t="shared" si="43"/>
        <v>Mélèze d'Europe_F2_ME2_d6_GSM Alpes du Sud_30_</v>
      </c>
      <c r="AB338" s="86">
        <v>30</v>
      </c>
      <c r="AC338" s="82">
        <f t="shared" si="41"/>
        <v>119.87566335807644</v>
      </c>
      <c r="AD338" s="86">
        <f t="shared" si="44"/>
        <v>1798.1349503711465</v>
      </c>
      <c r="AE338" s="86">
        <f>+SUM(AD338:AD346)/190</f>
        <v>328.73363148746614</v>
      </c>
    </row>
    <row r="339" spans="1:31" hidden="1" x14ac:dyDescent="0.25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88.92</v>
      </c>
      <c r="Z339" s="82">
        <f t="shared" si="42"/>
        <v>24.30457227046648</v>
      </c>
      <c r="AA339" s="82" t="str">
        <f t="shared" si="43"/>
        <v>Mélèze d'Europe_F2_ME2_d6_GSM Alpes du Sud_50_</v>
      </c>
      <c r="AB339" s="79">
        <v>50</v>
      </c>
      <c r="AC339" s="82">
        <f t="shared" si="41"/>
        <v>197.19946337106242</v>
      </c>
      <c r="AD339" s="86">
        <f>+IF(AC339=0,0,(AC339+AC337)*(AB339-AB337)/2)</f>
        <v>4929.9865842765603</v>
      </c>
      <c r="AE339" s="81"/>
    </row>
    <row r="340" spans="1:31" hidden="1" x14ac:dyDescent="0.25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73">
        <f t="shared" ref="J340:J346" si="47">+O340/M340*H340</f>
        <v>264</v>
      </c>
      <c r="K340" s="83"/>
      <c r="L340" s="83"/>
      <c r="M340" s="374">
        <f t="shared" ref="M340:M346" si="48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164.73599999999999</v>
      </c>
      <c r="Z340" s="82">
        <f t="shared" si="42"/>
        <v>41.908913144700328</v>
      </c>
      <c r="AA340" s="82" t="str">
        <f t="shared" si="43"/>
        <v>Mélèze d'Europe_F2_ME2_d6_GSM Alpes du Sud_70_</v>
      </c>
      <c r="AB340" s="79">
        <v>70</v>
      </c>
      <c r="AC340" s="82">
        <f t="shared" si="41"/>
        <v>359.90655706035301</v>
      </c>
      <c r="AD340" s="86">
        <f t="shared" si="44"/>
        <v>5571.0602043141544</v>
      </c>
      <c r="AE340" s="81"/>
    </row>
    <row r="341" spans="1:31" hidden="1" x14ac:dyDescent="0.25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73">
        <f t="shared" si="47"/>
        <v>266.18181818181819</v>
      </c>
      <c r="K341" s="83"/>
      <c r="L341" s="83"/>
      <c r="M341" s="374">
        <f t="shared" si="48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166.09745454545455</v>
      </c>
      <c r="Z341" s="82">
        <f t="shared" si="42"/>
        <v>42.214805365584709</v>
      </c>
      <c r="AA341" s="82" t="str">
        <f t="shared" si="43"/>
        <v>Mélèze d'Europe_F2_ME2_d6_GSM Alpes du Sud_90_</v>
      </c>
      <c r="AB341" s="79">
        <v>90</v>
      </c>
      <c r="AC341" s="82">
        <f t="shared" si="41"/>
        <v>362.81051934505996</v>
      </c>
      <c r="AD341" s="86">
        <f t="shared" si="44"/>
        <v>7227.1707640541299</v>
      </c>
      <c r="AE341" s="81"/>
    </row>
    <row r="342" spans="1:31" hidden="1" x14ac:dyDescent="0.25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73">
        <f t="shared" si="47"/>
        <v>261.46666666666664</v>
      </c>
      <c r="K342" s="83"/>
      <c r="L342" s="83"/>
      <c r="M342" s="374">
        <f t="shared" si="48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163.15519999999998</v>
      </c>
      <c r="Z342" s="82">
        <f t="shared" si="42"/>
        <v>41.553368726232286</v>
      </c>
      <c r="AA342" s="82" t="str">
        <f t="shared" si="43"/>
        <v>Mélèze d'Europe_F2_ME2_d6_GSM Alpes du Sud_110_</v>
      </c>
      <c r="AB342" s="79">
        <v>110</v>
      </c>
      <c r="AC342" s="82">
        <f t="shared" si="41"/>
        <v>356.53409053152114</v>
      </c>
      <c r="AD342" s="86">
        <f t="shared" si="44"/>
        <v>7193.4460987658113</v>
      </c>
      <c r="AE342" s="81"/>
    </row>
    <row r="343" spans="1:31" hidden="1" x14ac:dyDescent="0.25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73">
        <f t="shared" si="47"/>
        <v>327.18181818181819</v>
      </c>
      <c r="K343" s="83"/>
      <c r="L343" s="83"/>
      <c r="M343" s="374">
        <f t="shared" si="48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204.16145454545455</v>
      </c>
      <c r="Z343" s="82">
        <f t="shared" si="42"/>
        <v>50.65763044319268</v>
      </c>
      <c r="AA343" s="82" t="str">
        <f t="shared" si="43"/>
        <v>Mélèze d'Europe_F2_ME2_d6_GSM Alpes du Sud_130_</v>
      </c>
      <c r="AB343" s="79">
        <v>130</v>
      </c>
      <c r="AC343" s="82">
        <f t="shared" si="41"/>
        <v>443.80990635522721</v>
      </c>
      <c r="AD343" s="86">
        <f t="shared" si="44"/>
        <v>8003.439968867483</v>
      </c>
      <c r="AE343" s="81"/>
    </row>
    <row r="344" spans="1:31" hidden="1" x14ac:dyDescent="0.25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73">
        <f t="shared" si="47"/>
        <v>360</v>
      </c>
      <c r="K344" s="83"/>
      <c r="L344" s="83"/>
      <c r="M344" s="374">
        <f t="shared" si="48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224.64</v>
      </c>
      <c r="Z344" s="82">
        <f t="shared" si="42"/>
        <v>55.122138502719949</v>
      </c>
      <c r="AA344" s="82" t="str">
        <f t="shared" si="43"/>
        <v>Mélèze d'Europe_F2_ME2_d6_GSM Alpes du Sud_150_</v>
      </c>
      <c r="AB344" s="79">
        <v>150</v>
      </c>
      <c r="AC344" s="82">
        <f t="shared" si="41"/>
        <v>487.25239122557053</v>
      </c>
      <c r="AD344" s="86">
        <f t="shared" si="44"/>
        <v>9310.6229758079789</v>
      </c>
      <c r="AE344" s="81"/>
    </row>
    <row r="345" spans="1:31" hidden="1" x14ac:dyDescent="0.25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73">
        <f t="shared" si="47"/>
        <v>380</v>
      </c>
      <c r="K345" s="83"/>
      <c r="L345" s="83"/>
      <c r="M345" s="374">
        <f t="shared" si="48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40"/>
        <v>237.12</v>
      </c>
      <c r="Z345" s="82">
        <f t="shared" si="42"/>
        <v>57.819449746919268</v>
      </c>
      <c r="AA345" s="82" t="str">
        <f t="shared" si="43"/>
        <v>Mélèze d'Europe_F2_ME2_d6_GSM Alpes du Sud_170_</v>
      </c>
      <c r="AB345" s="79">
        <v>170</v>
      </c>
      <c r="AC345" s="82">
        <f t="shared" si="41"/>
        <v>513.6862083092177</v>
      </c>
      <c r="AD345" s="86">
        <f t="shared" si="44"/>
        <v>10009.385995347882</v>
      </c>
      <c r="AE345" s="81"/>
    </row>
    <row r="346" spans="1:31" hidden="1" x14ac:dyDescent="0.25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73">
        <f t="shared" si="47"/>
        <v>240</v>
      </c>
      <c r="K346" s="83"/>
      <c r="L346" s="83"/>
      <c r="M346" s="374">
        <f t="shared" si="48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40"/>
        <v>149.76</v>
      </c>
      <c r="Z346" s="82">
        <f t="shared" si="42"/>
        <v>38.524039677774802</v>
      </c>
      <c r="AA346" s="82" t="str">
        <f t="shared" si="43"/>
        <v>Mélèze d'Europe_F2_ME2_d6_GSM Alpes du Sud_190_</v>
      </c>
      <c r="AB346" s="79">
        <v>190</v>
      </c>
      <c r="AC346" s="82">
        <f t="shared" si="41"/>
        <v>327.92803577212442</v>
      </c>
      <c r="AD346" s="86">
        <f t="shared" si="44"/>
        <v>8416.1424408134208</v>
      </c>
      <c r="AE346" s="81"/>
    </row>
    <row r="347" spans="1:31" s="1" customFormat="1" hidden="1" x14ac:dyDescent="0.25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40"/>
        <v>0</v>
      </c>
      <c r="Z347" s="88" t="e">
        <f t="shared" si="42"/>
        <v>#NUM!</v>
      </c>
      <c r="AA347" s="88" t="str">
        <f t="shared" si="43"/>
        <v>Pin Maritime_F2_Classique_GS Pineraies des plaines du Centre et du Nord Ouest_0_</v>
      </c>
      <c r="AB347" s="86">
        <v>0</v>
      </c>
      <c r="AC347" s="88">
        <v>0</v>
      </c>
      <c r="AD347" s="86">
        <f t="shared" si="44"/>
        <v>0</v>
      </c>
      <c r="AE347" s="86">
        <f>+SUM($AD$347:$AD$365)/$AB$365</f>
        <v>484.32967082766908</v>
      </c>
    </row>
    <row r="348" spans="1:31" s="1" customFormat="1" hidden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0"/>
        <v>61.594000000000008</v>
      </c>
      <c r="Z348" s="82">
        <f t="shared" si="42"/>
        <v>17.570665168564613</v>
      </c>
      <c r="AA348" s="82" t="str">
        <f t="shared" si="43"/>
        <v>Pin Maritime_F2_Classique_GS Pineraies des plaines du Centre et du Nord Ouest_20_</v>
      </c>
      <c r="AB348" s="79">
        <f t="shared" ref="AB348:AB365" si="49">F348</f>
        <v>20</v>
      </c>
      <c r="AC348" s="82">
        <f t="shared" si="41"/>
        <v>137.8784585019167</v>
      </c>
      <c r="AD348" s="86">
        <f t="shared" si="44"/>
        <v>1378.784585019167</v>
      </c>
      <c r="AE348" s="86">
        <f t="shared" ref="AE348:AE364" si="50">+SUM($AD$347:$AD$365)/$AB$365</f>
        <v>484.32967082766908</v>
      </c>
    </row>
    <row r="349" spans="1:31" s="1" customFormat="1" hidden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51">+X349*W349*J349</f>
        <v>75.946000000000012</v>
      </c>
      <c r="Z349" s="82">
        <f t="shared" si="42"/>
        <v>21.142979995226831</v>
      </c>
      <c r="AA349" s="82" t="str">
        <f t="shared" si="43"/>
        <v>Pin Maritime_F2_Classique_GS Pineraies des plaines du Centre et du Nord Ouest_21_</v>
      </c>
      <c r="AB349" s="79">
        <f t="shared" si="49"/>
        <v>21</v>
      </c>
      <c r="AC349" s="82">
        <f t="shared" ref="AC349:AC412" si="52">+(Z349+Y349)*0.475*44/12</f>
        <v>169.09664015835344</v>
      </c>
      <c r="AD349" s="86">
        <f t="shared" si="44"/>
        <v>153.48754933013507</v>
      </c>
      <c r="AE349" s="86">
        <f t="shared" si="50"/>
        <v>484.32967082766908</v>
      </c>
    </row>
    <row r="350" spans="1:31" s="1" customFormat="1" hidden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51"/>
        <v>49.036000000000008</v>
      </c>
      <c r="Z350" s="82">
        <f t="shared" ref="Z350:Z413" si="53">+EXP(-1.0587+0.8836*LN(Y350)+0.284)</f>
        <v>14.364521080802803</v>
      </c>
      <c r="AA350" s="82" t="str">
        <f t="shared" si="43"/>
        <v>Pin Maritime_F2_Classique_GS Pineraies des plaines du Centre et du Nord Ouest_21_</v>
      </c>
      <c r="AB350" s="79">
        <f t="shared" si="49"/>
        <v>21</v>
      </c>
      <c r="AC350" s="82">
        <f t="shared" si="52"/>
        <v>110.42257421573156</v>
      </c>
      <c r="AD350" s="86">
        <f t="shared" si="44"/>
        <v>0</v>
      </c>
      <c r="AE350" s="86">
        <f t="shared" si="50"/>
        <v>484.32967082766908</v>
      </c>
    </row>
    <row r="351" spans="1:31" s="1" customFormat="1" hidden="1" x14ac:dyDescent="0.25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51"/>
        <v>115.41400000000002</v>
      </c>
      <c r="Z351" s="82">
        <f t="shared" si="53"/>
        <v>30.602976534547519</v>
      </c>
      <c r="AA351" s="82" t="str">
        <f t="shared" si="43"/>
        <v>Pin Maritime_F2_Classique_GS Pineraies des plaines du Centre et du Nord Ouest_27_</v>
      </c>
      <c r="AB351" s="79">
        <f t="shared" si="49"/>
        <v>27</v>
      </c>
      <c r="AC351" s="82">
        <f t="shared" si="52"/>
        <v>254.31290079767027</v>
      </c>
      <c r="AD351" s="86">
        <f t="shared" si="44"/>
        <v>1094.2064250402054</v>
      </c>
      <c r="AE351" s="86">
        <f t="shared" si="50"/>
        <v>484.32967082766908</v>
      </c>
    </row>
    <row r="352" spans="1:31" s="1" customFormat="1" hidden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51"/>
        <v>85.51400000000001</v>
      </c>
      <c r="Z352" s="82">
        <f t="shared" si="53"/>
        <v>23.480111436812177</v>
      </c>
      <c r="AA352" s="82" t="str">
        <f t="shared" si="43"/>
        <v>Pin Maritime_F2_Classique_GS Pineraies des plaines du Centre et du Nord Ouest_27_</v>
      </c>
      <c r="AB352" s="79">
        <f t="shared" si="49"/>
        <v>27</v>
      </c>
      <c r="AC352" s="82">
        <f t="shared" si="52"/>
        <v>189.83141075244791</v>
      </c>
      <c r="AD352" s="86">
        <f t="shared" si="44"/>
        <v>0</v>
      </c>
      <c r="AE352" s="86">
        <f t="shared" si="50"/>
        <v>484.32967082766908</v>
      </c>
    </row>
    <row r="353" spans="1:31" s="1" customFormat="1" hidden="1" x14ac:dyDescent="0.25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51"/>
        <v>121.90657142857145</v>
      </c>
      <c r="Z353" s="88">
        <f t="shared" si="53"/>
        <v>32.119266994659604</v>
      </c>
      <c r="AA353" s="88" t="str">
        <f t="shared" si="43"/>
        <v>Pin Maritime_F2_Classique_GS Pineraies des plaines du Centre et du Nord Ouest_30_</v>
      </c>
      <c r="AB353" s="86">
        <f t="shared" si="49"/>
        <v>30</v>
      </c>
      <c r="AC353" s="88">
        <f t="shared" si="52"/>
        <v>268.26166858712742</v>
      </c>
      <c r="AD353" s="86">
        <f t="shared" si="44"/>
        <v>687.13961900936295</v>
      </c>
      <c r="AE353" s="86">
        <f t="shared" si="50"/>
        <v>484.32967082766908</v>
      </c>
    </row>
    <row r="354" spans="1:31" s="1" customFormat="1" hidden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51"/>
        <v>170.43000000000004</v>
      </c>
      <c r="Z354" s="82">
        <f t="shared" si="53"/>
        <v>43.186315117079396</v>
      </c>
      <c r="AA354" s="82" t="str">
        <f t="shared" si="43"/>
        <v>Pin Maritime_F2_Classique_GS Pineraies des plaines du Centre et du Nord Ouest_34_</v>
      </c>
      <c r="AB354" s="79">
        <f t="shared" si="49"/>
        <v>34</v>
      </c>
      <c r="AC354" s="82">
        <f t="shared" si="52"/>
        <v>372.04841549558</v>
      </c>
      <c r="AD354" s="86">
        <f t="shared" si="44"/>
        <v>1280.6201681654147</v>
      </c>
      <c r="AE354" s="86">
        <f t="shared" si="50"/>
        <v>484.32967082766908</v>
      </c>
    </row>
    <row r="355" spans="1:31" s="1" customFormat="1" hidden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51"/>
        <v>124.98200000000001</v>
      </c>
      <c r="Z355" s="82">
        <f t="shared" si="53"/>
        <v>32.834203796212122</v>
      </c>
      <c r="AA355" s="82" t="str">
        <f t="shared" si="43"/>
        <v>Pin Maritime_F2_Classique_GS Pineraies des plaines du Centre et du Nord Ouest_34_</v>
      </c>
      <c r="AB355" s="79">
        <f t="shared" si="49"/>
        <v>34</v>
      </c>
      <c r="AC355" s="82">
        <f t="shared" si="52"/>
        <v>274.86322161173609</v>
      </c>
      <c r="AD355" s="86">
        <f t="shared" si="44"/>
        <v>0</v>
      </c>
      <c r="AE355" s="86">
        <f t="shared" si="50"/>
        <v>484.32967082766908</v>
      </c>
    </row>
    <row r="356" spans="1:31" s="1" customFormat="1" hidden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51"/>
        <v>223.65200000000004</v>
      </c>
      <c r="Z356" s="82">
        <f t="shared" si="53"/>
        <v>54.907867720650223</v>
      </c>
      <c r="AA356" s="82" t="str">
        <f t="shared" si="43"/>
        <v>Pin Maritime_F2_Classique_GS Pineraies des plaines du Centre et du Nord Ouest_42_</v>
      </c>
      <c r="AB356" s="79">
        <f t="shared" si="49"/>
        <v>42</v>
      </c>
      <c r="AC356" s="82">
        <f t="shared" si="52"/>
        <v>485.15843628013255</v>
      </c>
      <c r="AD356" s="86">
        <f t="shared" si="44"/>
        <v>3040.0866315674748</v>
      </c>
      <c r="AE356" s="86">
        <f t="shared" si="50"/>
        <v>484.32967082766908</v>
      </c>
    </row>
    <row r="357" spans="1:31" s="1" customFormat="1" hidden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51"/>
        <v>173.42000000000002</v>
      </c>
      <c r="Z357" s="82">
        <f t="shared" si="53"/>
        <v>43.855099630972404</v>
      </c>
      <c r="AA357" s="82" t="str">
        <f t="shared" si="43"/>
        <v>Pin Maritime_F2_Classique_GS Pineraies des plaines du Centre et du Nord Ouest_42_</v>
      </c>
      <c r="AB357" s="79">
        <f t="shared" si="49"/>
        <v>42</v>
      </c>
      <c r="AC357" s="82">
        <f t="shared" si="52"/>
        <v>378.42079852394363</v>
      </c>
      <c r="AD357" s="86">
        <f t="shared" si="44"/>
        <v>0</v>
      </c>
      <c r="AE357" s="86">
        <f t="shared" si="50"/>
        <v>484.32967082766908</v>
      </c>
    </row>
    <row r="358" spans="1:31" s="1" customFormat="1" hidden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51"/>
        <v>284.64800000000002</v>
      </c>
      <c r="Z358" s="82">
        <f t="shared" si="53"/>
        <v>67.948321729376303</v>
      </c>
      <c r="AA358" s="82" t="str">
        <f t="shared" si="43"/>
        <v>Pin Maritime_F2_Classique_GS Pineraies des plaines du Centre et du Nord Ouest_52_</v>
      </c>
      <c r="AB358" s="79">
        <f t="shared" si="49"/>
        <v>52</v>
      </c>
      <c r="AC358" s="82">
        <f t="shared" si="52"/>
        <v>614.10526034533029</v>
      </c>
      <c r="AD358" s="86">
        <f t="shared" si="44"/>
        <v>4962.6302943463697</v>
      </c>
      <c r="AE358" s="86">
        <f t="shared" si="50"/>
        <v>484.32967082766908</v>
      </c>
    </row>
    <row r="359" spans="1:31" s="1" customFormat="1" hidden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51"/>
        <v>232.02400000000003</v>
      </c>
      <c r="Z359" s="82">
        <f t="shared" si="53"/>
        <v>56.720094243161071</v>
      </c>
      <c r="AA359" s="82" t="str">
        <f t="shared" si="43"/>
        <v>Pin Maritime_F2_Classique_GS Pineraies des plaines du Centre et du Nord Ouest_52_</v>
      </c>
      <c r="AB359" s="79">
        <f t="shared" si="49"/>
        <v>52</v>
      </c>
      <c r="AC359" s="82">
        <f t="shared" si="52"/>
        <v>502.89596414017223</v>
      </c>
      <c r="AD359" s="86">
        <f t="shared" si="44"/>
        <v>0</v>
      </c>
      <c r="AE359" s="86">
        <f t="shared" si="50"/>
        <v>484.32967082766908</v>
      </c>
    </row>
    <row r="360" spans="1:31" s="1" customFormat="1" hidden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51"/>
        <v>365.37800000000004</v>
      </c>
      <c r="Z360" s="82">
        <f t="shared" si="53"/>
        <v>84.721033379606425</v>
      </c>
      <c r="AA360" s="82" t="str">
        <f t="shared" si="43"/>
        <v>Pin Maritime_F2_Classique_GS Pineraies des plaines du Centre et du Nord Ouest_62_</v>
      </c>
      <c r="AB360" s="79">
        <f t="shared" si="49"/>
        <v>62</v>
      </c>
      <c r="AC360" s="82">
        <f t="shared" si="52"/>
        <v>783.92248313614789</v>
      </c>
      <c r="AD360" s="86">
        <f t="shared" si="44"/>
        <v>6434.0922363816007</v>
      </c>
      <c r="AE360" s="86">
        <f t="shared" si="50"/>
        <v>484.32967082766908</v>
      </c>
    </row>
    <row r="361" spans="1:31" s="1" customFormat="1" hidden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51"/>
        <v>308.56800000000004</v>
      </c>
      <c r="Z361" s="82">
        <f t="shared" si="53"/>
        <v>72.969691037219945</v>
      </c>
      <c r="AA361" s="82" t="str">
        <f t="shared" si="43"/>
        <v>Pin Maritime_F2_Classique_GS Pineraies des plaines du Centre et du Nord Ouest_62_</v>
      </c>
      <c r="AB361" s="79">
        <f t="shared" si="49"/>
        <v>62</v>
      </c>
      <c r="AC361" s="82">
        <f t="shared" si="52"/>
        <v>664.5114785564914</v>
      </c>
      <c r="AD361" s="86">
        <f t="shared" si="44"/>
        <v>0</v>
      </c>
      <c r="AE361" s="86">
        <f t="shared" si="50"/>
        <v>484.32967082766908</v>
      </c>
    </row>
    <row r="362" spans="1:31" s="1" customFormat="1" hidden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51"/>
        <v>427.57000000000005</v>
      </c>
      <c r="Z362" s="82">
        <f t="shared" si="53"/>
        <v>97.344193108275022</v>
      </c>
      <c r="AA362" s="82" t="str">
        <f t="shared" si="43"/>
        <v>Pin Maritime_F2_Classique_GS Pineraies des plaines du Centre et du Nord Ouest_72_</v>
      </c>
      <c r="AB362" s="79">
        <f t="shared" si="49"/>
        <v>72</v>
      </c>
      <c r="AC362" s="82">
        <f t="shared" si="52"/>
        <v>914.22555299691237</v>
      </c>
      <c r="AD362" s="86">
        <f t="shared" si="44"/>
        <v>7893.6851577670186</v>
      </c>
      <c r="AE362" s="86">
        <f t="shared" si="50"/>
        <v>484.32967082766908</v>
      </c>
    </row>
    <row r="363" spans="1:31" s="1" customFormat="1" hidden="1" x14ac:dyDescent="0.25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51"/>
        <v>371.95600000000007</v>
      </c>
      <c r="Z363" s="82">
        <f t="shared" si="53"/>
        <v>86.067346758003751</v>
      </c>
      <c r="AA363" s="82" t="str">
        <f t="shared" si="43"/>
        <v>Pin Maritime_F2_Classique_GS Pineraies des plaines du Centre et du Nord Ouest_72_</v>
      </c>
      <c r="AB363" s="79">
        <f t="shared" si="49"/>
        <v>72</v>
      </c>
      <c r="AC363" s="82">
        <f t="shared" si="52"/>
        <v>797.72399560352324</v>
      </c>
      <c r="AD363" s="86">
        <f t="shared" si="44"/>
        <v>0</v>
      </c>
      <c r="AE363" s="86">
        <f t="shared" si="50"/>
        <v>484.32967082766908</v>
      </c>
    </row>
    <row r="364" spans="1:31" s="1" customFormat="1" hidden="1" x14ac:dyDescent="0.25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51"/>
        <v>433.55000000000007</v>
      </c>
      <c r="Z364" s="82">
        <f t="shared" si="53"/>
        <v>98.546202578313242</v>
      </c>
      <c r="AA364" s="82" t="str">
        <f t="shared" si="43"/>
        <v>Pin Maritime_F2_Classique_GS Pineraies des plaines du Centre et du Nord Ouest_80_</v>
      </c>
      <c r="AB364" s="79">
        <f t="shared" si="49"/>
        <v>80</v>
      </c>
      <c r="AC364" s="82">
        <f t="shared" si="52"/>
        <v>926.73421949056228</v>
      </c>
      <c r="AD364" s="86">
        <f t="shared" si="44"/>
        <v>6897.8328603763421</v>
      </c>
      <c r="AE364" s="86">
        <f t="shared" si="50"/>
        <v>484.32967082766908</v>
      </c>
    </row>
    <row r="365" spans="1:31" s="1" customFormat="1" hidden="1" x14ac:dyDescent="0.25">
      <c r="A365" s="323" t="s">
        <v>236</v>
      </c>
      <c r="B365" s="323" t="s">
        <v>10</v>
      </c>
      <c r="C365" s="323" t="s">
        <v>18</v>
      </c>
      <c r="D365" s="324" t="s">
        <v>235</v>
      </c>
      <c r="E365" s="323">
        <v>333</v>
      </c>
      <c r="F365" s="323">
        <v>90</v>
      </c>
      <c r="G365" s="323"/>
      <c r="H365" s="325"/>
      <c r="I365" s="325"/>
      <c r="J365" s="325">
        <v>805</v>
      </c>
      <c r="K365" s="325"/>
      <c r="L365" s="325"/>
      <c r="M365" s="326"/>
      <c r="N365" s="326"/>
      <c r="O365" s="326"/>
      <c r="P365" s="327"/>
      <c r="Q365" s="327"/>
      <c r="R365" s="327"/>
      <c r="S365" s="327"/>
      <c r="T365" s="328"/>
      <c r="U365" s="328"/>
      <c r="V365" s="329"/>
      <c r="W365" s="329">
        <f>+VLOOKUP(A365,infradensité!$A$2:$B$67,2,FALSE)</f>
        <v>0.46</v>
      </c>
      <c r="X365" s="329">
        <v>1.3</v>
      </c>
      <c r="Y365" s="330">
        <f t="shared" si="51"/>
        <v>481.39000000000004</v>
      </c>
      <c r="Z365" s="330">
        <f t="shared" si="53"/>
        <v>108.09521531494514</v>
      </c>
      <c r="AA365" s="330" t="str">
        <f t="shared" si="43"/>
        <v>Pin Maritime_F2_Classique_GS Pineraies des plaines du Centre et du Nord Ouest_90_</v>
      </c>
      <c r="AB365" s="323">
        <f t="shared" si="49"/>
        <v>90</v>
      </c>
      <c r="AC365" s="330">
        <f t="shared" si="52"/>
        <v>1026.6867500068627</v>
      </c>
      <c r="AD365" s="331">
        <f t="shared" si="44"/>
        <v>9767.1048474871241</v>
      </c>
      <c r="AE365" s="331">
        <f>+SUM($AD$347:$AD$365)/$AB$365</f>
        <v>484.32967082766908</v>
      </c>
    </row>
    <row r="366" spans="1:31" s="332" customFormat="1" hidden="1" x14ac:dyDescent="0.25">
      <c r="A366" s="320" t="s">
        <v>388</v>
      </c>
      <c r="B366" s="320" t="s">
        <v>9</v>
      </c>
      <c r="C366" s="320" t="s">
        <v>18</v>
      </c>
      <c r="D366" s="320" t="s">
        <v>137</v>
      </c>
      <c r="E366" s="320">
        <v>13</v>
      </c>
      <c r="F366" s="320">
        <v>0</v>
      </c>
      <c r="G366" s="320"/>
      <c r="J366" s="332">
        <v>0</v>
      </c>
      <c r="W366" s="329">
        <f>+VLOOKUP(A366,infradensité!$A$2:$B$67,2,FALSE)</f>
        <v>0.57999999999999996</v>
      </c>
      <c r="X366" s="329">
        <v>1.3</v>
      </c>
      <c r="Y366" s="330">
        <f t="shared" ref="Y366" si="54">+X366*W366*J366</f>
        <v>0</v>
      </c>
      <c r="Z366" s="330" t="e">
        <f t="shared" ref="Z366" si="55">+EXP(-1.0587+0.8836*LN(Y366)+0.284)</f>
        <v>#NUM!</v>
      </c>
      <c r="AA366" s="330" t="str">
        <f t="shared" ref="AA366" si="56">+_xlfn.CONCAT(A366,"_",B366,"_",C366,"_",D366,"_",AB366,"_")</f>
        <v>Chêne sessile_F1_Classique_Guide chênaie atlantique_0_</v>
      </c>
      <c r="AB366" s="323">
        <f t="shared" ref="AB366" si="57">F366</f>
        <v>0</v>
      </c>
      <c r="AC366" s="330">
        <v>0</v>
      </c>
      <c r="AD366" s="331">
        <f t="shared" si="44"/>
        <v>0</v>
      </c>
      <c r="AE366" s="331">
        <f>+SUM($AD$366:$AD$400)/$AB$400</f>
        <v>387.26639397599007</v>
      </c>
    </row>
    <row r="367" spans="1:31" s="332" customFormat="1" hidden="1" x14ac:dyDescent="0.25">
      <c r="A367" s="320" t="s">
        <v>388</v>
      </c>
      <c r="B367" s="320" t="s">
        <v>9</v>
      </c>
      <c r="C367" s="320" t="s">
        <v>18</v>
      </c>
      <c r="D367" s="320" t="s">
        <v>137</v>
      </c>
      <c r="E367" s="320">
        <v>13</v>
      </c>
      <c r="F367" s="320">
        <v>29</v>
      </c>
      <c r="G367" s="320"/>
      <c r="J367" s="332">
        <f>144/45*F367</f>
        <v>92.800000000000011</v>
      </c>
      <c r="W367" s="329">
        <f>+VLOOKUP(A367,infradensité!$A$2:$B$67,2,FALSE)</f>
        <v>0.57999999999999996</v>
      </c>
      <c r="X367" s="329">
        <v>1.3</v>
      </c>
      <c r="Y367" s="330">
        <f t="shared" si="51"/>
        <v>69.97120000000001</v>
      </c>
      <c r="Z367" s="330">
        <f t="shared" si="53"/>
        <v>19.666305345056259</v>
      </c>
      <c r="AA367" s="330" t="str">
        <f t="shared" ref="AA367:AA430" si="58">+_xlfn.CONCAT(A367,"_",B367,"_",C367,"_",D367,"_",AB367,"_")</f>
        <v>Chêne sessile_F1_Classique_Guide chênaie atlantique_29_</v>
      </c>
      <c r="AB367" s="323">
        <f t="shared" ref="AB367:AB430" si="59">F367</f>
        <v>29</v>
      </c>
      <c r="AC367" s="330">
        <f t="shared" si="52"/>
        <v>156.11865514263965</v>
      </c>
      <c r="AD367" s="331">
        <f t="shared" si="44"/>
        <v>2263.720499568275</v>
      </c>
      <c r="AE367" s="331">
        <f t="shared" ref="AE367:AE400" si="60">+SUM($AD$366:$AD$400)/$AB$400</f>
        <v>387.26639397599007</v>
      </c>
    </row>
    <row r="368" spans="1:31" s="332" customFormat="1" hidden="1" x14ac:dyDescent="0.25">
      <c r="A368" s="320" t="s">
        <v>388</v>
      </c>
      <c r="B368" s="320" t="s">
        <v>9</v>
      </c>
      <c r="C368" s="320" t="s">
        <v>18</v>
      </c>
      <c r="D368" s="320" t="s">
        <v>137</v>
      </c>
      <c r="E368" s="320">
        <v>13</v>
      </c>
      <c r="F368" s="320">
        <v>29</v>
      </c>
      <c r="G368" s="320"/>
      <c r="J368" s="332">
        <f t="shared" ref="J368:J371" si="61">144/45*F368</f>
        <v>92.800000000000011</v>
      </c>
      <c r="W368" s="329">
        <f>+VLOOKUP(A368,infradensité!$A$2:$B$67,2,FALSE)</f>
        <v>0.57999999999999996</v>
      </c>
      <c r="X368" s="329">
        <v>1.3</v>
      </c>
      <c r="Y368" s="330">
        <f t="shared" si="51"/>
        <v>69.97120000000001</v>
      </c>
      <c r="Z368" s="330">
        <f t="shared" si="53"/>
        <v>19.666305345056259</v>
      </c>
      <c r="AA368" s="330" t="str">
        <f t="shared" si="58"/>
        <v>Chêne sessile_F1_Classique_Guide chênaie atlantique_29_</v>
      </c>
      <c r="AB368" s="323">
        <f t="shared" si="59"/>
        <v>29</v>
      </c>
      <c r="AC368" s="330">
        <f t="shared" si="52"/>
        <v>156.11865514263965</v>
      </c>
      <c r="AD368" s="331">
        <f t="shared" si="44"/>
        <v>0</v>
      </c>
      <c r="AE368" s="331">
        <f t="shared" si="60"/>
        <v>387.26639397599007</v>
      </c>
    </row>
    <row r="369" spans="1:31" s="332" customFormat="1" hidden="1" x14ac:dyDescent="0.25">
      <c r="A369" s="320" t="s">
        <v>388</v>
      </c>
      <c r="B369" s="320" t="s">
        <v>9</v>
      </c>
      <c r="C369" s="320" t="s">
        <v>18</v>
      </c>
      <c r="D369" s="320" t="s">
        <v>137</v>
      </c>
      <c r="E369" s="320">
        <v>13</v>
      </c>
      <c r="F369" s="320">
        <v>30</v>
      </c>
      <c r="G369" s="320"/>
      <c r="J369" s="332">
        <f t="shared" si="61"/>
        <v>96</v>
      </c>
      <c r="W369" s="329">
        <f>+VLOOKUP(A369,infradensité!$A$2:$B$67,2,FALSE)</f>
        <v>0.57999999999999996</v>
      </c>
      <c r="X369" s="329">
        <v>1.3</v>
      </c>
      <c r="Y369" s="330">
        <f t="shared" ref="Y369" si="62">+X369*W369*J369</f>
        <v>72.384</v>
      </c>
      <c r="Z369" s="330">
        <f t="shared" ref="Z369" si="63">+EXP(-1.0587+0.8836*LN(Y369)+0.284)</f>
        <v>20.264329923804397</v>
      </c>
      <c r="AA369" s="330" t="str">
        <f t="shared" ref="AA369" si="64">+_xlfn.CONCAT(A369,"_",B369,"_",C369,"_",D369,"_",AB369,"_")</f>
        <v>Chêne sessile_F1_Classique_Guide chênaie atlantique_30_</v>
      </c>
      <c r="AB369" s="323">
        <f t="shared" ref="AB369" si="65">F369</f>
        <v>30</v>
      </c>
      <c r="AC369" s="330">
        <f t="shared" ref="AC369" si="66">+(Z369+Y369)*0.475*44/12</f>
        <v>161.362507950626</v>
      </c>
      <c r="AD369" s="331">
        <f t="shared" si="44"/>
        <v>158.74058154663282</v>
      </c>
      <c r="AE369" s="331">
        <f t="shared" si="60"/>
        <v>387.26639397599007</v>
      </c>
    </row>
    <row r="370" spans="1:31" s="332" customFormat="1" hidden="1" x14ac:dyDescent="0.25">
      <c r="A370" s="320" t="s">
        <v>388</v>
      </c>
      <c r="B370" s="320" t="s">
        <v>9</v>
      </c>
      <c r="C370" s="320" t="s">
        <v>18</v>
      </c>
      <c r="D370" s="320" t="s">
        <v>137</v>
      </c>
      <c r="E370" s="320">
        <v>13</v>
      </c>
      <c r="F370" s="320">
        <v>37</v>
      </c>
      <c r="G370" s="320"/>
      <c r="J370" s="332">
        <f t="shared" si="61"/>
        <v>118.4</v>
      </c>
      <c r="W370" s="329">
        <f>+VLOOKUP(A370,infradensité!$A$2:$B$67,2,FALSE)</f>
        <v>0.57999999999999996</v>
      </c>
      <c r="X370" s="329">
        <v>1.3</v>
      </c>
      <c r="Y370" s="330">
        <f t="shared" si="51"/>
        <v>89.273600000000002</v>
      </c>
      <c r="Z370" s="330">
        <f t="shared" si="53"/>
        <v>24.389952263746558</v>
      </c>
      <c r="AA370" s="330" t="str">
        <f t="shared" si="58"/>
        <v>Chêne sessile_F1_Classique_Guide chênaie atlantique_37_</v>
      </c>
      <c r="AB370" s="323">
        <f t="shared" si="59"/>
        <v>37</v>
      </c>
      <c r="AC370" s="330">
        <f t="shared" si="52"/>
        <v>197.96402019269192</v>
      </c>
      <c r="AD370" s="331">
        <f t="shared" si="44"/>
        <v>1257.6428485016127</v>
      </c>
      <c r="AE370" s="331">
        <f t="shared" si="60"/>
        <v>387.26639397599007</v>
      </c>
    </row>
    <row r="371" spans="1:31" s="332" customFormat="1" hidden="1" x14ac:dyDescent="0.25">
      <c r="A371" s="320" t="s">
        <v>388</v>
      </c>
      <c r="B371" s="320" t="s">
        <v>9</v>
      </c>
      <c r="C371" s="320" t="s">
        <v>18</v>
      </c>
      <c r="D371" s="320" t="s">
        <v>137</v>
      </c>
      <c r="E371" s="320">
        <v>13</v>
      </c>
      <c r="F371" s="320">
        <v>37</v>
      </c>
      <c r="G371" s="320"/>
      <c r="J371" s="332">
        <f t="shared" si="61"/>
        <v>118.4</v>
      </c>
      <c r="W371" s="329">
        <f>+VLOOKUP(A371,infradensité!$A$2:$B$67,2,FALSE)</f>
        <v>0.57999999999999996</v>
      </c>
      <c r="X371" s="329">
        <v>1.3</v>
      </c>
      <c r="Y371" s="330">
        <f t="shared" si="51"/>
        <v>89.273600000000002</v>
      </c>
      <c r="Z371" s="330">
        <f t="shared" si="53"/>
        <v>24.389952263746558</v>
      </c>
      <c r="AA371" s="330" t="str">
        <f t="shared" si="58"/>
        <v>Chêne sessile_F1_Classique_Guide chênaie atlantique_37_</v>
      </c>
      <c r="AB371" s="323">
        <f t="shared" si="59"/>
        <v>37</v>
      </c>
      <c r="AC371" s="330">
        <f t="shared" si="52"/>
        <v>197.96402019269192</v>
      </c>
      <c r="AD371" s="331">
        <f t="shared" si="44"/>
        <v>0</v>
      </c>
      <c r="AE371" s="331">
        <f t="shared" si="60"/>
        <v>387.26639397599007</v>
      </c>
    </row>
    <row r="372" spans="1:31" s="332" customFormat="1" hidden="1" x14ac:dyDescent="0.25">
      <c r="A372" s="320" t="s">
        <v>388</v>
      </c>
      <c r="B372" s="320" t="s">
        <v>9</v>
      </c>
      <c r="C372" s="320" t="s">
        <v>18</v>
      </c>
      <c r="D372" s="320" t="s">
        <v>137</v>
      </c>
      <c r="E372" s="320">
        <v>13</v>
      </c>
      <c r="F372" s="320">
        <v>45</v>
      </c>
      <c r="G372" s="320"/>
      <c r="J372" s="332">
        <v>144</v>
      </c>
      <c r="W372" s="329">
        <f>+VLOOKUP(A372,infradensité!$A$2:$B$67,2,FALSE)</f>
        <v>0.57999999999999996</v>
      </c>
      <c r="X372" s="329">
        <v>1.3</v>
      </c>
      <c r="Y372" s="330">
        <f t="shared" si="51"/>
        <v>108.57599999999999</v>
      </c>
      <c r="Z372" s="330">
        <f t="shared" si="53"/>
        <v>28.995225061228002</v>
      </c>
      <c r="AA372" s="330" t="str">
        <f t="shared" si="58"/>
        <v>Chêne sessile_F1_Classique_Guide chênaie atlantique_45_</v>
      </c>
      <c r="AB372" s="323">
        <f t="shared" si="59"/>
        <v>45</v>
      </c>
      <c r="AC372" s="330">
        <f t="shared" si="52"/>
        <v>239.60321698163875</v>
      </c>
      <c r="AD372" s="331">
        <f t="shared" si="44"/>
        <v>1750.2689486973227</v>
      </c>
      <c r="AE372" s="331">
        <f t="shared" si="60"/>
        <v>387.26639397599007</v>
      </c>
    </row>
    <row r="373" spans="1:31" s="332" customFormat="1" hidden="1" x14ac:dyDescent="0.25">
      <c r="A373" s="320" t="s">
        <v>388</v>
      </c>
      <c r="B373" s="320" t="s">
        <v>9</v>
      </c>
      <c r="C373" s="320" t="s">
        <v>18</v>
      </c>
      <c r="D373" s="320" t="s">
        <v>137</v>
      </c>
      <c r="E373" s="320">
        <v>13</v>
      </c>
      <c r="F373" s="320">
        <v>45</v>
      </c>
      <c r="G373" s="320"/>
      <c r="J373" s="332">
        <v>104</v>
      </c>
      <c r="O373" s="332">
        <f>J372-J373</f>
        <v>40</v>
      </c>
      <c r="W373" s="329">
        <f>+VLOOKUP(A373,infradensité!$A$2:$B$67,2,FALSE)</f>
        <v>0.57999999999999996</v>
      </c>
      <c r="X373" s="329">
        <v>1.3</v>
      </c>
      <c r="Y373" s="330">
        <f t="shared" si="51"/>
        <v>78.415999999999997</v>
      </c>
      <c r="Z373" s="330">
        <f t="shared" si="53"/>
        <v>21.749438265868008</v>
      </c>
      <c r="AA373" s="330" t="str">
        <f t="shared" si="58"/>
        <v>Chêne sessile_F1_Classique_Guide chênaie atlantique_45_</v>
      </c>
      <c r="AB373" s="323">
        <f t="shared" si="59"/>
        <v>45</v>
      </c>
      <c r="AC373" s="330">
        <f t="shared" si="52"/>
        <v>174.45480497972014</v>
      </c>
      <c r="AD373" s="331">
        <f t="shared" si="44"/>
        <v>0</v>
      </c>
      <c r="AE373" s="331">
        <f t="shared" si="60"/>
        <v>387.26639397599007</v>
      </c>
    </row>
    <row r="374" spans="1:31" s="332" customFormat="1" hidden="1" x14ac:dyDescent="0.25">
      <c r="A374" s="320" t="s">
        <v>388</v>
      </c>
      <c r="B374" s="320" t="s">
        <v>9</v>
      </c>
      <c r="C374" s="320" t="s">
        <v>18</v>
      </c>
      <c r="D374" s="320" t="s">
        <v>137</v>
      </c>
      <c r="E374" s="320">
        <v>13</v>
      </c>
      <c r="F374" s="320">
        <v>53</v>
      </c>
      <c r="G374" s="320"/>
      <c r="J374" s="332">
        <v>171</v>
      </c>
      <c r="W374" s="329">
        <f>+VLOOKUP(A374,infradensité!$A$2:$B$67,2,FALSE)</f>
        <v>0.57999999999999996</v>
      </c>
      <c r="X374" s="329">
        <v>1.3</v>
      </c>
      <c r="Y374" s="330">
        <f t="shared" si="51"/>
        <v>128.934</v>
      </c>
      <c r="Z374" s="330">
        <f t="shared" si="53"/>
        <v>33.749920116221382</v>
      </c>
      <c r="AA374" s="330" t="str">
        <f t="shared" si="58"/>
        <v>Chêne sessile_F1_Classique_Guide chênaie atlantique_53_</v>
      </c>
      <c r="AB374" s="323">
        <f t="shared" si="59"/>
        <v>53</v>
      </c>
      <c r="AC374" s="330">
        <f t="shared" si="52"/>
        <v>283.34116086908551</v>
      </c>
      <c r="AD374" s="331">
        <f t="shared" si="44"/>
        <v>1831.1838633952225</v>
      </c>
      <c r="AE374" s="331">
        <f t="shared" si="60"/>
        <v>387.26639397599007</v>
      </c>
    </row>
    <row r="375" spans="1:31" s="332" customFormat="1" hidden="1" x14ac:dyDescent="0.25">
      <c r="A375" s="320" t="s">
        <v>388</v>
      </c>
      <c r="B375" s="320" t="s">
        <v>9</v>
      </c>
      <c r="C375" s="320" t="s">
        <v>18</v>
      </c>
      <c r="D375" s="320" t="s">
        <v>137</v>
      </c>
      <c r="E375" s="320">
        <v>13</v>
      </c>
      <c r="F375" s="320">
        <v>53</v>
      </c>
      <c r="G375" s="320"/>
      <c r="J375" s="332">
        <v>131</v>
      </c>
      <c r="O375" s="332">
        <f>J374-J375</f>
        <v>40</v>
      </c>
      <c r="W375" s="329">
        <f>+VLOOKUP(A375,infradensité!$A$2:$B$67,2,FALSE)</f>
        <v>0.57999999999999996</v>
      </c>
      <c r="X375" s="329">
        <v>1.3</v>
      </c>
      <c r="Y375" s="330">
        <f t="shared" si="51"/>
        <v>98.774000000000001</v>
      </c>
      <c r="Z375" s="330">
        <f t="shared" si="53"/>
        <v>26.669710590727203</v>
      </c>
      <c r="AA375" s="330" t="str">
        <f t="shared" si="58"/>
        <v>Chêne sessile_F1_Classique_Guide chênaie atlantique_53_</v>
      </c>
      <c r="AB375" s="323">
        <f t="shared" si="59"/>
        <v>53</v>
      </c>
      <c r="AC375" s="330">
        <f t="shared" si="52"/>
        <v>218.48112927884986</v>
      </c>
      <c r="AD375" s="331">
        <f t="shared" si="44"/>
        <v>0</v>
      </c>
      <c r="AE375" s="331">
        <f t="shared" si="60"/>
        <v>387.26639397599007</v>
      </c>
    </row>
    <row r="376" spans="1:31" s="332" customFormat="1" hidden="1" x14ac:dyDescent="0.25">
      <c r="A376" s="320" t="s">
        <v>388</v>
      </c>
      <c r="B376" s="320" t="s">
        <v>9</v>
      </c>
      <c r="C376" s="320" t="s">
        <v>18</v>
      </c>
      <c r="D376" s="320" t="s">
        <v>137</v>
      </c>
      <c r="E376" s="320">
        <v>13</v>
      </c>
      <c r="F376" s="320">
        <v>61</v>
      </c>
      <c r="G376" s="320"/>
      <c r="J376" s="332">
        <v>197</v>
      </c>
      <c r="W376" s="329">
        <f>+VLOOKUP(A376,infradensité!$A$2:$B$67,2,FALSE)</f>
        <v>0.57999999999999996</v>
      </c>
      <c r="X376" s="329">
        <v>1.3</v>
      </c>
      <c r="Y376" s="330">
        <f t="shared" si="51"/>
        <v>148.53800000000001</v>
      </c>
      <c r="Z376" s="330">
        <f t="shared" si="53"/>
        <v>38.246151719709118</v>
      </c>
      <c r="AA376" s="330" t="str">
        <f t="shared" si="58"/>
        <v>Chêne sessile_F1_Classique_Guide chênaie atlantique_61_</v>
      </c>
      <c r="AB376" s="323">
        <f t="shared" si="59"/>
        <v>61</v>
      </c>
      <c r="AC376" s="330">
        <f t="shared" si="52"/>
        <v>325.31573091182673</v>
      </c>
      <c r="AD376" s="331">
        <f t="shared" si="44"/>
        <v>2175.1874407627065</v>
      </c>
      <c r="AE376" s="331">
        <f t="shared" si="60"/>
        <v>387.26639397599007</v>
      </c>
    </row>
    <row r="377" spans="1:31" s="332" customFormat="1" hidden="1" x14ac:dyDescent="0.25">
      <c r="A377" s="320" t="s">
        <v>388</v>
      </c>
      <c r="B377" s="320" t="s">
        <v>9</v>
      </c>
      <c r="C377" s="320" t="s">
        <v>18</v>
      </c>
      <c r="D377" s="320" t="s">
        <v>137</v>
      </c>
      <c r="E377" s="320">
        <v>13</v>
      </c>
      <c r="F377" s="320">
        <v>61</v>
      </c>
      <c r="G377" s="320"/>
      <c r="J377" s="332">
        <v>155</v>
      </c>
      <c r="O377" s="332">
        <f>J376-J377</f>
        <v>42</v>
      </c>
      <c r="W377" s="329">
        <f>+VLOOKUP(A377,infradensité!$A$2:$B$67,2,FALSE)</f>
        <v>0.57999999999999996</v>
      </c>
      <c r="X377" s="329">
        <v>1.3</v>
      </c>
      <c r="Y377" s="330">
        <f t="shared" si="51"/>
        <v>116.87</v>
      </c>
      <c r="Z377" s="330">
        <f t="shared" si="53"/>
        <v>30.943859078317832</v>
      </c>
      <c r="AA377" s="330" t="str">
        <f t="shared" si="58"/>
        <v>Chêne sessile_F1_Classique_Guide chênaie atlantique_61_</v>
      </c>
      <c r="AB377" s="323">
        <f t="shared" si="59"/>
        <v>61</v>
      </c>
      <c r="AC377" s="330">
        <f t="shared" si="52"/>
        <v>257.44247122807025</v>
      </c>
      <c r="AD377" s="331">
        <f t="shared" si="44"/>
        <v>0</v>
      </c>
      <c r="AE377" s="331">
        <f t="shared" si="60"/>
        <v>387.26639397599007</v>
      </c>
    </row>
    <row r="378" spans="1:31" s="332" customFormat="1" hidden="1" x14ac:dyDescent="0.25">
      <c r="A378" s="320" t="s">
        <v>388</v>
      </c>
      <c r="B378" s="320" t="s">
        <v>9</v>
      </c>
      <c r="C378" s="320" t="s">
        <v>18</v>
      </c>
      <c r="D378" s="320" t="s">
        <v>137</v>
      </c>
      <c r="E378" s="320">
        <v>13</v>
      </c>
      <c r="F378" s="320">
        <v>69</v>
      </c>
      <c r="G378" s="320"/>
      <c r="J378" s="332">
        <v>218</v>
      </c>
      <c r="W378" s="329">
        <f>+VLOOKUP(A378,infradensité!$A$2:$B$67,2,FALSE)</f>
        <v>0.57999999999999996</v>
      </c>
      <c r="X378" s="329">
        <v>1.3</v>
      </c>
      <c r="Y378" s="330">
        <f t="shared" si="51"/>
        <v>164.37200000000001</v>
      </c>
      <c r="Z378" s="330">
        <f t="shared" si="53"/>
        <v>41.827079694043114</v>
      </c>
      <c r="AA378" s="330" t="str">
        <f t="shared" si="58"/>
        <v>Chêne sessile_F1_Classique_Guide chênaie atlantique_69_</v>
      </c>
      <c r="AB378" s="323">
        <f t="shared" si="59"/>
        <v>69</v>
      </c>
      <c r="AC378" s="330">
        <f t="shared" si="52"/>
        <v>359.1300638004584</v>
      </c>
      <c r="AD378" s="331">
        <f t="shared" si="44"/>
        <v>2466.2901401141144</v>
      </c>
      <c r="AE378" s="331">
        <f t="shared" si="60"/>
        <v>387.26639397599007</v>
      </c>
    </row>
    <row r="379" spans="1:31" s="332" customFormat="1" hidden="1" x14ac:dyDescent="0.25">
      <c r="A379" s="320" t="s">
        <v>388</v>
      </c>
      <c r="B379" s="320" t="s">
        <v>9</v>
      </c>
      <c r="C379" s="320" t="s">
        <v>18</v>
      </c>
      <c r="D379" s="320" t="s">
        <v>137</v>
      </c>
      <c r="E379" s="320">
        <v>13</v>
      </c>
      <c r="F379" s="320">
        <v>69</v>
      </c>
      <c r="G379" s="320"/>
      <c r="J379" s="332">
        <v>177</v>
      </c>
      <c r="O379" s="332">
        <f>J378-J379</f>
        <v>41</v>
      </c>
      <c r="W379" s="329">
        <f>+VLOOKUP(A379,infradensité!$A$2:$B$67,2,FALSE)</f>
        <v>0.57999999999999996</v>
      </c>
      <c r="X379" s="329">
        <v>1.3</v>
      </c>
      <c r="Y379" s="330">
        <f t="shared" si="51"/>
        <v>133.458</v>
      </c>
      <c r="Z379" s="330">
        <f t="shared" si="53"/>
        <v>34.794176665003405</v>
      </c>
      <c r="AA379" s="330" t="str">
        <f t="shared" si="58"/>
        <v>Chêne sessile_F1_Classique_Guide chênaie atlantique_69_</v>
      </c>
      <c r="AB379" s="323">
        <f t="shared" si="59"/>
        <v>69</v>
      </c>
      <c r="AC379" s="330">
        <f t="shared" si="52"/>
        <v>293.03920769154757</v>
      </c>
      <c r="AD379" s="331">
        <f t="shared" si="44"/>
        <v>0</v>
      </c>
      <c r="AE379" s="331">
        <f t="shared" si="60"/>
        <v>387.26639397599007</v>
      </c>
    </row>
    <row r="380" spans="1:31" s="332" customFormat="1" hidden="1" x14ac:dyDescent="0.25">
      <c r="A380" s="320" t="s">
        <v>388</v>
      </c>
      <c r="B380" s="320" t="s">
        <v>9</v>
      </c>
      <c r="C380" s="320" t="s">
        <v>18</v>
      </c>
      <c r="D380" s="320" t="s">
        <v>137</v>
      </c>
      <c r="E380" s="320">
        <v>13</v>
      </c>
      <c r="F380" s="320">
        <v>77</v>
      </c>
      <c r="G380" s="320"/>
      <c r="J380" s="332">
        <v>238</v>
      </c>
      <c r="W380" s="329">
        <f>+VLOOKUP(A380,infradensité!$A$2:$B$67,2,FALSE)</f>
        <v>0.57999999999999996</v>
      </c>
      <c r="X380" s="329">
        <v>1.3</v>
      </c>
      <c r="Y380" s="330">
        <f t="shared" si="51"/>
        <v>179.452</v>
      </c>
      <c r="Z380" s="330">
        <f t="shared" si="53"/>
        <v>45.2002446357697</v>
      </c>
      <c r="AA380" s="330" t="str">
        <f t="shared" si="58"/>
        <v>Chêne sessile_F1_Classique_Guide chênaie atlantique_77_</v>
      </c>
      <c r="AB380" s="323">
        <f t="shared" si="59"/>
        <v>77</v>
      </c>
      <c r="AC380" s="330">
        <f t="shared" si="52"/>
        <v>391.2693260739656</v>
      </c>
      <c r="AD380" s="331">
        <f t="shared" si="44"/>
        <v>2737.2341350620527</v>
      </c>
      <c r="AE380" s="331">
        <f t="shared" si="60"/>
        <v>387.26639397599007</v>
      </c>
    </row>
    <row r="381" spans="1:31" s="332" customFormat="1" hidden="1" x14ac:dyDescent="0.25">
      <c r="A381" s="320" t="s">
        <v>388</v>
      </c>
      <c r="B381" s="320" t="s">
        <v>9</v>
      </c>
      <c r="C381" s="320" t="s">
        <v>18</v>
      </c>
      <c r="D381" s="320" t="s">
        <v>137</v>
      </c>
      <c r="E381" s="320">
        <v>13</v>
      </c>
      <c r="F381" s="320">
        <v>77</v>
      </c>
      <c r="G381" s="320"/>
      <c r="J381" s="332">
        <v>194</v>
      </c>
      <c r="O381" s="332">
        <f>J380-J381</f>
        <v>44</v>
      </c>
      <c r="W381" s="329">
        <f>+VLOOKUP(A381,infradensité!$A$2:$B$67,2,FALSE)</f>
        <v>0.57999999999999996</v>
      </c>
      <c r="X381" s="329">
        <v>1.3</v>
      </c>
      <c r="Y381" s="330">
        <f t="shared" si="51"/>
        <v>146.27600000000001</v>
      </c>
      <c r="Z381" s="330">
        <f t="shared" si="53"/>
        <v>37.73105899165121</v>
      </c>
      <c r="AA381" s="330" t="str">
        <f t="shared" si="58"/>
        <v>Chêne sessile_F1_Classique_Guide chênaie atlantique_77_</v>
      </c>
      <c r="AB381" s="323">
        <f t="shared" si="59"/>
        <v>77</v>
      </c>
      <c r="AC381" s="330">
        <f t="shared" si="52"/>
        <v>320.47896107712586</v>
      </c>
      <c r="AD381" s="331">
        <f t="shared" si="44"/>
        <v>0</v>
      </c>
      <c r="AE381" s="331">
        <f t="shared" si="60"/>
        <v>387.26639397599007</v>
      </c>
    </row>
    <row r="382" spans="1:31" s="332" customFormat="1" hidden="1" x14ac:dyDescent="0.25">
      <c r="A382" s="320" t="s">
        <v>388</v>
      </c>
      <c r="B382" s="320" t="s">
        <v>9</v>
      </c>
      <c r="C382" s="320" t="s">
        <v>18</v>
      </c>
      <c r="D382" s="320" t="s">
        <v>137</v>
      </c>
      <c r="E382" s="320">
        <v>13</v>
      </c>
      <c r="F382" s="320">
        <v>85</v>
      </c>
      <c r="G382" s="320"/>
      <c r="J382" s="332">
        <v>251</v>
      </c>
      <c r="W382" s="329">
        <f>+VLOOKUP(A382,infradensité!$A$2:$B$67,2,FALSE)</f>
        <v>0.57999999999999996</v>
      </c>
      <c r="X382" s="329">
        <v>1.3</v>
      </c>
      <c r="Y382" s="330">
        <f t="shared" si="51"/>
        <v>189.25399999999999</v>
      </c>
      <c r="Z382" s="330">
        <f t="shared" si="53"/>
        <v>47.374985099497351</v>
      </c>
      <c r="AA382" s="330" t="str">
        <f t="shared" si="58"/>
        <v>Chêne sessile_F1_Classique_Guide chênaie atlantique_85_</v>
      </c>
      <c r="AB382" s="323">
        <f t="shared" si="59"/>
        <v>85</v>
      </c>
      <c r="AC382" s="330">
        <f t="shared" si="52"/>
        <v>412.12881571495791</v>
      </c>
      <c r="AD382" s="331">
        <f t="shared" si="44"/>
        <v>2930.4311071683351</v>
      </c>
      <c r="AE382" s="331">
        <f t="shared" si="60"/>
        <v>387.26639397599007</v>
      </c>
    </row>
    <row r="383" spans="1:31" s="332" customFormat="1" hidden="1" x14ac:dyDescent="0.25">
      <c r="A383" s="320" t="s">
        <v>388</v>
      </c>
      <c r="B383" s="320" t="s">
        <v>9</v>
      </c>
      <c r="C383" s="320" t="s">
        <v>18</v>
      </c>
      <c r="D383" s="320" t="s">
        <v>137</v>
      </c>
      <c r="E383" s="320">
        <v>13</v>
      </c>
      <c r="F383" s="320">
        <v>85</v>
      </c>
      <c r="G383" s="320"/>
      <c r="J383" s="332">
        <v>217</v>
      </c>
      <c r="O383" s="332">
        <f>J382-J383</f>
        <v>34</v>
      </c>
      <c r="W383" s="329">
        <f>+VLOOKUP(A383,infradensité!$A$2:$B$67,2,FALSE)</f>
        <v>0.57999999999999996</v>
      </c>
      <c r="X383" s="329">
        <v>1.3</v>
      </c>
      <c r="Y383" s="330">
        <f t="shared" si="51"/>
        <v>163.61799999999999</v>
      </c>
      <c r="Z383" s="330">
        <f t="shared" si="53"/>
        <v>41.657500375789056</v>
      </c>
      <c r="AA383" s="330" t="str">
        <f t="shared" si="58"/>
        <v>Chêne sessile_F1_Classique_Guide chênaie atlantique_85_</v>
      </c>
      <c r="AB383" s="323">
        <f t="shared" si="59"/>
        <v>85</v>
      </c>
      <c r="AC383" s="330">
        <f t="shared" si="52"/>
        <v>357.52149648783256</v>
      </c>
      <c r="AD383" s="331">
        <f t="shared" si="44"/>
        <v>0</v>
      </c>
      <c r="AE383" s="331">
        <f t="shared" si="60"/>
        <v>387.26639397599007</v>
      </c>
    </row>
    <row r="384" spans="1:31" s="332" customFormat="1" hidden="1" x14ac:dyDescent="0.25">
      <c r="A384" s="320" t="s">
        <v>388</v>
      </c>
      <c r="B384" s="320" t="s">
        <v>9</v>
      </c>
      <c r="C384" s="320" t="s">
        <v>18</v>
      </c>
      <c r="D384" s="320" t="s">
        <v>137</v>
      </c>
      <c r="E384" s="320">
        <v>13</v>
      </c>
      <c r="F384" s="320">
        <v>95</v>
      </c>
      <c r="G384" s="320"/>
      <c r="J384" s="332">
        <v>287</v>
      </c>
      <c r="W384" s="329">
        <f>+VLOOKUP(A384,infradensité!$A$2:$B$67,2,FALSE)</f>
        <v>0.57999999999999996</v>
      </c>
      <c r="X384" s="329">
        <v>1.3</v>
      </c>
      <c r="Y384" s="330">
        <f t="shared" si="51"/>
        <v>216.398</v>
      </c>
      <c r="Z384" s="330">
        <f t="shared" si="53"/>
        <v>53.331258234647343</v>
      </c>
      <c r="AA384" s="330" t="str">
        <f t="shared" si="58"/>
        <v>Chêne sessile_F1_Classique_Guide chênaie atlantique_95_</v>
      </c>
      <c r="AB384" s="323">
        <f t="shared" si="59"/>
        <v>95</v>
      </c>
      <c r="AC384" s="330">
        <f t="shared" si="52"/>
        <v>469.77845809201079</v>
      </c>
      <c r="AD384" s="331">
        <f t="shared" si="44"/>
        <v>4136.4997728992166</v>
      </c>
      <c r="AE384" s="331">
        <f t="shared" si="60"/>
        <v>387.26639397599007</v>
      </c>
    </row>
    <row r="385" spans="1:31" s="332" customFormat="1" hidden="1" x14ac:dyDescent="0.25">
      <c r="A385" s="320" t="s">
        <v>388</v>
      </c>
      <c r="B385" s="320" t="s">
        <v>9</v>
      </c>
      <c r="C385" s="320" t="s">
        <v>18</v>
      </c>
      <c r="D385" s="320" t="s">
        <v>137</v>
      </c>
      <c r="E385" s="320">
        <v>13</v>
      </c>
      <c r="F385" s="320">
        <v>95</v>
      </c>
      <c r="G385" s="320"/>
      <c r="J385" s="332">
        <v>255</v>
      </c>
      <c r="O385" s="332">
        <f>J384-J385</f>
        <v>32</v>
      </c>
      <c r="W385" s="329">
        <f>+VLOOKUP(A385,infradensité!$A$2:$B$67,2,FALSE)</f>
        <v>0.57999999999999996</v>
      </c>
      <c r="X385" s="329">
        <v>1.3</v>
      </c>
      <c r="Y385" s="330">
        <f t="shared" si="51"/>
        <v>192.27</v>
      </c>
      <c r="Z385" s="330">
        <f t="shared" si="53"/>
        <v>48.041470197986364</v>
      </c>
      <c r="AA385" s="330" t="str">
        <f t="shared" si="58"/>
        <v>Chêne sessile_F1_Classique_Guide chênaie atlantique_95_</v>
      </c>
      <c r="AB385" s="323">
        <f t="shared" si="59"/>
        <v>95</v>
      </c>
      <c r="AC385" s="330">
        <f t="shared" si="52"/>
        <v>418.54247726149293</v>
      </c>
      <c r="AD385" s="331">
        <f t="shared" si="44"/>
        <v>0</v>
      </c>
      <c r="AE385" s="331">
        <f t="shared" si="60"/>
        <v>387.26639397599007</v>
      </c>
    </row>
    <row r="386" spans="1:31" s="332" customFormat="1" hidden="1" x14ac:dyDescent="0.25">
      <c r="A386" s="320" t="s">
        <v>388</v>
      </c>
      <c r="B386" s="320" t="s">
        <v>9</v>
      </c>
      <c r="C386" s="320" t="s">
        <v>18</v>
      </c>
      <c r="D386" s="320" t="s">
        <v>137</v>
      </c>
      <c r="E386" s="320">
        <v>13</v>
      </c>
      <c r="F386" s="320">
        <v>105</v>
      </c>
      <c r="G386" s="320"/>
      <c r="J386" s="332">
        <v>323</v>
      </c>
      <c r="W386" s="329">
        <f>+VLOOKUP(A386,infradensité!$A$2:$B$67,2,FALSE)</f>
        <v>0.57999999999999996</v>
      </c>
      <c r="X386" s="329">
        <v>1.3</v>
      </c>
      <c r="Y386" s="330">
        <f t="shared" si="51"/>
        <v>243.542</v>
      </c>
      <c r="Z386" s="330">
        <f t="shared" si="53"/>
        <v>59.200958027901123</v>
      </c>
      <c r="AA386" s="330" t="str">
        <f t="shared" si="58"/>
        <v>Chêne sessile_F1_Classique_Guide chênaie atlantique_105_</v>
      </c>
      <c r="AB386" s="323">
        <f t="shared" si="59"/>
        <v>105</v>
      </c>
      <c r="AC386" s="330">
        <f t="shared" si="52"/>
        <v>527.27731856526111</v>
      </c>
      <c r="AD386" s="331">
        <f t="shared" si="44"/>
        <v>4729.0989791337697</v>
      </c>
      <c r="AE386" s="331">
        <f t="shared" si="60"/>
        <v>387.26639397599007</v>
      </c>
    </row>
    <row r="387" spans="1:31" s="332" customFormat="1" hidden="1" x14ac:dyDescent="0.25">
      <c r="A387" s="320" t="s">
        <v>388</v>
      </c>
      <c r="B387" s="320" t="s">
        <v>9</v>
      </c>
      <c r="C387" s="320" t="s">
        <v>18</v>
      </c>
      <c r="D387" s="320" t="s">
        <v>137</v>
      </c>
      <c r="E387" s="320">
        <v>13</v>
      </c>
      <c r="F387" s="320">
        <v>105</v>
      </c>
      <c r="G387" s="320"/>
      <c r="J387" s="332">
        <v>280</v>
      </c>
      <c r="O387" s="332">
        <f>J386-J387</f>
        <v>43</v>
      </c>
      <c r="W387" s="329">
        <f>+VLOOKUP(A387,infradensité!$A$2:$B$67,2,FALSE)</f>
        <v>0.57999999999999996</v>
      </c>
      <c r="X387" s="329">
        <v>1.3</v>
      </c>
      <c r="Y387" s="330">
        <f t="shared" si="51"/>
        <v>211.12</v>
      </c>
      <c r="Z387" s="330">
        <f t="shared" si="53"/>
        <v>52.180258057609798</v>
      </c>
      <c r="AA387" s="330" t="str">
        <f t="shared" si="58"/>
        <v>Chêne sessile_F1_Classique_Guide chênaie atlantique_105_</v>
      </c>
      <c r="AB387" s="323">
        <f t="shared" si="59"/>
        <v>105</v>
      </c>
      <c r="AC387" s="330">
        <f t="shared" si="52"/>
        <v>458.58128278367047</v>
      </c>
      <c r="AD387" s="331">
        <f t="shared" si="44"/>
        <v>0</v>
      </c>
      <c r="AE387" s="331">
        <f t="shared" si="60"/>
        <v>387.26639397599007</v>
      </c>
    </row>
    <row r="388" spans="1:31" s="332" customFormat="1" hidden="1" x14ac:dyDescent="0.25">
      <c r="A388" s="320" t="s">
        <v>388</v>
      </c>
      <c r="B388" s="320" t="s">
        <v>9</v>
      </c>
      <c r="C388" s="320" t="s">
        <v>18</v>
      </c>
      <c r="D388" s="320" t="s">
        <v>137</v>
      </c>
      <c r="E388" s="320">
        <v>13</v>
      </c>
      <c r="F388" s="320">
        <v>115</v>
      </c>
      <c r="G388" s="320"/>
      <c r="J388" s="332">
        <v>348</v>
      </c>
      <c r="W388" s="329">
        <f>+VLOOKUP(A388,infradensité!$A$2:$B$67,2,FALSE)</f>
        <v>0.57999999999999996</v>
      </c>
      <c r="X388" s="329">
        <v>1.3</v>
      </c>
      <c r="Y388" s="330">
        <f t="shared" si="51"/>
        <v>262.392</v>
      </c>
      <c r="Z388" s="330">
        <f t="shared" si="53"/>
        <v>63.231983614474942</v>
      </c>
      <c r="AA388" s="330" t="str">
        <f t="shared" si="58"/>
        <v>Chêne sessile_F1_Classique_Guide chênaie atlantique_115_</v>
      </c>
      <c r="AB388" s="323">
        <f t="shared" si="59"/>
        <v>115</v>
      </c>
      <c r="AC388" s="330">
        <f t="shared" si="52"/>
        <v>567.12843812854373</v>
      </c>
      <c r="AD388" s="331">
        <f t="shared" si="44"/>
        <v>5128.5486045610705</v>
      </c>
      <c r="AE388" s="331">
        <f t="shared" si="60"/>
        <v>387.26639397599007</v>
      </c>
    </row>
    <row r="389" spans="1:31" s="332" customFormat="1" hidden="1" x14ac:dyDescent="0.25">
      <c r="A389" s="320" t="s">
        <v>388</v>
      </c>
      <c r="B389" s="320" t="s">
        <v>9</v>
      </c>
      <c r="C389" s="320" t="s">
        <v>18</v>
      </c>
      <c r="D389" s="320" t="s">
        <v>137</v>
      </c>
      <c r="E389" s="320">
        <v>13</v>
      </c>
      <c r="F389" s="320">
        <v>115</v>
      </c>
      <c r="G389" s="320"/>
      <c r="J389" s="332">
        <v>305</v>
      </c>
      <c r="O389" s="332">
        <f>J388-J389</f>
        <v>43</v>
      </c>
      <c r="W389" s="329">
        <f>+VLOOKUP(A389,infradensité!$A$2:$B$67,2,FALSE)</f>
        <v>0.57999999999999996</v>
      </c>
      <c r="X389" s="329">
        <v>1.3</v>
      </c>
      <c r="Y389" s="330">
        <f t="shared" si="51"/>
        <v>229.97</v>
      </c>
      <c r="Z389" s="330">
        <f t="shared" si="53"/>
        <v>56.276194780495985</v>
      </c>
      <c r="AA389" s="330" t="str">
        <f t="shared" si="58"/>
        <v>Chêne sessile_F1_Classique_Guide chênaie atlantique_115_</v>
      </c>
      <c r="AB389" s="323">
        <f t="shared" si="59"/>
        <v>115</v>
      </c>
      <c r="AC389" s="330">
        <f t="shared" si="52"/>
        <v>498.54545590936385</v>
      </c>
      <c r="AD389" s="331">
        <f t="shared" si="44"/>
        <v>0</v>
      </c>
      <c r="AE389" s="331">
        <f t="shared" si="60"/>
        <v>387.26639397599007</v>
      </c>
    </row>
    <row r="390" spans="1:31" s="332" customFormat="1" hidden="1" x14ac:dyDescent="0.25">
      <c r="A390" s="320" t="s">
        <v>388</v>
      </c>
      <c r="B390" s="320" t="s">
        <v>9</v>
      </c>
      <c r="C390" s="320" t="s">
        <v>18</v>
      </c>
      <c r="D390" s="320" t="s">
        <v>137</v>
      </c>
      <c r="E390" s="320">
        <v>13</v>
      </c>
      <c r="F390" s="320">
        <v>125</v>
      </c>
      <c r="G390" s="320"/>
      <c r="J390" s="332">
        <v>372</v>
      </c>
      <c r="W390" s="329">
        <f>+VLOOKUP(A390,infradensité!$A$2:$B$67,2,FALSE)</f>
        <v>0.57999999999999996</v>
      </c>
      <c r="X390" s="329">
        <v>1.3</v>
      </c>
      <c r="Y390" s="330">
        <f t="shared" si="51"/>
        <v>280.488</v>
      </c>
      <c r="Z390" s="330">
        <f t="shared" si="53"/>
        <v>67.070126855467564</v>
      </c>
      <c r="AA390" s="330" t="str">
        <f t="shared" si="58"/>
        <v>Chêne sessile_F1_Classique_Guide chênaie atlantique_125_</v>
      </c>
      <c r="AB390" s="323">
        <f t="shared" si="59"/>
        <v>125</v>
      </c>
      <c r="AC390" s="330">
        <f t="shared" si="52"/>
        <v>605.33040427327262</v>
      </c>
      <c r="AD390" s="331">
        <f t="shared" si="44"/>
        <v>5519.3793009131823</v>
      </c>
      <c r="AE390" s="331">
        <f t="shared" si="60"/>
        <v>387.26639397599007</v>
      </c>
    </row>
    <row r="391" spans="1:31" s="332" customFormat="1" hidden="1" x14ac:dyDescent="0.25">
      <c r="A391" s="320" t="s">
        <v>388</v>
      </c>
      <c r="B391" s="320" t="s">
        <v>9</v>
      </c>
      <c r="C391" s="320" t="s">
        <v>18</v>
      </c>
      <c r="D391" s="320" t="s">
        <v>137</v>
      </c>
      <c r="E391" s="320">
        <v>13</v>
      </c>
      <c r="F391" s="320">
        <v>125</v>
      </c>
      <c r="G391" s="320"/>
      <c r="J391" s="332">
        <v>326</v>
      </c>
      <c r="O391" s="332">
        <f>J390-J391</f>
        <v>46</v>
      </c>
      <c r="W391" s="329">
        <f>+VLOOKUP(A391,infradensité!$A$2:$B$67,2,FALSE)</f>
        <v>0.57999999999999996</v>
      </c>
      <c r="X391" s="329">
        <v>1.3</v>
      </c>
      <c r="Y391" s="330">
        <f t="shared" si="51"/>
        <v>245.804</v>
      </c>
      <c r="Z391" s="330">
        <f t="shared" si="53"/>
        <v>59.686547383038381</v>
      </c>
      <c r="AA391" s="330" t="str">
        <f t="shared" si="58"/>
        <v>Chêne sessile_F1_Classique_Guide chênaie atlantique_125_</v>
      </c>
      <c r="AB391" s="323">
        <f t="shared" si="59"/>
        <v>125</v>
      </c>
      <c r="AC391" s="330">
        <f t="shared" si="52"/>
        <v>532.06270335879185</v>
      </c>
      <c r="AD391" s="331">
        <f t="shared" si="44"/>
        <v>0</v>
      </c>
      <c r="AE391" s="331">
        <f t="shared" si="60"/>
        <v>387.26639397599007</v>
      </c>
    </row>
    <row r="392" spans="1:31" s="332" customFormat="1" hidden="1" x14ac:dyDescent="0.25">
      <c r="A392" s="320" t="s">
        <v>388</v>
      </c>
      <c r="B392" s="320" t="s">
        <v>9</v>
      </c>
      <c r="C392" s="320" t="s">
        <v>18</v>
      </c>
      <c r="D392" s="320" t="s">
        <v>137</v>
      </c>
      <c r="E392" s="320">
        <v>13</v>
      </c>
      <c r="F392" s="320">
        <v>135</v>
      </c>
      <c r="G392" s="320"/>
      <c r="J392" s="332">
        <v>393</v>
      </c>
      <c r="W392" s="329">
        <f>+VLOOKUP(A392,infradensité!$A$2:$B$67,2,FALSE)</f>
        <v>0.57999999999999996</v>
      </c>
      <c r="X392" s="329">
        <v>1.3</v>
      </c>
      <c r="Y392" s="330">
        <f t="shared" si="51"/>
        <v>296.322</v>
      </c>
      <c r="Z392" s="330">
        <f t="shared" si="53"/>
        <v>70.404860706775452</v>
      </c>
      <c r="AA392" s="330" t="str">
        <f t="shared" si="58"/>
        <v>Chêne sessile_F1_Classique_Guide chênaie atlantique_135_</v>
      </c>
      <c r="AB392" s="323">
        <f t="shared" si="59"/>
        <v>135</v>
      </c>
      <c r="AC392" s="330">
        <f t="shared" si="52"/>
        <v>638.71594906430062</v>
      </c>
      <c r="AD392" s="331">
        <f t="shared" ref="AD392:AD455" si="67">+IF(AC392=0,0,(AC392+AC391)*(AB392-AB391)/2)</f>
        <v>5853.8932621154618</v>
      </c>
      <c r="AE392" s="331">
        <f t="shared" si="60"/>
        <v>387.26639397599007</v>
      </c>
    </row>
    <row r="393" spans="1:31" s="332" customFormat="1" hidden="1" x14ac:dyDescent="0.25">
      <c r="A393" s="320" t="s">
        <v>388</v>
      </c>
      <c r="B393" s="320" t="s">
        <v>9</v>
      </c>
      <c r="C393" s="320" t="s">
        <v>18</v>
      </c>
      <c r="D393" s="320" t="s">
        <v>137</v>
      </c>
      <c r="E393" s="320">
        <v>13</v>
      </c>
      <c r="F393" s="320">
        <v>135</v>
      </c>
      <c r="G393" s="320"/>
      <c r="J393" s="332">
        <v>343</v>
      </c>
      <c r="O393" s="332">
        <f>J392-J393</f>
        <v>50</v>
      </c>
      <c r="W393" s="329">
        <f>+VLOOKUP(A393,infradensité!$A$2:$B$67,2,FALSE)</f>
        <v>0.57999999999999996</v>
      </c>
      <c r="X393" s="329">
        <v>1.3</v>
      </c>
      <c r="Y393" s="330">
        <f t="shared" si="51"/>
        <v>258.62200000000001</v>
      </c>
      <c r="Z393" s="330">
        <f t="shared" si="53"/>
        <v>62.42855325803675</v>
      </c>
      <c r="AA393" s="330" t="str">
        <f t="shared" si="58"/>
        <v>Chêne sessile_F1_Classique_Guide chênaie atlantique_135_</v>
      </c>
      <c r="AB393" s="323">
        <f t="shared" si="59"/>
        <v>135</v>
      </c>
      <c r="AC393" s="330">
        <f t="shared" si="52"/>
        <v>559.16304692441395</v>
      </c>
      <c r="AD393" s="331">
        <f t="shared" si="67"/>
        <v>0</v>
      </c>
      <c r="AE393" s="331">
        <f t="shared" si="60"/>
        <v>387.26639397599007</v>
      </c>
    </row>
    <row r="394" spans="1:31" s="332" customFormat="1" hidden="1" x14ac:dyDescent="0.25">
      <c r="A394" s="320" t="s">
        <v>388</v>
      </c>
      <c r="B394" s="320" t="s">
        <v>9</v>
      </c>
      <c r="C394" s="320" t="s">
        <v>18</v>
      </c>
      <c r="D394" s="320" t="s">
        <v>137</v>
      </c>
      <c r="E394" s="320">
        <v>13</v>
      </c>
      <c r="F394" s="320">
        <v>145</v>
      </c>
      <c r="G394" s="320"/>
      <c r="J394" s="332">
        <v>411</v>
      </c>
      <c r="W394" s="329">
        <f>+VLOOKUP(A394,infradensité!$A$2:$B$67,2,FALSE)</f>
        <v>0.57999999999999996</v>
      </c>
      <c r="X394" s="329">
        <v>1.3</v>
      </c>
      <c r="Y394" s="330">
        <f t="shared" si="51"/>
        <v>309.89400000000001</v>
      </c>
      <c r="Z394" s="330">
        <f t="shared" si="53"/>
        <v>73.246692712267546</v>
      </c>
      <c r="AA394" s="330" t="str">
        <f t="shared" si="58"/>
        <v>Chêne sessile_F1_Classique_Guide chênaie atlantique_145_</v>
      </c>
      <c r="AB394" s="323">
        <f t="shared" si="59"/>
        <v>145</v>
      </c>
      <c r="AC394" s="330">
        <f t="shared" si="52"/>
        <v>667.30337314053259</v>
      </c>
      <c r="AD394" s="331">
        <f t="shared" si="67"/>
        <v>6132.3321003247329</v>
      </c>
      <c r="AE394" s="331">
        <f t="shared" si="60"/>
        <v>387.26639397599007</v>
      </c>
    </row>
    <row r="395" spans="1:31" s="332" customFormat="1" hidden="1" x14ac:dyDescent="0.25">
      <c r="A395" s="320" t="s">
        <v>388</v>
      </c>
      <c r="B395" s="320" t="s">
        <v>9</v>
      </c>
      <c r="C395" s="320" t="s">
        <v>18</v>
      </c>
      <c r="D395" s="320" t="s">
        <v>137</v>
      </c>
      <c r="E395" s="320">
        <v>13</v>
      </c>
      <c r="F395" s="320">
        <v>145</v>
      </c>
      <c r="G395" s="320"/>
      <c r="J395" s="332">
        <v>367</v>
      </c>
      <c r="O395" s="332">
        <f>J394-J395</f>
        <v>44</v>
      </c>
      <c r="W395" s="329">
        <f>+VLOOKUP(A395,infradensité!$A$2:$B$67,2,FALSE)</f>
        <v>0.57999999999999996</v>
      </c>
      <c r="X395" s="329">
        <v>1.3</v>
      </c>
      <c r="Y395" s="330">
        <f t="shared" si="51"/>
        <v>276.71800000000002</v>
      </c>
      <c r="Z395" s="330">
        <f t="shared" si="53"/>
        <v>66.272952706018444</v>
      </c>
      <c r="AA395" s="330" t="str">
        <f t="shared" si="58"/>
        <v>Chêne sessile_F1_Classique_Guide chênaie atlantique_145_</v>
      </c>
      <c r="AB395" s="323">
        <f t="shared" si="59"/>
        <v>145</v>
      </c>
      <c r="AC395" s="330">
        <f t="shared" si="52"/>
        <v>597.3759092963154</v>
      </c>
      <c r="AD395" s="331">
        <f t="shared" si="67"/>
        <v>0</v>
      </c>
      <c r="AE395" s="331">
        <f t="shared" si="60"/>
        <v>387.26639397599007</v>
      </c>
    </row>
    <row r="396" spans="1:31" s="332" customFormat="1" hidden="1" x14ac:dyDescent="0.25">
      <c r="A396" s="320" t="s">
        <v>388</v>
      </c>
      <c r="B396" s="320" t="s">
        <v>9</v>
      </c>
      <c r="C396" s="320" t="s">
        <v>18</v>
      </c>
      <c r="D396" s="320" t="s">
        <v>137</v>
      </c>
      <c r="E396" s="320">
        <v>13</v>
      </c>
      <c r="F396" s="320">
        <v>155</v>
      </c>
      <c r="G396" s="320"/>
      <c r="J396" s="332">
        <v>435</v>
      </c>
      <c r="W396" s="329">
        <f>+VLOOKUP(A396,infradensité!$A$2:$B$67,2,FALSE)</f>
        <v>0.57999999999999996</v>
      </c>
      <c r="X396" s="329">
        <v>1.3</v>
      </c>
      <c r="Y396" s="330">
        <f t="shared" si="51"/>
        <v>327.99</v>
      </c>
      <c r="Z396" s="330">
        <f t="shared" si="53"/>
        <v>77.013434829027545</v>
      </c>
      <c r="AA396" s="330" t="str">
        <f t="shared" si="58"/>
        <v>Chêne sessile_F1_Classique_Guide chênaie atlantique_155_</v>
      </c>
      <c r="AB396" s="323">
        <f t="shared" si="59"/>
        <v>155</v>
      </c>
      <c r="AC396" s="330">
        <f t="shared" si="52"/>
        <v>705.38098232722302</v>
      </c>
      <c r="AD396" s="331">
        <f t="shared" si="67"/>
        <v>6513.7844581176923</v>
      </c>
      <c r="AE396" s="331">
        <f t="shared" si="60"/>
        <v>387.26639397599007</v>
      </c>
    </row>
    <row r="397" spans="1:31" s="332" customFormat="1" hidden="1" x14ac:dyDescent="0.25">
      <c r="A397" s="320" t="s">
        <v>388</v>
      </c>
      <c r="B397" s="320" t="s">
        <v>9</v>
      </c>
      <c r="C397" s="320" t="s">
        <v>18</v>
      </c>
      <c r="D397" s="320" t="s">
        <v>137</v>
      </c>
      <c r="E397" s="320">
        <v>13</v>
      </c>
      <c r="F397" s="320">
        <v>155</v>
      </c>
      <c r="G397" s="320"/>
      <c r="J397" s="332">
        <v>384</v>
      </c>
      <c r="O397" s="332">
        <f>J396-J397</f>
        <v>51</v>
      </c>
      <c r="W397" s="329">
        <f>+VLOOKUP(A397,infradensité!$A$2:$B$67,2,FALSE)</f>
        <v>0.57999999999999996</v>
      </c>
      <c r="X397" s="329">
        <v>1.3</v>
      </c>
      <c r="Y397" s="330">
        <f t="shared" si="51"/>
        <v>289.536</v>
      </c>
      <c r="Z397" s="330">
        <f t="shared" si="53"/>
        <v>68.97829509904436</v>
      </c>
      <c r="AA397" s="330" t="str">
        <f t="shared" si="58"/>
        <v>Chêne sessile_F1_Classique_Guide chênaie atlantique_155_</v>
      </c>
      <c r="AB397" s="323">
        <f t="shared" si="59"/>
        <v>155</v>
      </c>
      <c r="AC397" s="330">
        <f t="shared" si="52"/>
        <v>624.41239729750225</v>
      </c>
      <c r="AD397" s="331">
        <f t="shared" si="67"/>
        <v>0</v>
      </c>
      <c r="AE397" s="331">
        <f t="shared" si="60"/>
        <v>387.26639397599007</v>
      </c>
    </row>
    <row r="398" spans="1:31" s="332" customFormat="1" hidden="1" x14ac:dyDescent="0.25">
      <c r="A398" s="320" t="s">
        <v>388</v>
      </c>
      <c r="B398" s="320" t="s">
        <v>9</v>
      </c>
      <c r="C398" s="320" t="s">
        <v>18</v>
      </c>
      <c r="D398" s="320" t="s">
        <v>137</v>
      </c>
      <c r="E398" s="320">
        <v>13</v>
      </c>
      <c r="F398" s="320">
        <v>165</v>
      </c>
      <c r="G398" s="320"/>
      <c r="J398" s="332">
        <v>452</v>
      </c>
      <c r="W398" s="329">
        <f>+VLOOKUP(A398,infradensité!$A$2:$B$67,2,FALSE)</f>
        <v>0.57999999999999996</v>
      </c>
      <c r="X398" s="329">
        <v>1.3</v>
      </c>
      <c r="Y398" s="330">
        <f t="shared" si="51"/>
        <v>340.80799999999999</v>
      </c>
      <c r="Z398" s="330">
        <f t="shared" si="53"/>
        <v>79.66686126863695</v>
      </c>
      <c r="AA398" s="330" t="str">
        <f t="shared" si="58"/>
        <v>Chêne sessile_F1_Classique_Guide chênaie atlantique_165_</v>
      </c>
      <c r="AB398" s="323">
        <f t="shared" si="59"/>
        <v>165</v>
      </c>
      <c r="AC398" s="330">
        <f t="shared" si="52"/>
        <v>732.32705004287584</v>
      </c>
      <c r="AD398" s="331">
        <f t="shared" si="67"/>
        <v>6783.6972367018907</v>
      </c>
      <c r="AE398" s="331">
        <f t="shared" si="60"/>
        <v>387.26639397599007</v>
      </c>
    </row>
    <row r="399" spans="1:31" s="332" customFormat="1" hidden="1" x14ac:dyDescent="0.25">
      <c r="A399" s="320" t="s">
        <v>388</v>
      </c>
      <c r="B399" s="320" t="s">
        <v>9</v>
      </c>
      <c r="C399" s="320" t="s">
        <v>18</v>
      </c>
      <c r="D399" s="320" t="s">
        <v>137</v>
      </c>
      <c r="E399" s="320">
        <v>13</v>
      </c>
      <c r="F399" s="320">
        <v>165</v>
      </c>
      <c r="G399" s="320"/>
      <c r="J399" s="332">
        <v>407</v>
      </c>
      <c r="O399" s="332">
        <f>J398-J399</f>
        <v>45</v>
      </c>
      <c r="W399" s="329">
        <f>+VLOOKUP(A399,infradensité!$A$2:$B$67,2,FALSE)</f>
        <v>0.57999999999999996</v>
      </c>
      <c r="X399" s="329">
        <v>1.3</v>
      </c>
      <c r="Y399" s="330">
        <f t="shared" si="51"/>
        <v>306.87799999999999</v>
      </c>
      <c r="Z399" s="330">
        <f t="shared" si="53"/>
        <v>72.616448717142134</v>
      </c>
      <c r="AA399" s="330" t="str">
        <f t="shared" si="58"/>
        <v>Chêne sessile_F1_Classique_Guide chênaie atlantique_165_</v>
      </c>
      <c r="AB399" s="323">
        <f t="shared" si="59"/>
        <v>165</v>
      </c>
      <c r="AC399" s="330">
        <f t="shared" si="52"/>
        <v>660.95283151568913</v>
      </c>
      <c r="AD399" s="331">
        <f t="shared" si="67"/>
        <v>0</v>
      </c>
      <c r="AE399" s="331">
        <f t="shared" si="60"/>
        <v>387.26639397599007</v>
      </c>
    </row>
    <row r="400" spans="1:31" s="332" customFormat="1" hidden="1" x14ac:dyDescent="0.25">
      <c r="A400" s="320" t="s">
        <v>388</v>
      </c>
      <c r="B400" s="320" t="s">
        <v>9</v>
      </c>
      <c r="C400" s="320" t="s">
        <v>18</v>
      </c>
      <c r="D400" s="320" t="s">
        <v>137</v>
      </c>
      <c r="E400" s="320">
        <v>13</v>
      </c>
      <c r="F400" s="320">
        <v>170</v>
      </c>
      <c r="G400" s="320"/>
      <c r="J400" s="332">
        <v>448</v>
      </c>
      <c r="W400" s="329">
        <f>+VLOOKUP(A400,infradensité!$A$2:$B$67,2,FALSE)</f>
        <v>0.57999999999999996</v>
      </c>
      <c r="X400" s="329">
        <v>1.3</v>
      </c>
      <c r="Y400" s="330">
        <f t="shared" si="51"/>
        <v>337.79200000000003</v>
      </c>
      <c r="Z400" s="330">
        <f t="shared" si="53"/>
        <v>79.043586804777973</v>
      </c>
      <c r="AA400" s="330" t="str">
        <f t="shared" si="58"/>
        <v>Chêne sessile_F1_Classique_Guide chênaie atlantique_170_</v>
      </c>
      <c r="AB400" s="323">
        <f t="shared" si="59"/>
        <v>170</v>
      </c>
      <c r="AC400" s="330">
        <f t="shared" si="52"/>
        <v>725.98864701832156</v>
      </c>
      <c r="AD400" s="331">
        <f t="shared" si="67"/>
        <v>3467.3536963350266</v>
      </c>
      <c r="AE400" s="331">
        <f t="shared" si="60"/>
        <v>387.26639397599007</v>
      </c>
    </row>
    <row r="401" spans="1:31" s="335" customFormat="1" hidden="1" x14ac:dyDescent="0.25">
      <c r="A401" s="320" t="s">
        <v>388</v>
      </c>
      <c r="B401" s="321" t="s">
        <v>10</v>
      </c>
      <c r="C401" s="321" t="s">
        <v>18</v>
      </c>
      <c r="D401" s="320" t="s">
        <v>137</v>
      </c>
      <c r="E401" s="334">
        <v>14</v>
      </c>
      <c r="F401" s="334">
        <v>0</v>
      </c>
      <c r="G401" s="334"/>
      <c r="J401" s="335">
        <v>0</v>
      </c>
      <c r="W401" s="329">
        <f>+VLOOKUP(A401,infradensité!$A$2:$B$67,2,FALSE)</f>
        <v>0.57999999999999996</v>
      </c>
      <c r="X401" s="329">
        <v>1.3</v>
      </c>
      <c r="Y401" s="330">
        <f t="shared" si="51"/>
        <v>0</v>
      </c>
      <c r="Z401" s="330" t="e">
        <f t="shared" si="53"/>
        <v>#NUM!</v>
      </c>
      <c r="AA401" s="336" t="str">
        <f t="shared" si="58"/>
        <v>Chêne sessile_F2_Classique_Guide chênaie atlantique_0_</v>
      </c>
      <c r="AB401" s="337">
        <f t="shared" si="59"/>
        <v>0</v>
      </c>
      <c r="AC401" s="330">
        <v>0</v>
      </c>
      <c r="AD401" s="331">
        <f t="shared" si="67"/>
        <v>0</v>
      </c>
      <c r="AE401" s="338">
        <f>+SUM($AD$401:$AD$433)/$AB$433</f>
        <v>322.9899998590148</v>
      </c>
    </row>
    <row r="402" spans="1:31" s="335" customFormat="1" hidden="1" x14ac:dyDescent="0.25">
      <c r="A402" s="320" t="s">
        <v>388</v>
      </c>
      <c r="B402" s="321" t="s">
        <v>10</v>
      </c>
      <c r="C402" s="321" t="s">
        <v>18</v>
      </c>
      <c r="D402" s="320" t="s">
        <v>137</v>
      </c>
      <c r="E402" s="334">
        <v>14</v>
      </c>
      <c r="F402" s="334">
        <v>30</v>
      </c>
      <c r="G402" s="334"/>
      <c r="J402" s="322">
        <f>+($J$407/$F$407)*F402</f>
        <v>73.269230769230774</v>
      </c>
      <c r="W402" s="329">
        <f>+VLOOKUP(A402,infradensité!$A$2:$B$67,2,FALSE)</f>
        <v>0.57999999999999996</v>
      </c>
      <c r="X402" s="329">
        <v>1.3</v>
      </c>
      <c r="Y402" s="330">
        <f t="shared" si="51"/>
        <v>55.245000000000005</v>
      </c>
      <c r="Z402" s="330">
        <f t="shared" si="53"/>
        <v>15.960340049529075</v>
      </c>
      <c r="AA402" s="336" t="str">
        <f t="shared" si="58"/>
        <v>Chêne sessile_F2_Classique_Guide chênaie atlantique_30_</v>
      </c>
      <c r="AB402" s="337">
        <f t="shared" si="59"/>
        <v>30</v>
      </c>
      <c r="AC402" s="330">
        <f t="shared" si="52"/>
        <v>124.01596725292983</v>
      </c>
      <c r="AD402" s="331">
        <f t="shared" si="67"/>
        <v>1860.2395087939474</v>
      </c>
      <c r="AE402" s="338">
        <f t="shared" ref="AE402:AE433" si="68">+SUM($AD$401:$AD$433)/$AB$433</f>
        <v>322.9899998590148</v>
      </c>
    </row>
    <row r="403" spans="1:31" s="322" customFormat="1" hidden="1" x14ac:dyDescent="0.25">
      <c r="A403" s="320" t="s">
        <v>388</v>
      </c>
      <c r="B403" s="321" t="s">
        <v>10</v>
      </c>
      <c r="C403" s="321" t="s">
        <v>18</v>
      </c>
      <c r="D403" s="320" t="s">
        <v>137</v>
      </c>
      <c r="E403" s="321">
        <v>14</v>
      </c>
      <c r="F403" s="333">
        <v>36</v>
      </c>
      <c r="G403" s="321"/>
      <c r="J403" s="322">
        <f>+($J$407/$F$407)*F403</f>
        <v>87.923076923076934</v>
      </c>
      <c r="W403" s="329">
        <f>+VLOOKUP(A403,infradensité!$A$2:$B$67,2,FALSE)</f>
        <v>0.57999999999999996</v>
      </c>
      <c r="X403" s="329">
        <v>1.3</v>
      </c>
      <c r="Y403" s="330">
        <f t="shared" si="51"/>
        <v>66.294000000000011</v>
      </c>
      <c r="Z403" s="330">
        <f t="shared" si="53"/>
        <v>18.750233876262516</v>
      </c>
      <c r="AA403" s="336" t="str">
        <f t="shared" si="58"/>
        <v>Chêne sessile_F2_Classique_Guide chênaie atlantique_36_</v>
      </c>
      <c r="AB403" s="337">
        <f t="shared" si="59"/>
        <v>36</v>
      </c>
      <c r="AC403" s="330">
        <f t="shared" si="52"/>
        <v>148.11870733449055</v>
      </c>
      <c r="AD403" s="331">
        <f t="shared" si="67"/>
        <v>816.40402376226109</v>
      </c>
      <c r="AE403" s="338">
        <f t="shared" si="68"/>
        <v>322.9899998590148</v>
      </c>
    </row>
    <row r="404" spans="1:31" s="322" customFormat="1" hidden="1" x14ac:dyDescent="0.25">
      <c r="A404" s="320" t="s">
        <v>388</v>
      </c>
      <c r="B404" s="321" t="s">
        <v>10</v>
      </c>
      <c r="C404" s="321" t="s">
        <v>18</v>
      </c>
      <c r="D404" s="320" t="s">
        <v>137</v>
      </c>
      <c r="E404" s="321">
        <v>14</v>
      </c>
      <c r="F404" s="321">
        <v>36</v>
      </c>
      <c r="G404" s="321"/>
      <c r="J404" s="322">
        <f t="shared" ref="J404:J406" si="69">+($J$407/$F$407)*F404</f>
        <v>87.923076923076934</v>
      </c>
      <c r="W404" s="329">
        <f>+VLOOKUP(A404,infradensité!$A$2:$B$67,2,FALSE)</f>
        <v>0.57999999999999996</v>
      </c>
      <c r="X404" s="329">
        <v>1.3</v>
      </c>
      <c r="Y404" s="330">
        <f t="shared" si="51"/>
        <v>66.294000000000011</v>
      </c>
      <c r="Z404" s="330">
        <f t="shared" si="53"/>
        <v>18.750233876262516</v>
      </c>
      <c r="AA404" s="336" t="str">
        <f t="shared" si="58"/>
        <v>Chêne sessile_F2_Classique_Guide chênaie atlantique_36_</v>
      </c>
      <c r="AB404" s="337">
        <f t="shared" si="59"/>
        <v>36</v>
      </c>
      <c r="AC404" s="330">
        <f t="shared" si="52"/>
        <v>148.11870733449055</v>
      </c>
      <c r="AD404" s="331">
        <f t="shared" si="67"/>
        <v>0</v>
      </c>
      <c r="AE404" s="338">
        <f t="shared" si="68"/>
        <v>322.9899998590148</v>
      </c>
    </row>
    <row r="405" spans="1:31" s="322" customFormat="1" hidden="1" x14ac:dyDescent="0.25">
      <c r="A405" s="320" t="s">
        <v>388</v>
      </c>
      <c r="B405" s="321" t="s">
        <v>10</v>
      </c>
      <c r="C405" s="321" t="s">
        <v>18</v>
      </c>
      <c r="D405" s="320" t="s">
        <v>137</v>
      </c>
      <c r="E405" s="321">
        <v>14</v>
      </c>
      <c r="F405" s="321">
        <v>44</v>
      </c>
      <c r="G405" s="321"/>
      <c r="J405" s="322">
        <f t="shared" si="69"/>
        <v>107.46153846153847</v>
      </c>
      <c r="W405" s="329">
        <f>+VLOOKUP(A405,infradensité!$A$2:$B$67,2,FALSE)</f>
        <v>0.57999999999999996</v>
      </c>
      <c r="X405" s="329">
        <v>1.3</v>
      </c>
      <c r="Y405" s="330">
        <f t="shared" si="51"/>
        <v>81.02600000000001</v>
      </c>
      <c r="Z405" s="330">
        <f t="shared" si="53"/>
        <v>22.387860102762506</v>
      </c>
      <c r="AA405" s="336" t="str">
        <f t="shared" si="58"/>
        <v>Chêne sessile_F2_Classique_Guide chênaie atlantique_44_</v>
      </c>
      <c r="AB405" s="337">
        <f t="shared" si="59"/>
        <v>44</v>
      </c>
      <c r="AC405" s="330">
        <f t="shared" si="52"/>
        <v>180.11247301231137</v>
      </c>
      <c r="AD405" s="331">
        <f t="shared" si="67"/>
        <v>1312.9247213872077</v>
      </c>
      <c r="AE405" s="338">
        <f t="shared" si="68"/>
        <v>322.9899998590148</v>
      </c>
    </row>
    <row r="406" spans="1:31" s="322" customFormat="1" hidden="1" x14ac:dyDescent="0.25">
      <c r="A406" s="320" t="s">
        <v>388</v>
      </c>
      <c r="B406" s="321" t="s">
        <v>10</v>
      </c>
      <c r="C406" s="321" t="s">
        <v>18</v>
      </c>
      <c r="D406" s="320" t="s">
        <v>137</v>
      </c>
      <c r="E406" s="321">
        <v>14</v>
      </c>
      <c r="F406" s="321">
        <v>44</v>
      </c>
      <c r="G406" s="321"/>
      <c r="J406" s="322">
        <f t="shared" si="69"/>
        <v>107.46153846153847</v>
      </c>
      <c r="W406" s="329">
        <f>+VLOOKUP(A406,infradensité!$A$2:$B$67,2,FALSE)</f>
        <v>0.57999999999999996</v>
      </c>
      <c r="X406" s="329">
        <v>1.3</v>
      </c>
      <c r="Y406" s="330">
        <f t="shared" si="51"/>
        <v>81.02600000000001</v>
      </c>
      <c r="Z406" s="330">
        <f t="shared" si="53"/>
        <v>22.387860102762506</v>
      </c>
      <c r="AA406" s="336" t="str">
        <f t="shared" si="58"/>
        <v>Chêne sessile_F2_Classique_Guide chênaie atlantique_44_</v>
      </c>
      <c r="AB406" s="337">
        <f t="shared" si="59"/>
        <v>44</v>
      </c>
      <c r="AC406" s="330">
        <f t="shared" si="52"/>
        <v>180.11247301231137</v>
      </c>
      <c r="AD406" s="331">
        <f t="shared" si="67"/>
        <v>0</v>
      </c>
      <c r="AE406" s="338">
        <f t="shared" si="68"/>
        <v>322.9899998590148</v>
      </c>
    </row>
    <row r="407" spans="1:31" s="322" customFormat="1" hidden="1" x14ac:dyDescent="0.25">
      <c r="A407" s="320" t="s">
        <v>388</v>
      </c>
      <c r="B407" s="321" t="s">
        <v>10</v>
      </c>
      <c r="C407" s="321" t="s">
        <v>18</v>
      </c>
      <c r="D407" s="320" t="s">
        <v>137</v>
      </c>
      <c r="E407" s="321">
        <v>14</v>
      </c>
      <c r="F407" s="321">
        <v>52</v>
      </c>
      <c r="G407" s="321"/>
      <c r="J407" s="322">
        <v>127</v>
      </c>
      <c r="W407" s="329">
        <f>+VLOOKUP(A407,infradensité!$A$2:$B$67,2,FALSE)</f>
        <v>0.57999999999999996</v>
      </c>
      <c r="X407" s="329">
        <v>1.3</v>
      </c>
      <c r="Y407" s="330">
        <f t="shared" si="51"/>
        <v>95.757999999999996</v>
      </c>
      <c r="Z407" s="330">
        <f t="shared" si="53"/>
        <v>25.948864241262225</v>
      </c>
      <c r="AA407" s="336" t="str">
        <f t="shared" si="58"/>
        <v>Chêne sessile_F2_Classique_Guide chênaie atlantique_52_</v>
      </c>
      <c r="AB407" s="337">
        <f t="shared" si="59"/>
        <v>52</v>
      </c>
      <c r="AC407" s="330">
        <f t="shared" si="52"/>
        <v>211.9727885535317</v>
      </c>
      <c r="AD407" s="331">
        <f t="shared" si="67"/>
        <v>1568.3410462633724</v>
      </c>
      <c r="AE407" s="338">
        <f t="shared" si="68"/>
        <v>322.9899998590148</v>
      </c>
    </row>
    <row r="408" spans="1:31" s="322" customFormat="1" hidden="1" x14ac:dyDescent="0.25">
      <c r="A408" s="320" t="s">
        <v>388</v>
      </c>
      <c r="B408" s="321" t="s">
        <v>10</v>
      </c>
      <c r="C408" s="321" t="s">
        <v>18</v>
      </c>
      <c r="D408" s="320" t="s">
        <v>137</v>
      </c>
      <c r="E408" s="321">
        <v>14</v>
      </c>
      <c r="F408" s="321">
        <v>52</v>
      </c>
      <c r="G408" s="321"/>
      <c r="J408" s="322">
        <v>98</v>
      </c>
      <c r="O408" s="322">
        <f>J407-J408</f>
        <v>29</v>
      </c>
      <c r="W408" s="329">
        <f>+VLOOKUP(A408,infradensité!$A$2:$B$67,2,FALSE)</f>
        <v>0.57999999999999996</v>
      </c>
      <c r="X408" s="329">
        <v>1.3</v>
      </c>
      <c r="Y408" s="330">
        <f t="shared" si="51"/>
        <v>73.891999999999996</v>
      </c>
      <c r="Z408" s="330">
        <f t="shared" si="53"/>
        <v>20.636913630302118</v>
      </c>
      <c r="AA408" s="336" t="str">
        <f t="shared" si="58"/>
        <v>Chêne sessile_F2_Classique_Guide chênaie atlantique_52_</v>
      </c>
      <c r="AB408" s="337">
        <f t="shared" si="59"/>
        <v>52</v>
      </c>
      <c r="AC408" s="330">
        <f t="shared" si="52"/>
        <v>164.6378579061095</v>
      </c>
      <c r="AD408" s="331">
        <f t="shared" si="67"/>
        <v>0</v>
      </c>
      <c r="AE408" s="338">
        <f t="shared" si="68"/>
        <v>322.9899998590148</v>
      </c>
    </row>
    <row r="409" spans="1:31" s="322" customFormat="1" hidden="1" x14ac:dyDescent="0.25">
      <c r="A409" s="320" t="s">
        <v>388</v>
      </c>
      <c r="B409" s="321" t="s">
        <v>10</v>
      </c>
      <c r="C409" s="321" t="s">
        <v>18</v>
      </c>
      <c r="D409" s="320" t="s">
        <v>137</v>
      </c>
      <c r="E409" s="321">
        <v>14</v>
      </c>
      <c r="F409" s="321">
        <v>60</v>
      </c>
      <c r="G409" s="321"/>
      <c r="J409" s="322">
        <v>147</v>
      </c>
      <c r="W409" s="329">
        <f>+VLOOKUP(A409,infradensité!$A$2:$B$67,2,FALSE)</f>
        <v>0.57999999999999996</v>
      </c>
      <c r="X409" s="329">
        <v>1.3</v>
      </c>
      <c r="Y409" s="330">
        <f t="shared" si="51"/>
        <v>110.83799999999999</v>
      </c>
      <c r="Z409" s="330">
        <f t="shared" si="53"/>
        <v>29.528336615603067</v>
      </c>
      <c r="AA409" s="336" t="str">
        <f t="shared" si="58"/>
        <v>Chêne sessile_F2_Classique_Guide chênaie atlantique_60_</v>
      </c>
      <c r="AB409" s="337">
        <f t="shared" si="59"/>
        <v>60</v>
      </c>
      <c r="AC409" s="330">
        <f t="shared" si="52"/>
        <v>244.4713696055087</v>
      </c>
      <c r="AD409" s="331">
        <f t="shared" si="67"/>
        <v>1636.4369100464728</v>
      </c>
      <c r="AE409" s="338">
        <f t="shared" si="68"/>
        <v>322.9899998590148</v>
      </c>
    </row>
    <row r="410" spans="1:31" s="322" customFormat="1" hidden="1" x14ac:dyDescent="0.25">
      <c r="A410" s="320" t="s">
        <v>388</v>
      </c>
      <c r="B410" s="321" t="s">
        <v>10</v>
      </c>
      <c r="C410" s="321" t="s">
        <v>18</v>
      </c>
      <c r="D410" s="320" t="s">
        <v>137</v>
      </c>
      <c r="E410" s="321">
        <v>14</v>
      </c>
      <c r="F410" s="321">
        <v>60</v>
      </c>
      <c r="G410" s="321"/>
      <c r="J410" s="322">
        <v>117</v>
      </c>
      <c r="O410" s="322">
        <f t="shared" ref="O410:O432" si="70">J409-J410</f>
        <v>30</v>
      </c>
      <c r="W410" s="329">
        <f>+VLOOKUP(A410,infradensité!$A$2:$B$67,2,FALSE)</f>
        <v>0.57999999999999996</v>
      </c>
      <c r="X410" s="329">
        <v>1.3</v>
      </c>
      <c r="Y410" s="330">
        <f t="shared" si="51"/>
        <v>88.218000000000004</v>
      </c>
      <c r="Z410" s="330">
        <f t="shared" si="53"/>
        <v>24.134950560421586</v>
      </c>
      <c r="AA410" s="336" t="str">
        <f t="shared" si="58"/>
        <v>Chêne sessile_F2_Classique_Guide chênaie atlantique_60_</v>
      </c>
      <c r="AB410" s="337">
        <f t="shared" si="59"/>
        <v>60</v>
      </c>
      <c r="AC410" s="330">
        <f t="shared" si="52"/>
        <v>195.68138889273428</v>
      </c>
      <c r="AD410" s="331">
        <f t="shared" si="67"/>
        <v>0</v>
      </c>
      <c r="AE410" s="338">
        <f t="shared" si="68"/>
        <v>322.9899998590148</v>
      </c>
    </row>
    <row r="411" spans="1:31" s="322" customFormat="1" hidden="1" x14ac:dyDescent="0.25">
      <c r="A411" s="320" t="s">
        <v>388</v>
      </c>
      <c r="B411" s="321" t="s">
        <v>10</v>
      </c>
      <c r="C411" s="321" t="s">
        <v>18</v>
      </c>
      <c r="D411" s="320" t="s">
        <v>137</v>
      </c>
      <c r="E411" s="321">
        <v>14</v>
      </c>
      <c r="F411" s="321">
        <v>68</v>
      </c>
      <c r="G411" s="321"/>
      <c r="J411" s="322">
        <v>165</v>
      </c>
      <c r="W411" s="329">
        <f>+VLOOKUP(A411,infradensité!$A$2:$B$67,2,FALSE)</f>
        <v>0.57999999999999996</v>
      </c>
      <c r="X411" s="329">
        <v>1.3</v>
      </c>
      <c r="Y411" s="330">
        <f t="shared" si="51"/>
        <v>124.41</v>
      </c>
      <c r="Z411" s="330">
        <f t="shared" si="53"/>
        <v>32.701388952140334</v>
      </c>
      <c r="AA411" s="336" t="str">
        <f t="shared" si="58"/>
        <v>Chêne sessile_F2_Classique_Guide chênaie atlantique_68_</v>
      </c>
      <c r="AB411" s="337">
        <f t="shared" si="59"/>
        <v>68</v>
      </c>
      <c r="AC411" s="330">
        <f t="shared" si="52"/>
        <v>273.63566909164439</v>
      </c>
      <c r="AD411" s="331">
        <f t="shared" si="67"/>
        <v>1877.2682319375147</v>
      </c>
      <c r="AE411" s="338">
        <f t="shared" si="68"/>
        <v>322.9899998590148</v>
      </c>
    </row>
    <row r="412" spans="1:31" s="322" customFormat="1" hidden="1" x14ac:dyDescent="0.25">
      <c r="A412" s="320" t="s">
        <v>388</v>
      </c>
      <c r="B412" s="321" t="s">
        <v>10</v>
      </c>
      <c r="C412" s="321" t="s">
        <v>18</v>
      </c>
      <c r="D412" s="320" t="s">
        <v>137</v>
      </c>
      <c r="E412" s="321">
        <v>14</v>
      </c>
      <c r="F412" s="321">
        <v>68</v>
      </c>
      <c r="G412" s="321"/>
      <c r="J412" s="322">
        <v>135</v>
      </c>
      <c r="O412" s="322">
        <f t="shared" si="70"/>
        <v>30</v>
      </c>
      <c r="W412" s="329">
        <f>+VLOOKUP(A412,infradensité!$A$2:$B$67,2,FALSE)</f>
        <v>0.57999999999999996</v>
      </c>
      <c r="X412" s="329">
        <v>1.3</v>
      </c>
      <c r="Y412" s="330">
        <f t="shared" si="51"/>
        <v>101.79</v>
      </c>
      <c r="Z412" s="330">
        <f t="shared" si="53"/>
        <v>27.38799903683508</v>
      </c>
      <c r="AA412" s="336" t="str">
        <f t="shared" si="58"/>
        <v>Chêne sessile_F2_Classique_Guide chênaie atlantique_68_</v>
      </c>
      <c r="AB412" s="337">
        <f t="shared" si="59"/>
        <v>68</v>
      </c>
      <c r="AC412" s="330">
        <f t="shared" si="52"/>
        <v>224.98501498915439</v>
      </c>
      <c r="AD412" s="331">
        <f t="shared" si="67"/>
        <v>0</v>
      </c>
      <c r="AE412" s="338">
        <f t="shared" si="68"/>
        <v>322.9899998590148</v>
      </c>
    </row>
    <row r="413" spans="1:31" s="322" customFormat="1" hidden="1" x14ac:dyDescent="0.25">
      <c r="A413" s="320" t="s">
        <v>388</v>
      </c>
      <c r="B413" s="321" t="s">
        <v>10</v>
      </c>
      <c r="C413" s="321" t="s">
        <v>18</v>
      </c>
      <c r="D413" s="320" t="s">
        <v>137</v>
      </c>
      <c r="E413" s="321">
        <v>14</v>
      </c>
      <c r="F413" s="321">
        <v>78</v>
      </c>
      <c r="G413" s="321"/>
      <c r="J413" s="322">
        <v>194</v>
      </c>
      <c r="W413" s="329">
        <f>+VLOOKUP(A413,infradensité!$A$2:$B$67,2,FALSE)</f>
        <v>0.57999999999999996</v>
      </c>
      <c r="X413" s="329">
        <v>1.3</v>
      </c>
      <c r="Y413" s="330">
        <f t="shared" ref="Y413:Y476" si="71">+X413*W413*J413</f>
        <v>146.27600000000001</v>
      </c>
      <c r="Z413" s="330">
        <f t="shared" si="53"/>
        <v>37.73105899165121</v>
      </c>
      <c r="AA413" s="336" t="str">
        <f t="shared" si="58"/>
        <v>Chêne sessile_F2_Classique_Guide chênaie atlantique_78_</v>
      </c>
      <c r="AB413" s="337">
        <f t="shared" si="59"/>
        <v>78</v>
      </c>
      <c r="AC413" s="330">
        <f t="shared" ref="AC413:AC476" si="72">+(Z413+Y413)*0.475*44/12</f>
        <v>320.47896107712586</v>
      </c>
      <c r="AD413" s="331">
        <f t="shared" si="67"/>
        <v>2727.3198803314012</v>
      </c>
      <c r="AE413" s="338">
        <f t="shared" si="68"/>
        <v>322.9899998590148</v>
      </c>
    </row>
    <row r="414" spans="1:31" s="322" customFormat="1" hidden="1" x14ac:dyDescent="0.25">
      <c r="A414" s="320" t="s">
        <v>388</v>
      </c>
      <c r="B414" s="321" t="s">
        <v>10</v>
      </c>
      <c r="C414" s="321" t="s">
        <v>18</v>
      </c>
      <c r="D414" s="320" t="s">
        <v>137</v>
      </c>
      <c r="E414" s="321">
        <v>14</v>
      </c>
      <c r="F414" s="321">
        <v>78</v>
      </c>
      <c r="G414" s="321"/>
      <c r="J414" s="322">
        <v>162</v>
      </c>
      <c r="O414" s="322">
        <f t="shared" si="70"/>
        <v>32</v>
      </c>
      <c r="W414" s="329">
        <f>+VLOOKUP(A414,infradensité!$A$2:$B$67,2,FALSE)</f>
        <v>0.57999999999999996</v>
      </c>
      <c r="X414" s="329">
        <v>1.3</v>
      </c>
      <c r="Y414" s="330">
        <f t="shared" si="71"/>
        <v>122.148</v>
      </c>
      <c r="Z414" s="330">
        <f t="shared" ref="Z414:Z477" si="73">+EXP(-1.0587+0.8836*LN(Y414)+0.284)</f>
        <v>32.175466547071615</v>
      </c>
      <c r="AA414" s="336" t="str">
        <f t="shared" si="58"/>
        <v>Chêne sessile_F2_Classique_Guide chênaie atlantique_78_</v>
      </c>
      <c r="AB414" s="337">
        <f t="shared" si="59"/>
        <v>78</v>
      </c>
      <c r="AC414" s="330">
        <f t="shared" si="72"/>
        <v>268.78003756948306</v>
      </c>
      <c r="AD414" s="331">
        <f t="shared" si="67"/>
        <v>0</v>
      </c>
      <c r="AE414" s="338">
        <f t="shared" si="68"/>
        <v>322.9899998590148</v>
      </c>
    </row>
    <row r="415" spans="1:31" s="322" customFormat="1" hidden="1" x14ac:dyDescent="0.25">
      <c r="A415" s="320" t="s">
        <v>388</v>
      </c>
      <c r="B415" s="321" t="s">
        <v>10</v>
      </c>
      <c r="C415" s="321" t="s">
        <v>18</v>
      </c>
      <c r="D415" s="320" t="s">
        <v>137</v>
      </c>
      <c r="E415" s="321">
        <v>14</v>
      </c>
      <c r="F415" s="321">
        <v>88</v>
      </c>
      <c r="G415" s="321"/>
      <c r="J415" s="322">
        <v>219</v>
      </c>
      <c r="W415" s="329">
        <f>+VLOOKUP(A415,infradensité!$A$2:$B$67,2,FALSE)</f>
        <v>0.57999999999999996</v>
      </c>
      <c r="X415" s="329">
        <v>1.3</v>
      </c>
      <c r="Y415" s="330">
        <f t="shared" si="71"/>
        <v>165.126</v>
      </c>
      <c r="Z415" s="330">
        <f t="shared" si="73"/>
        <v>41.996568490108949</v>
      </c>
      <c r="AA415" s="336" t="str">
        <f t="shared" si="58"/>
        <v>Chêne sessile_F2_Classique_Guide chênaie atlantique_88_</v>
      </c>
      <c r="AB415" s="337">
        <f t="shared" si="59"/>
        <v>88</v>
      </c>
      <c r="AC415" s="330">
        <f t="shared" si="72"/>
        <v>360.73847345360645</v>
      </c>
      <c r="AD415" s="331">
        <f t="shared" si="67"/>
        <v>3147.5925551154478</v>
      </c>
      <c r="AE415" s="338">
        <f t="shared" si="68"/>
        <v>322.9899998590148</v>
      </c>
    </row>
    <row r="416" spans="1:31" s="322" customFormat="1" hidden="1" x14ac:dyDescent="0.25">
      <c r="A416" s="320" t="s">
        <v>388</v>
      </c>
      <c r="B416" s="321" t="s">
        <v>10</v>
      </c>
      <c r="C416" s="321" t="s">
        <v>18</v>
      </c>
      <c r="D416" s="320" t="s">
        <v>137</v>
      </c>
      <c r="E416" s="321">
        <v>14</v>
      </c>
      <c r="F416" s="321">
        <v>88</v>
      </c>
      <c r="G416" s="321"/>
      <c r="J416" s="322">
        <v>184</v>
      </c>
      <c r="O416" s="322">
        <f t="shared" si="70"/>
        <v>35</v>
      </c>
      <c r="W416" s="329">
        <f>+VLOOKUP(A416,infradensité!$A$2:$B$67,2,FALSE)</f>
        <v>0.57999999999999996</v>
      </c>
      <c r="X416" s="329">
        <v>1.3</v>
      </c>
      <c r="Y416" s="330">
        <f t="shared" si="71"/>
        <v>138.73599999999999</v>
      </c>
      <c r="Z416" s="330">
        <f t="shared" si="73"/>
        <v>36.007288175538044</v>
      </c>
      <c r="AA416" s="336" t="str">
        <f t="shared" si="58"/>
        <v>Chêne sessile_F2_Classique_Guide chênaie atlantique_88_</v>
      </c>
      <c r="AB416" s="337">
        <f t="shared" si="59"/>
        <v>88</v>
      </c>
      <c r="AC416" s="330">
        <f t="shared" si="72"/>
        <v>304.34456023906205</v>
      </c>
      <c r="AD416" s="331">
        <f t="shared" si="67"/>
        <v>0</v>
      </c>
      <c r="AE416" s="338">
        <f t="shared" si="68"/>
        <v>322.9899998590148</v>
      </c>
    </row>
    <row r="417" spans="1:31" s="322" customFormat="1" hidden="1" x14ac:dyDescent="0.25">
      <c r="A417" s="320" t="s">
        <v>388</v>
      </c>
      <c r="B417" s="321" t="s">
        <v>10</v>
      </c>
      <c r="C417" s="321" t="s">
        <v>18</v>
      </c>
      <c r="D417" s="320" t="s">
        <v>137</v>
      </c>
      <c r="E417" s="321">
        <v>14</v>
      </c>
      <c r="F417" s="321">
        <v>98</v>
      </c>
      <c r="G417" s="321"/>
      <c r="J417" s="322">
        <v>241</v>
      </c>
      <c r="W417" s="329">
        <f>+VLOOKUP(A417,infradensité!$A$2:$B$67,2,FALSE)</f>
        <v>0.57999999999999996</v>
      </c>
      <c r="X417" s="329">
        <v>1.3</v>
      </c>
      <c r="Y417" s="330">
        <f t="shared" si="71"/>
        <v>181.714</v>
      </c>
      <c r="Z417" s="330">
        <f t="shared" si="73"/>
        <v>45.703309000661321</v>
      </c>
      <c r="AA417" s="336" t="str">
        <f t="shared" si="58"/>
        <v>Chêne sessile_F2_Classique_Guide chênaie atlantique_98_</v>
      </c>
      <c r="AB417" s="337">
        <f t="shared" si="59"/>
        <v>98</v>
      </c>
      <c r="AC417" s="330">
        <f t="shared" si="72"/>
        <v>396.08514650948513</v>
      </c>
      <c r="AD417" s="331">
        <f t="shared" si="67"/>
        <v>3502.1485337427362</v>
      </c>
      <c r="AE417" s="338">
        <f t="shared" si="68"/>
        <v>322.9899998590148</v>
      </c>
    </row>
    <row r="418" spans="1:31" s="322" customFormat="1" hidden="1" x14ac:dyDescent="0.25">
      <c r="A418" s="320" t="s">
        <v>388</v>
      </c>
      <c r="B418" s="321" t="s">
        <v>10</v>
      </c>
      <c r="C418" s="321" t="s">
        <v>18</v>
      </c>
      <c r="D418" s="320" t="s">
        <v>137</v>
      </c>
      <c r="E418" s="321">
        <v>14</v>
      </c>
      <c r="F418" s="321">
        <v>98</v>
      </c>
      <c r="G418" s="321"/>
      <c r="J418" s="322">
        <v>207</v>
      </c>
      <c r="O418" s="322">
        <f t="shared" si="70"/>
        <v>34</v>
      </c>
      <c r="W418" s="329">
        <f>+VLOOKUP(A418,infradensité!$A$2:$B$67,2,FALSE)</f>
        <v>0.57999999999999996</v>
      </c>
      <c r="X418" s="329">
        <v>1.3</v>
      </c>
      <c r="Y418" s="330">
        <f t="shared" si="71"/>
        <v>156.078</v>
      </c>
      <c r="Z418" s="330">
        <f t="shared" si="73"/>
        <v>39.956623674978466</v>
      </c>
      <c r="AA418" s="336" t="str">
        <f t="shared" si="58"/>
        <v>Chêne sessile_F2_Classique_Guide chênaie atlantique_98_</v>
      </c>
      <c r="AB418" s="337">
        <f t="shared" si="59"/>
        <v>98</v>
      </c>
      <c r="AC418" s="330">
        <f t="shared" si="72"/>
        <v>341.42696956725416</v>
      </c>
      <c r="AD418" s="331">
        <f t="shared" si="67"/>
        <v>0</v>
      </c>
      <c r="AE418" s="338">
        <f t="shared" si="68"/>
        <v>322.9899998590148</v>
      </c>
    </row>
    <row r="419" spans="1:31" s="322" customFormat="1" hidden="1" x14ac:dyDescent="0.25">
      <c r="A419" s="320" t="s">
        <v>388</v>
      </c>
      <c r="B419" s="321" t="s">
        <v>10</v>
      </c>
      <c r="C419" s="321" t="s">
        <v>18</v>
      </c>
      <c r="D419" s="320" t="s">
        <v>137</v>
      </c>
      <c r="E419" s="321">
        <v>14</v>
      </c>
      <c r="F419" s="321">
        <v>108</v>
      </c>
      <c r="G419" s="321"/>
      <c r="J419" s="322">
        <v>263</v>
      </c>
      <c r="W419" s="329">
        <f>+VLOOKUP(A419,infradensité!$A$2:$B$67,2,FALSE)</f>
        <v>0.57999999999999996</v>
      </c>
      <c r="X419" s="329">
        <v>1.3</v>
      </c>
      <c r="Y419" s="330">
        <f t="shared" si="71"/>
        <v>198.30199999999999</v>
      </c>
      <c r="Z419" s="330">
        <f t="shared" si="73"/>
        <v>49.370813744014384</v>
      </c>
      <c r="AA419" s="336" t="str">
        <f t="shared" si="58"/>
        <v>Chêne sessile_F2_Classique_Guide chênaie atlantique_108_</v>
      </c>
      <c r="AB419" s="337">
        <f t="shared" si="59"/>
        <v>108</v>
      </c>
      <c r="AC419" s="330">
        <f t="shared" si="72"/>
        <v>431.36348393749171</v>
      </c>
      <c r="AD419" s="331">
        <f t="shared" si="67"/>
        <v>3863.9522675237295</v>
      </c>
      <c r="AE419" s="338">
        <f t="shared" si="68"/>
        <v>322.9899998590148</v>
      </c>
    </row>
    <row r="420" spans="1:31" s="322" customFormat="1" hidden="1" x14ac:dyDescent="0.25">
      <c r="A420" s="320" t="s">
        <v>388</v>
      </c>
      <c r="B420" s="321" t="s">
        <v>10</v>
      </c>
      <c r="C420" s="321" t="s">
        <v>18</v>
      </c>
      <c r="D420" s="320" t="s">
        <v>137</v>
      </c>
      <c r="E420" s="321">
        <v>14</v>
      </c>
      <c r="F420" s="321">
        <v>108</v>
      </c>
      <c r="G420" s="321"/>
      <c r="J420" s="322">
        <v>225</v>
      </c>
      <c r="O420" s="322">
        <f t="shared" si="70"/>
        <v>38</v>
      </c>
      <c r="W420" s="329">
        <f>+VLOOKUP(A420,infradensité!$A$2:$B$67,2,FALSE)</f>
        <v>0.57999999999999996</v>
      </c>
      <c r="X420" s="329">
        <v>1.3</v>
      </c>
      <c r="Y420" s="330">
        <f t="shared" si="71"/>
        <v>169.65</v>
      </c>
      <c r="Z420" s="330">
        <f t="shared" si="73"/>
        <v>43.01162582831487</v>
      </c>
      <c r="AA420" s="336" t="str">
        <f t="shared" si="58"/>
        <v>Chêne sessile_F2_Classique_Guide chênaie atlantique_108_</v>
      </c>
      <c r="AB420" s="337">
        <f t="shared" si="59"/>
        <v>108</v>
      </c>
      <c r="AC420" s="330">
        <f t="shared" si="72"/>
        <v>370.38566498431504</v>
      </c>
      <c r="AD420" s="331">
        <f t="shared" si="67"/>
        <v>0</v>
      </c>
      <c r="AE420" s="338">
        <f t="shared" si="68"/>
        <v>322.9899998590148</v>
      </c>
    </row>
    <row r="421" spans="1:31" s="322" customFormat="1" hidden="1" x14ac:dyDescent="0.25">
      <c r="A421" s="320" t="s">
        <v>388</v>
      </c>
      <c r="B421" s="321" t="s">
        <v>10</v>
      </c>
      <c r="C421" s="321" t="s">
        <v>18</v>
      </c>
      <c r="D421" s="320" t="s">
        <v>137</v>
      </c>
      <c r="E421" s="321">
        <v>14</v>
      </c>
      <c r="F421" s="321">
        <v>118</v>
      </c>
      <c r="G421" s="321"/>
      <c r="J421" s="322">
        <v>281</v>
      </c>
      <c r="W421" s="329">
        <f>+VLOOKUP(A421,infradensité!$A$2:$B$67,2,FALSE)</f>
        <v>0.57999999999999996</v>
      </c>
      <c r="X421" s="329">
        <v>1.3</v>
      </c>
      <c r="Y421" s="330">
        <f t="shared" si="71"/>
        <v>211.874</v>
      </c>
      <c r="Z421" s="330">
        <f t="shared" si="73"/>
        <v>52.344889861796688</v>
      </c>
      <c r="AA421" s="336" t="str">
        <f t="shared" si="58"/>
        <v>Chêne sessile_F2_Classique_Guide chênaie atlantique_118_</v>
      </c>
      <c r="AB421" s="337">
        <f t="shared" si="59"/>
        <v>118</v>
      </c>
      <c r="AC421" s="330">
        <f t="shared" si="72"/>
        <v>460.18123317596252</v>
      </c>
      <c r="AD421" s="331">
        <f t="shared" si="67"/>
        <v>4152.8344908013878</v>
      </c>
      <c r="AE421" s="338">
        <f t="shared" si="68"/>
        <v>322.9899998590148</v>
      </c>
    </row>
    <row r="422" spans="1:31" s="322" customFormat="1" hidden="1" x14ac:dyDescent="0.25">
      <c r="A422" s="320" t="s">
        <v>388</v>
      </c>
      <c r="B422" s="321" t="s">
        <v>10</v>
      </c>
      <c r="C422" s="321" t="s">
        <v>18</v>
      </c>
      <c r="D422" s="320" t="s">
        <v>137</v>
      </c>
      <c r="E422" s="321">
        <v>14</v>
      </c>
      <c r="F422" s="321">
        <v>118</v>
      </c>
      <c r="G422" s="321"/>
      <c r="J422" s="322">
        <v>241</v>
      </c>
      <c r="O422" s="322">
        <f t="shared" si="70"/>
        <v>40</v>
      </c>
      <c r="W422" s="329">
        <f>+VLOOKUP(A422,infradensité!$A$2:$B$67,2,FALSE)</f>
        <v>0.57999999999999996</v>
      </c>
      <c r="X422" s="329">
        <v>1.3</v>
      </c>
      <c r="Y422" s="330">
        <f t="shared" si="71"/>
        <v>181.714</v>
      </c>
      <c r="Z422" s="330">
        <f t="shared" si="73"/>
        <v>45.703309000661321</v>
      </c>
      <c r="AA422" s="336" t="str">
        <f t="shared" si="58"/>
        <v>Chêne sessile_F2_Classique_Guide chênaie atlantique_118_</v>
      </c>
      <c r="AB422" s="337">
        <f t="shared" si="59"/>
        <v>118</v>
      </c>
      <c r="AC422" s="330">
        <f t="shared" si="72"/>
        <v>396.08514650948513</v>
      </c>
      <c r="AD422" s="331">
        <f t="shared" si="67"/>
        <v>0</v>
      </c>
      <c r="AE422" s="338">
        <f t="shared" si="68"/>
        <v>322.9899998590148</v>
      </c>
    </row>
    <row r="423" spans="1:31" s="322" customFormat="1" hidden="1" x14ac:dyDescent="0.25">
      <c r="A423" s="320" t="s">
        <v>388</v>
      </c>
      <c r="B423" s="321" t="s">
        <v>10</v>
      </c>
      <c r="C423" s="321" t="s">
        <v>18</v>
      </c>
      <c r="D423" s="320" t="s">
        <v>137</v>
      </c>
      <c r="E423" s="321">
        <v>14</v>
      </c>
      <c r="F423" s="321">
        <v>128</v>
      </c>
      <c r="G423" s="321"/>
      <c r="J423" s="322">
        <v>297</v>
      </c>
      <c r="W423" s="329">
        <f>+VLOOKUP(A423,infradensité!$A$2:$B$67,2,FALSE)</f>
        <v>0.57999999999999996</v>
      </c>
      <c r="X423" s="329">
        <v>1.3</v>
      </c>
      <c r="Y423" s="330">
        <f t="shared" si="71"/>
        <v>223.93799999999999</v>
      </c>
      <c r="Z423" s="330">
        <f t="shared" si="73"/>
        <v>54.969904783066404</v>
      </c>
      <c r="AA423" s="336" t="str">
        <f t="shared" si="58"/>
        <v>Chêne sessile_F2_Classique_Guide chênaie atlantique_128_</v>
      </c>
      <c r="AB423" s="337">
        <f t="shared" si="59"/>
        <v>128</v>
      </c>
      <c r="AC423" s="330">
        <f t="shared" si="72"/>
        <v>485.76460083050716</v>
      </c>
      <c r="AD423" s="331">
        <f t="shared" si="67"/>
        <v>4409.2487366999612</v>
      </c>
      <c r="AE423" s="338">
        <f t="shared" si="68"/>
        <v>322.9899998590148</v>
      </c>
    </row>
    <row r="424" spans="1:31" s="322" customFormat="1" hidden="1" x14ac:dyDescent="0.25">
      <c r="A424" s="320" t="s">
        <v>388</v>
      </c>
      <c r="B424" s="321" t="s">
        <v>10</v>
      </c>
      <c r="C424" s="321" t="s">
        <v>18</v>
      </c>
      <c r="D424" s="320" t="s">
        <v>137</v>
      </c>
      <c r="E424" s="321">
        <v>14</v>
      </c>
      <c r="F424" s="321">
        <v>128</v>
      </c>
      <c r="G424" s="321"/>
      <c r="J424" s="322">
        <v>258</v>
      </c>
      <c r="O424" s="322">
        <f t="shared" si="70"/>
        <v>39</v>
      </c>
      <c r="W424" s="329">
        <f>+VLOOKUP(A424,infradensité!$A$2:$B$67,2,FALSE)</f>
        <v>0.57999999999999996</v>
      </c>
      <c r="X424" s="329">
        <v>1.3</v>
      </c>
      <c r="Y424" s="330">
        <f t="shared" si="71"/>
        <v>194.53200000000001</v>
      </c>
      <c r="Z424" s="330">
        <f t="shared" si="73"/>
        <v>48.540534952652621</v>
      </c>
      <c r="AA424" s="336" t="str">
        <f t="shared" si="58"/>
        <v>Chêne sessile_F2_Classique_Guide chênaie atlantique_128_</v>
      </c>
      <c r="AB424" s="337">
        <f t="shared" si="59"/>
        <v>128</v>
      </c>
      <c r="AC424" s="330">
        <f t="shared" si="72"/>
        <v>423.35133170920335</v>
      </c>
      <c r="AD424" s="331">
        <f t="shared" si="67"/>
        <v>0</v>
      </c>
      <c r="AE424" s="338">
        <f t="shared" si="68"/>
        <v>322.9899998590148</v>
      </c>
    </row>
    <row r="425" spans="1:31" s="322" customFormat="1" hidden="1" x14ac:dyDescent="0.25">
      <c r="A425" s="320" t="s">
        <v>388</v>
      </c>
      <c r="B425" s="321" t="s">
        <v>10</v>
      </c>
      <c r="C425" s="321" t="s">
        <v>18</v>
      </c>
      <c r="D425" s="320" t="s">
        <v>137</v>
      </c>
      <c r="E425" s="321">
        <v>14</v>
      </c>
      <c r="F425" s="321">
        <v>138</v>
      </c>
      <c r="G425" s="321"/>
      <c r="J425" s="322">
        <v>315</v>
      </c>
      <c r="W425" s="329">
        <f>+VLOOKUP(A425,infradensité!$A$2:$B$67,2,FALSE)</f>
        <v>0.57999999999999996</v>
      </c>
      <c r="X425" s="329">
        <v>1.3</v>
      </c>
      <c r="Y425" s="330">
        <f t="shared" si="71"/>
        <v>237.51</v>
      </c>
      <c r="Z425" s="330">
        <f t="shared" si="73"/>
        <v>57.9034701060217</v>
      </c>
      <c r="AA425" s="336" t="str">
        <f t="shared" si="58"/>
        <v>Chêne sessile_F2_Classique_Guide chênaie atlantique_138_</v>
      </c>
      <c r="AB425" s="337">
        <f t="shared" si="59"/>
        <v>138</v>
      </c>
      <c r="AC425" s="330">
        <f t="shared" si="72"/>
        <v>514.5117937679878</v>
      </c>
      <c r="AD425" s="331">
        <f t="shared" si="67"/>
        <v>4689.3156273859558</v>
      </c>
      <c r="AE425" s="338">
        <f t="shared" si="68"/>
        <v>322.9899998590148</v>
      </c>
    </row>
    <row r="426" spans="1:31" s="322" customFormat="1" hidden="1" x14ac:dyDescent="0.25">
      <c r="A426" s="320" t="s">
        <v>388</v>
      </c>
      <c r="B426" s="321" t="s">
        <v>10</v>
      </c>
      <c r="C426" s="321" t="s">
        <v>18</v>
      </c>
      <c r="D426" s="320" t="s">
        <v>137</v>
      </c>
      <c r="E426" s="321">
        <v>14</v>
      </c>
      <c r="F426" s="321">
        <v>138</v>
      </c>
      <c r="G426" s="321"/>
      <c r="J426" s="322">
        <v>276</v>
      </c>
      <c r="O426" s="322">
        <f t="shared" si="70"/>
        <v>39</v>
      </c>
      <c r="W426" s="329">
        <f>+VLOOKUP(A426,infradensité!$A$2:$B$67,2,FALSE)</f>
        <v>0.57999999999999996</v>
      </c>
      <c r="X426" s="329">
        <v>1.3</v>
      </c>
      <c r="Y426" s="330">
        <f t="shared" si="71"/>
        <v>208.10400000000001</v>
      </c>
      <c r="Z426" s="330">
        <f t="shared" si="73"/>
        <v>51.52104354893045</v>
      </c>
      <c r="AA426" s="336" t="str">
        <f t="shared" si="58"/>
        <v>Chêne sessile_F2_Classique_Guide chênaie atlantique_138_</v>
      </c>
      <c r="AB426" s="337">
        <f t="shared" si="59"/>
        <v>138</v>
      </c>
      <c r="AC426" s="330">
        <f t="shared" si="72"/>
        <v>452.18028418105388</v>
      </c>
      <c r="AD426" s="331">
        <f t="shared" si="67"/>
        <v>0</v>
      </c>
      <c r="AE426" s="338">
        <f t="shared" si="68"/>
        <v>322.9899998590148</v>
      </c>
    </row>
    <row r="427" spans="1:31" s="322" customFormat="1" hidden="1" x14ac:dyDescent="0.25">
      <c r="A427" s="320" t="s">
        <v>388</v>
      </c>
      <c r="B427" s="321" t="s">
        <v>10</v>
      </c>
      <c r="C427" s="321" t="s">
        <v>18</v>
      </c>
      <c r="D427" s="320" t="s">
        <v>137</v>
      </c>
      <c r="E427" s="321">
        <v>14</v>
      </c>
      <c r="F427" s="321">
        <v>148</v>
      </c>
      <c r="G427" s="321"/>
      <c r="J427" s="322">
        <v>333</v>
      </c>
      <c r="W427" s="329">
        <f>+VLOOKUP(A427,infradensité!$A$2:$B$67,2,FALSE)</f>
        <v>0.57999999999999996</v>
      </c>
      <c r="X427" s="329">
        <v>1.3</v>
      </c>
      <c r="Y427" s="330">
        <f t="shared" si="71"/>
        <v>251.08199999999999</v>
      </c>
      <c r="Z427" s="330">
        <f t="shared" si="73"/>
        <v>60.817576600008699</v>
      </c>
      <c r="AA427" s="336" t="str">
        <f t="shared" si="58"/>
        <v>Chêne sessile_F2_Classique_Guide chênaie atlantique_148_</v>
      </c>
      <c r="AB427" s="337">
        <f t="shared" si="59"/>
        <v>148</v>
      </c>
      <c r="AC427" s="330">
        <f t="shared" si="72"/>
        <v>543.22509591168171</v>
      </c>
      <c r="AD427" s="331">
        <f t="shared" si="67"/>
        <v>4977.0269004636784</v>
      </c>
      <c r="AE427" s="338">
        <f t="shared" si="68"/>
        <v>322.9899998590148</v>
      </c>
    </row>
    <row r="428" spans="1:31" s="322" customFormat="1" hidden="1" x14ac:dyDescent="0.25">
      <c r="A428" s="320" t="s">
        <v>388</v>
      </c>
      <c r="B428" s="321" t="s">
        <v>10</v>
      </c>
      <c r="C428" s="321" t="s">
        <v>18</v>
      </c>
      <c r="D428" s="320" t="s">
        <v>137</v>
      </c>
      <c r="E428" s="321">
        <v>14</v>
      </c>
      <c r="F428" s="321">
        <v>148</v>
      </c>
      <c r="G428" s="321"/>
      <c r="J428" s="322">
        <v>293</v>
      </c>
      <c r="O428" s="322">
        <f t="shared" si="70"/>
        <v>40</v>
      </c>
      <c r="W428" s="329">
        <f>+VLOOKUP(A428,infradensité!$A$2:$B$67,2,FALSE)</f>
        <v>0.57999999999999996</v>
      </c>
      <c r="X428" s="329">
        <v>1.3</v>
      </c>
      <c r="Y428" s="330">
        <f t="shared" si="71"/>
        <v>220.922</v>
      </c>
      <c r="Z428" s="330">
        <f t="shared" si="73"/>
        <v>54.315229063403009</v>
      </c>
      <c r="AA428" s="336" t="str">
        <f t="shared" si="58"/>
        <v>Chêne sessile_F2_Classique_Guide chênaie atlantique_148_</v>
      </c>
      <c r="AB428" s="337">
        <f t="shared" si="59"/>
        <v>148</v>
      </c>
      <c r="AC428" s="330">
        <f t="shared" si="72"/>
        <v>479.37150728542679</v>
      </c>
      <c r="AD428" s="331">
        <f t="shared" si="67"/>
        <v>0</v>
      </c>
      <c r="AE428" s="338">
        <f t="shared" si="68"/>
        <v>322.9899998590148</v>
      </c>
    </row>
    <row r="429" spans="1:31" s="322" customFormat="1" hidden="1" x14ac:dyDescent="0.25">
      <c r="A429" s="320" t="s">
        <v>388</v>
      </c>
      <c r="B429" s="321" t="s">
        <v>10</v>
      </c>
      <c r="C429" s="321" t="s">
        <v>18</v>
      </c>
      <c r="D429" s="320" t="s">
        <v>137</v>
      </c>
      <c r="E429" s="321">
        <v>14</v>
      </c>
      <c r="F429" s="321">
        <v>158</v>
      </c>
      <c r="G429" s="321"/>
      <c r="J429" s="322">
        <v>351</v>
      </c>
      <c r="W429" s="329">
        <f>+VLOOKUP(A429,infradensité!$A$2:$B$67,2,FALSE)</f>
        <v>0.57999999999999996</v>
      </c>
      <c r="X429" s="329">
        <v>1.3</v>
      </c>
      <c r="Y429" s="330">
        <f t="shared" si="71"/>
        <v>264.654</v>
      </c>
      <c r="Z429" s="330">
        <f t="shared" si="73"/>
        <v>63.713396011211117</v>
      </c>
      <c r="AA429" s="336" t="str">
        <f t="shared" si="58"/>
        <v>Chêne sessile_F2_Classique_Guide chênaie atlantique_158_</v>
      </c>
      <c r="AB429" s="337">
        <f t="shared" si="59"/>
        <v>158</v>
      </c>
      <c r="AC429" s="330">
        <f t="shared" si="72"/>
        <v>571.90654805285931</v>
      </c>
      <c r="AD429" s="331">
        <f t="shared" si="67"/>
        <v>5256.3902766914307</v>
      </c>
      <c r="AE429" s="338">
        <f t="shared" si="68"/>
        <v>322.9899998590148</v>
      </c>
    </row>
    <row r="430" spans="1:31" s="322" customFormat="1" hidden="1" x14ac:dyDescent="0.25">
      <c r="A430" s="320" t="s">
        <v>388</v>
      </c>
      <c r="B430" s="321" t="s">
        <v>10</v>
      </c>
      <c r="C430" s="321" t="s">
        <v>18</v>
      </c>
      <c r="D430" s="320" t="s">
        <v>137</v>
      </c>
      <c r="E430" s="321">
        <v>14</v>
      </c>
      <c r="F430" s="321">
        <v>158</v>
      </c>
      <c r="G430" s="321"/>
      <c r="J430" s="322">
        <v>310</v>
      </c>
      <c r="O430" s="322">
        <f t="shared" si="70"/>
        <v>41</v>
      </c>
      <c r="W430" s="329">
        <f>+VLOOKUP(A430,infradensité!$A$2:$B$67,2,FALSE)</f>
        <v>0.57999999999999996</v>
      </c>
      <c r="X430" s="329">
        <v>1.3</v>
      </c>
      <c r="Y430" s="330">
        <f t="shared" si="71"/>
        <v>233.74</v>
      </c>
      <c r="Z430" s="330">
        <f t="shared" si="73"/>
        <v>57.090596247628781</v>
      </c>
      <c r="AA430" s="336" t="str">
        <f t="shared" si="58"/>
        <v>Chêne sessile_F2_Classique_Guide chênaie atlantique_158_</v>
      </c>
      <c r="AB430" s="337">
        <f t="shared" si="59"/>
        <v>158</v>
      </c>
      <c r="AC430" s="330">
        <f t="shared" si="72"/>
        <v>506.5299551312869</v>
      </c>
      <c r="AD430" s="331">
        <f t="shared" si="67"/>
        <v>0</v>
      </c>
      <c r="AE430" s="338">
        <f t="shared" si="68"/>
        <v>322.9899998590148</v>
      </c>
    </row>
    <row r="431" spans="1:31" s="322" customFormat="1" hidden="1" x14ac:dyDescent="0.25">
      <c r="A431" s="320" t="s">
        <v>388</v>
      </c>
      <c r="B431" s="321" t="s">
        <v>10</v>
      </c>
      <c r="C431" s="321" t="s">
        <v>18</v>
      </c>
      <c r="D431" s="320" t="s">
        <v>137</v>
      </c>
      <c r="E431" s="321">
        <v>14</v>
      </c>
      <c r="F431" s="321">
        <v>168</v>
      </c>
      <c r="G431" s="321"/>
      <c r="J431" s="322">
        <v>369</v>
      </c>
      <c r="W431" s="329">
        <f>+VLOOKUP(A431,infradensité!$A$2:$B$67,2,FALSE)</f>
        <v>0.57999999999999996</v>
      </c>
      <c r="X431" s="329">
        <v>1.3</v>
      </c>
      <c r="Y431" s="330">
        <f t="shared" si="71"/>
        <v>278.226</v>
      </c>
      <c r="Z431" s="330">
        <f t="shared" si="73"/>
        <v>66.591973118559736</v>
      </c>
      <c r="AA431" s="336" t="str">
        <f t="shared" ref="AA431:AA494" si="74">+_xlfn.CONCAT(A431,"_",B431,"_",C431,"_",D431,"_",AB431,"_")</f>
        <v>Chêne sessile_F2_Classique_Guide chênaie atlantique_168_</v>
      </c>
      <c r="AB431" s="337">
        <f t="shared" ref="AB431:AB494" si="75">F431</f>
        <v>168</v>
      </c>
      <c r="AC431" s="330">
        <f t="shared" si="72"/>
        <v>600.55796984815822</v>
      </c>
      <c r="AD431" s="331">
        <f t="shared" si="67"/>
        <v>5535.4396248972262</v>
      </c>
      <c r="AE431" s="338">
        <f t="shared" si="68"/>
        <v>322.9899998590148</v>
      </c>
    </row>
    <row r="432" spans="1:31" s="322" customFormat="1" hidden="1" x14ac:dyDescent="0.25">
      <c r="A432" s="320" t="s">
        <v>388</v>
      </c>
      <c r="B432" s="321" t="s">
        <v>10</v>
      </c>
      <c r="C432" s="321" t="s">
        <v>18</v>
      </c>
      <c r="D432" s="320" t="s">
        <v>137</v>
      </c>
      <c r="E432" s="321">
        <v>14</v>
      </c>
      <c r="F432" s="321">
        <v>168</v>
      </c>
      <c r="G432" s="321"/>
      <c r="J432" s="322">
        <v>328</v>
      </c>
      <c r="O432" s="322">
        <f t="shared" si="70"/>
        <v>41</v>
      </c>
      <c r="W432" s="329">
        <f>+VLOOKUP(A432,infradensité!$A$2:$B$67,2,FALSE)</f>
        <v>0.57999999999999996</v>
      </c>
      <c r="X432" s="329">
        <v>1.3</v>
      </c>
      <c r="Y432" s="330">
        <f t="shared" si="71"/>
        <v>247.31200000000001</v>
      </c>
      <c r="Z432" s="330">
        <f t="shared" si="73"/>
        <v>60.009984471215603</v>
      </c>
      <c r="AA432" s="336" t="str">
        <f t="shared" si="74"/>
        <v>Chêne sessile_F2_Classique_Guide chênaie atlantique_168_</v>
      </c>
      <c r="AB432" s="337">
        <f t="shared" si="75"/>
        <v>168</v>
      </c>
      <c r="AC432" s="330">
        <f t="shared" si="72"/>
        <v>535.25245628736718</v>
      </c>
      <c r="AD432" s="331">
        <f t="shared" si="67"/>
        <v>0</v>
      </c>
      <c r="AE432" s="338">
        <f t="shared" si="68"/>
        <v>322.9899998590148</v>
      </c>
    </row>
    <row r="433" spans="1:31" s="322" customFormat="1" hidden="1" x14ac:dyDescent="0.25">
      <c r="A433" s="320" t="s">
        <v>388</v>
      </c>
      <c r="B433" s="321" t="s">
        <v>10</v>
      </c>
      <c r="C433" s="321" t="s">
        <v>18</v>
      </c>
      <c r="D433" s="320" t="s">
        <v>137</v>
      </c>
      <c r="E433" s="321">
        <v>14</v>
      </c>
      <c r="F433" s="321">
        <v>180</v>
      </c>
      <c r="G433" s="321"/>
      <c r="J433" s="322">
        <v>368</v>
      </c>
      <c r="W433" s="329">
        <f>+VLOOKUP(A433,infradensité!$A$2:$B$67,2,FALSE)</f>
        <v>0.57999999999999996</v>
      </c>
      <c r="X433" s="329">
        <v>1.3</v>
      </c>
      <c r="Y433" s="330">
        <f t="shared" si="71"/>
        <v>277.47199999999998</v>
      </c>
      <c r="Z433" s="330">
        <f t="shared" si="73"/>
        <v>66.432488139207578</v>
      </c>
      <c r="AA433" s="336" t="str">
        <f t="shared" si="74"/>
        <v>Chêne sessile_F2_Classique_Guide chênaie atlantique_180_</v>
      </c>
      <c r="AB433" s="337">
        <f t="shared" si="75"/>
        <v>180</v>
      </c>
      <c r="AC433" s="330">
        <f t="shared" si="72"/>
        <v>598.96698350911981</v>
      </c>
      <c r="AD433" s="331">
        <f t="shared" si="67"/>
        <v>6805.3166387789224</v>
      </c>
      <c r="AE433" s="338">
        <f t="shared" si="68"/>
        <v>322.9899998590148</v>
      </c>
    </row>
    <row r="434" spans="1:31" x14ac:dyDescent="0.25">
      <c r="A434" s="92" t="s">
        <v>308</v>
      </c>
      <c r="B434" s="92" t="s">
        <v>10</v>
      </c>
      <c r="C434" s="92" t="s">
        <v>18</v>
      </c>
      <c r="D434" s="92" t="s">
        <v>1498</v>
      </c>
      <c r="F434" s="92">
        <v>0</v>
      </c>
      <c r="J434" s="4">
        <v>0</v>
      </c>
      <c r="W434" s="329">
        <f>+VLOOKUP(A434,infradensité!$A$2:$B$67,2,FALSE)</f>
        <v>0.36</v>
      </c>
      <c r="X434" s="329">
        <v>1.3</v>
      </c>
      <c r="Y434" s="330">
        <f t="shared" si="71"/>
        <v>0</v>
      </c>
      <c r="Z434" s="330" t="e">
        <f t="shared" si="73"/>
        <v>#NUM!</v>
      </c>
      <c r="AA434" s="95" t="str">
        <f t="shared" si="74"/>
        <v>Cèdre de l'Atlas_F2_Classique_INRA_0_</v>
      </c>
      <c r="AB434" s="1">
        <f t="shared" si="75"/>
        <v>0</v>
      </c>
      <c r="AC434" s="330">
        <v>0</v>
      </c>
      <c r="AD434" s="331">
        <f t="shared" si="67"/>
        <v>0</v>
      </c>
      <c r="AE434" s="1">
        <f>+SUM($AD$434:$AD$544)/110</f>
        <v>307.81205601511681</v>
      </c>
    </row>
    <row r="435" spans="1:31" x14ac:dyDescent="0.25">
      <c r="A435" s="92" t="s">
        <v>308</v>
      </c>
      <c r="B435" s="92" t="s">
        <v>10</v>
      </c>
      <c r="C435" s="92" t="s">
        <v>18</v>
      </c>
      <c r="D435" s="92" t="s">
        <v>1498</v>
      </c>
      <c r="F435" s="92">
        <v>1</v>
      </c>
      <c r="J435">
        <v>7.15</v>
      </c>
      <c r="W435" s="329">
        <f>+VLOOKUP(A435,infradensité!$A$2:$B$67,2,FALSE)</f>
        <v>0.36</v>
      </c>
      <c r="X435" s="329">
        <v>1.3</v>
      </c>
      <c r="Y435" s="330">
        <f t="shared" si="71"/>
        <v>3.3462000000000001</v>
      </c>
      <c r="Z435" s="330">
        <f t="shared" si="73"/>
        <v>1.3398189597210337</v>
      </c>
      <c r="AA435" s="95" t="str">
        <f t="shared" si="74"/>
        <v>Cèdre de l'Atlas_F2_Classique_INRA_1_</v>
      </c>
      <c r="AB435" s="1">
        <f t="shared" si="75"/>
        <v>1</v>
      </c>
      <c r="AC435" s="330">
        <f t="shared" si="72"/>
        <v>8.161483021514135</v>
      </c>
      <c r="AD435" s="331">
        <f t="shared" si="67"/>
        <v>4.0807415107570675</v>
      </c>
      <c r="AE435" s="1">
        <f t="shared" ref="AE435:AE498" si="76">+SUM($AD$434:$AD$544)/110</f>
        <v>307.81205601511681</v>
      </c>
    </row>
    <row r="436" spans="1:31" x14ac:dyDescent="0.25">
      <c r="A436" s="92" t="s">
        <v>308</v>
      </c>
      <c r="B436" s="92" t="s">
        <v>10</v>
      </c>
      <c r="C436" s="92" t="s">
        <v>18</v>
      </c>
      <c r="D436" s="92" t="s">
        <v>1498</v>
      </c>
      <c r="F436" s="92">
        <v>2</v>
      </c>
      <c r="J436">
        <v>14.3</v>
      </c>
      <c r="W436" s="329">
        <f>+VLOOKUP(A436,infradensité!$A$2:$B$67,2,FALSE)</f>
        <v>0.36</v>
      </c>
      <c r="X436" s="329">
        <v>1.3</v>
      </c>
      <c r="Y436" s="330">
        <f t="shared" si="71"/>
        <v>6.6924000000000001</v>
      </c>
      <c r="Z436" s="330">
        <f t="shared" si="73"/>
        <v>2.4719303135641653</v>
      </c>
      <c r="AA436" s="95" t="str">
        <f t="shared" si="74"/>
        <v>Cèdre de l'Atlas_F2_Classique_INRA_2_</v>
      </c>
      <c r="AB436" s="1">
        <f t="shared" si="75"/>
        <v>2</v>
      </c>
      <c r="AC436" s="330">
        <f t="shared" si="72"/>
        <v>15.961208629457587</v>
      </c>
      <c r="AD436" s="331">
        <f t="shared" si="67"/>
        <v>12.061345825485862</v>
      </c>
      <c r="AE436" s="1">
        <f t="shared" si="76"/>
        <v>307.81205601511681</v>
      </c>
    </row>
    <row r="437" spans="1:31" x14ac:dyDescent="0.25">
      <c r="A437" s="92" t="s">
        <v>308</v>
      </c>
      <c r="B437" s="92" t="s">
        <v>10</v>
      </c>
      <c r="C437" s="92" t="s">
        <v>18</v>
      </c>
      <c r="D437" s="92" t="s">
        <v>1498</v>
      </c>
      <c r="F437" s="92">
        <v>3</v>
      </c>
      <c r="J437">
        <v>21.450000000000003</v>
      </c>
      <c r="W437" s="329">
        <f>+VLOOKUP(A437,infradensité!$A$2:$B$67,2,FALSE)</f>
        <v>0.36</v>
      </c>
      <c r="X437" s="329">
        <v>1.3</v>
      </c>
      <c r="Y437" s="330">
        <f t="shared" si="71"/>
        <v>10.038600000000001</v>
      </c>
      <c r="Z437" s="330">
        <f t="shared" si="73"/>
        <v>3.5369625369783226</v>
      </c>
      <c r="AA437" s="95" t="str">
        <f t="shared" si="74"/>
        <v>Cèdre de l'Atlas_F2_Classique_INRA_3_</v>
      </c>
      <c r="AB437" s="1">
        <f t="shared" si="75"/>
        <v>3</v>
      </c>
      <c r="AC437" s="330">
        <f t="shared" si="72"/>
        <v>23.64410475190391</v>
      </c>
      <c r="AD437" s="331">
        <f t="shared" si="67"/>
        <v>19.802656690680749</v>
      </c>
      <c r="AE437" s="1">
        <f t="shared" si="76"/>
        <v>307.81205601511681</v>
      </c>
    </row>
    <row r="438" spans="1:31" x14ac:dyDescent="0.25">
      <c r="A438" s="92" t="s">
        <v>308</v>
      </c>
      <c r="B438" s="92" t="s">
        <v>10</v>
      </c>
      <c r="C438" s="92" t="s">
        <v>18</v>
      </c>
      <c r="D438" s="92" t="s">
        <v>1498</v>
      </c>
      <c r="F438" s="92">
        <v>4</v>
      </c>
      <c r="J438">
        <v>28.6</v>
      </c>
      <c r="W438" s="329">
        <f>+VLOOKUP(A438,infradensité!$A$2:$B$67,2,FALSE)</f>
        <v>0.36</v>
      </c>
      <c r="X438" s="329">
        <v>1.3</v>
      </c>
      <c r="Y438" s="330">
        <f t="shared" si="71"/>
        <v>13.3848</v>
      </c>
      <c r="Z438" s="330">
        <f t="shared" si="73"/>
        <v>4.5606456236368675</v>
      </c>
      <c r="AA438" s="95" t="str">
        <f t="shared" si="74"/>
        <v>Cèdre de l'Atlas_F2_Classique_INRA_4_</v>
      </c>
      <c r="AB438" s="1">
        <f t="shared" si="75"/>
        <v>4</v>
      </c>
      <c r="AC438" s="330">
        <f t="shared" si="72"/>
        <v>31.254984461167542</v>
      </c>
      <c r="AD438" s="331">
        <f t="shared" si="67"/>
        <v>27.449544606535724</v>
      </c>
      <c r="AE438" s="1">
        <f t="shared" si="76"/>
        <v>307.81205601511681</v>
      </c>
    </row>
    <row r="439" spans="1:31" x14ac:dyDescent="0.25">
      <c r="A439" s="92" t="s">
        <v>308</v>
      </c>
      <c r="B439" s="92" t="s">
        <v>10</v>
      </c>
      <c r="C439" s="92" t="s">
        <v>18</v>
      </c>
      <c r="D439" s="92" t="s">
        <v>1498</v>
      </c>
      <c r="F439" s="92">
        <v>5</v>
      </c>
      <c r="J439">
        <v>35.75</v>
      </c>
      <c r="W439" s="329">
        <f>+VLOOKUP(A439,infradensité!$A$2:$B$67,2,FALSE)</f>
        <v>0.36</v>
      </c>
      <c r="X439" s="329">
        <v>1.3</v>
      </c>
      <c r="Y439" s="330">
        <f t="shared" si="71"/>
        <v>16.730999999999998</v>
      </c>
      <c r="Z439" s="330">
        <f t="shared" si="73"/>
        <v>5.5546412501575304</v>
      </c>
      <c r="AA439" s="95" t="str">
        <f t="shared" si="74"/>
        <v>Cèdre de l'Atlas_F2_Classique_INRA_5_</v>
      </c>
      <c r="AB439" s="1">
        <f t="shared" si="75"/>
        <v>5</v>
      </c>
      <c r="AC439" s="330">
        <f t="shared" si="72"/>
        <v>38.814158510691023</v>
      </c>
      <c r="AD439" s="331">
        <f t="shared" si="67"/>
        <v>35.034571485929284</v>
      </c>
      <c r="AE439" s="1">
        <f t="shared" si="76"/>
        <v>307.81205601511681</v>
      </c>
    </row>
    <row r="440" spans="1:31" x14ac:dyDescent="0.25">
      <c r="A440" s="92" t="s">
        <v>308</v>
      </c>
      <c r="B440" s="92" t="s">
        <v>10</v>
      </c>
      <c r="C440" s="92" t="s">
        <v>18</v>
      </c>
      <c r="D440" s="92" t="s">
        <v>1498</v>
      </c>
      <c r="F440" s="92">
        <v>6</v>
      </c>
      <c r="J440">
        <v>42.900000000000006</v>
      </c>
      <c r="W440" s="329">
        <f>+VLOOKUP(A440,infradensité!$A$2:$B$67,2,FALSE)</f>
        <v>0.36</v>
      </c>
      <c r="X440" s="329">
        <v>1.3</v>
      </c>
      <c r="Y440" s="330">
        <f t="shared" si="71"/>
        <v>20.077200000000001</v>
      </c>
      <c r="Z440" s="330">
        <f t="shared" si="73"/>
        <v>6.5256017237716613</v>
      </c>
      <c r="AA440" s="95" t="str">
        <f t="shared" si="74"/>
        <v>Cèdre de l'Atlas_F2_Classique_INRA_6_</v>
      </c>
      <c r="AB440" s="1">
        <f t="shared" si="75"/>
        <v>6</v>
      </c>
      <c r="AC440" s="330">
        <f t="shared" si="72"/>
        <v>46.333213002235645</v>
      </c>
      <c r="AD440" s="331">
        <f t="shared" si="67"/>
        <v>42.573685756463334</v>
      </c>
      <c r="AE440" s="1">
        <f t="shared" si="76"/>
        <v>307.81205601511681</v>
      </c>
    </row>
    <row r="441" spans="1:31" x14ac:dyDescent="0.25">
      <c r="A441" s="92" t="s">
        <v>308</v>
      </c>
      <c r="B441" s="92" t="s">
        <v>10</v>
      </c>
      <c r="C441" s="92" t="s">
        <v>18</v>
      </c>
      <c r="D441" s="92" t="s">
        <v>1498</v>
      </c>
      <c r="F441" s="92">
        <v>7</v>
      </c>
      <c r="J441">
        <v>50.050000000000004</v>
      </c>
      <c r="W441" s="329">
        <f>+VLOOKUP(A441,infradensité!$A$2:$B$67,2,FALSE)</f>
        <v>0.36</v>
      </c>
      <c r="X441" s="329">
        <v>1.3</v>
      </c>
      <c r="Y441" s="330">
        <f t="shared" si="71"/>
        <v>23.423400000000001</v>
      </c>
      <c r="Z441" s="330">
        <f t="shared" si="73"/>
        <v>7.477815529736108</v>
      </c>
      <c r="AA441" s="95" t="str">
        <f t="shared" si="74"/>
        <v>Cèdre de l'Atlas_F2_Classique_INRA_7_</v>
      </c>
      <c r="AB441" s="1">
        <f t="shared" si="75"/>
        <v>7</v>
      </c>
      <c r="AC441" s="330">
        <f t="shared" si="72"/>
        <v>53.819617047623723</v>
      </c>
      <c r="AD441" s="331">
        <f t="shared" si="67"/>
        <v>50.076415024929688</v>
      </c>
      <c r="AE441" s="1">
        <f t="shared" si="76"/>
        <v>307.81205601511681</v>
      </c>
    </row>
    <row r="442" spans="1:31" x14ac:dyDescent="0.25">
      <c r="A442" s="92" t="s">
        <v>308</v>
      </c>
      <c r="B442" s="92" t="s">
        <v>10</v>
      </c>
      <c r="C442" s="92" t="s">
        <v>18</v>
      </c>
      <c r="D442" s="92" t="s">
        <v>1498</v>
      </c>
      <c r="F442" s="92">
        <v>8</v>
      </c>
      <c r="J442">
        <v>57.2</v>
      </c>
      <c r="W442" s="329">
        <f>+VLOOKUP(A442,infradensité!$A$2:$B$67,2,FALSE)</f>
        <v>0.36</v>
      </c>
      <c r="X442" s="329">
        <v>1.3</v>
      </c>
      <c r="Y442" s="330">
        <f t="shared" si="71"/>
        <v>26.769600000000001</v>
      </c>
      <c r="Z442" s="330">
        <f t="shared" si="73"/>
        <v>8.4142697673415618</v>
      </c>
      <c r="AA442" s="95" t="str">
        <f t="shared" si="74"/>
        <v>Cèdre de l'Atlas_F2_Classique_INRA_8_</v>
      </c>
      <c r="AB442" s="1">
        <f t="shared" si="75"/>
        <v>8</v>
      </c>
      <c r="AC442" s="330">
        <f t="shared" si="72"/>
        <v>61.278573178119878</v>
      </c>
      <c r="AD442" s="331">
        <f t="shared" si="67"/>
        <v>57.549095112871797</v>
      </c>
      <c r="AE442" s="1">
        <f t="shared" si="76"/>
        <v>307.81205601511681</v>
      </c>
    </row>
    <row r="443" spans="1:31" x14ac:dyDescent="0.25">
      <c r="A443" s="92" t="s">
        <v>308</v>
      </c>
      <c r="B443" s="92" t="s">
        <v>10</v>
      </c>
      <c r="C443" s="92" t="s">
        <v>18</v>
      </c>
      <c r="D443" s="92" t="s">
        <v>1498</v>
      </c>
      <c r="F443" s="92">
        <v>9</v>
      </c>
      <c r="J443">
        <v>64.350000000000009</v>
      </c>
      <c r="W443" s="329">
        <f>+VLOOKUP(A443,infradensité!$A$2:$B$67,2,FALSE)</f>
        <v>0.36</v>
      </c>
      <c r="X443" s="329">
        <v>1.3</v>
      </c>
      <c r="Y443" s="330">
        <f t="shared" si="71"/>
        <v>30.115800000000004</v>
      </c>
      <c r="Z443" s="330">
        <f t="shared" si="73"/>
        <v>9.3371599925656295</v>
      </c>
      <c r="AA443" s="95" t="str">
        <f t="shared" si="74"/>
        <v>Cèdre de l'Atlas_F2_Classique_INRA_9_</v>
      </c>
      <c r="AB443" s="1">
        <f t="shared" si="75"/>
        <v>9</v>
      </c>
      <c r="AC443" s="330">
        <f t="shared" si="72"/>
        <v>68.713905320385138</v>
      </c>
      <c r="AD443" s="331">
        <f t="shared" si="67"/>
        <v>64.996239249252511</v>
      </c>
      <c r="AE443" s="1">
        <f t="shared" si="76"/>
        <v>307.81205601511681</v>
      </c>
    </row>
    <row r="444" spans="1:31" x14ac:dyDescent="0.25">
      <c r="A444" s="92" t="s">
        <v>308</v>
      </c>
      <c r="B444" s="92" t="s">
        <v>10</v>
      </c>
      <c r="C444" s="92" t="s">
        <v>18</v>
      </c>
      <c r="D444" s="92" t="s">
        <v>1498</v>
      </c>
      <c r="F444" s="92">
        <v>10</v>
      </c>
      <c r="J444">
        <v>71.5</v>
      </c>
      <c r="W444" s="329">
        <f>+VLOOKUP(A444,infradensité!$A$2:$B$67,2,FALSE)</f>
        <v>0.36</v>
      </c>
      <c r="X444" s="329">
        <v>1.3</v>
      </c>
      <c r="Y444" s="330">
        <f t="shared" si="71"/>
        <v>33.461999999999996</v>
      </c>
      <c r="Z444" s="330">
        <f t="shared" si="73"/>
        <v>10.248165237262528</v>
      </c>
      <c r="AA444" s="95" t="str">
        <f t="shared" si="74"/>
        <v>Cèdre de l'Atlas_F2_Classique_INRA_10_</v>
      </c>
      <c r="AB444" s="1">
        <f t="shared" si="75"/>
        <v>10</v>
      </c>
      <c r="AC444" s="330">
        <f t="shared" si="72"/>
        <v>76.128537788232222</v>
      </c>
      <c r="AD444" s="331">
        <f t="shared" si="67"/>
        <v>72.421221554308687</v>
      </c>
      <c r="AE444" s="1">
        <f t="shared" si="76"/>
        <v>307.81205601511681</v>
      </c>
    </row>
    <row r="445" spans="1:31" x14ac:dyDescent="0.25">
      <c r="A445" s="92" t="s">
        <v>308</v>
      </c>
      <c r="B445" s="92" t="s">
        <v>10</v>
      </c>
      <c r="C445" s="92" t="s">
        <v>18</v>
      </c>
      <c r="D445" s="92" t="s">
        <v>1498</v>
      </c>
      <c r="F445" s="92">
        <v>11</v>
      </c>
      <c r="J445">
        <v>78.650000000000006</v>
      </c>
      <c r="W445" s="329">
        <f>+VLOOKUP(A445,infradensité!$A$2:$B$67,2,FALSE)</f>
        <v>0.36</v>
      </c>
      <c r="X445" s="329">
        <v>1.3</v>
      </c>
      <c r="Y445" s="330">
        <f t="shared" si="71"/>
        <v>36.808199999999999</v>
      </c>
      <c r="Z445" s="330">
        <f t="shared" si="73"/>
        <v>11.148609294698469</v>
      </c>
      <c r="AA445" s="95" t="str">
        <f t="shared" si="74"/>
        <v>Cèdre de l'Atlas_F2_Classique_INRA_11_</v>
      </c>
      <c r="AB445" s="1">
        <f t="shared" si="75"/>
        <v>11</v>
      </c>
      <c r="AC445" s="330">
        <f t="shared" si="72"/>
        <v>83.524776188266486</v>
      </c>
      <c r="AD445" s="331">
        <f t="shared" si="67"/>
        <v>79.826656988249354</v>
      </c>
      <c r="AE445" s="1">
        <f t="shared" si="76"/>
        <v>307.81205601511681</v>
      </c>
    </row>
    <row r="446" spans="1:31" x14ac:dyDescent="0.25">
      <c r="A446" s="92" t="s">
        <v>308</v>
      </c>
      <c r="B446" s="92" t="s">
        <v>10</v>
      </c>
      <c r="C446" s="92" t="s">
        <v>18</v>
      </c>
      <c r="D446" s="92" t="s">
        <v>1498</v>
      </c>
      <c r="F446" s="92">
        <v>12</v>
      </c>
      <c r="J446">
        <v>85.800000000000011</v>
      </c>
      <c r="W446" s="329">
        <f>+VLOOKUP(A446,infradensité!$A$2:$B$67,2,FALSE)</f>
        <v>0.36</v>
      </c>
      <c r="X446" s="329">
        <v>1.3</v>
      </c>
      <c r="Y446" s="330">
        <f t="shared" si="71"/>
        <v>40.154400000000003</v>
      </c>
      <c r="Z446" s="330">
        <f t="shared" si="73"/>
        <v>12.039561463286329</v>
      </c>
      <c r="AA446" s="95" t="str">
        <f t="shared" si="74"/>
        <v>Cèdre de l'Atlas_F2_Classique_INRA_12_</v>
      </c>
      <c r="AB446" s="1">
        <f t="shared" si="75"/>
        <v>12</v>
      </c>
      <c r="AC446" s="330">
        <f t="shared" si="72"/>
        <v>90.90448288189036</v>
      </c>
      <c r="AD446" s="331">
        <f t="shared" si="67"/>
        <v>87.214629535078416</v>
      </c>
      <c r="AE446" s="1">
        <f t="shared" si="76"/>
        <v>307.81205601511681</v>
      </c>
    </row>
    <row r="447" spans="1:31" x14ac:dyDescent="0.25">
      <c r="A447" s="92" t="s">
        <v>308</v>
      </c>
      <c r="B447" s="92" t="s">
        <v>10</v>
      </c>
      <c r="C447" s="92" t="s">
        <v>18</v>
      </c>
      <c r="D447" s="92" t="s">
        <v>1498</v>
      </c>
      <c r="F447" s="92">
        <v>13</v>
      </c>
      <c r="J447">
        <v>92.95</v>
      </c>
      <c r="W447" s="329">
        <f>+VLOOKUP(A447,infradensité!$A$2:$B$67,2,FALSE)</f>
        <v>0.36</v>
      </c>
      <c r="X447" s="329">
        <v>1.3</v>
      </c>
      <c r="Y447" s="330">
        <f t="shared" si="71"/>
        <v>43.500599999999999</v>
      </c>
      <c r="Z447" s="330">
        <f t="shared" si="73"/>
        <v>12.921902662385671</v>
      </c>
      <c r="AA447" s="95" t="str">
        <f t="shared" si="74"/>
        <v>Cèdre de l'Atlas_F2_Classique_INRA_13_</v>
      </c>
      <c r="AB447" s="1">
        <f t="shared" si="75"/>
        <v>13</v>
      </c>
      <c r="AC447" s="330">
        <f t="shared" si="72"/>
        <v>98.269192136988366</v>
      </c>
      <c r="AD447" s="331">
        <f t="shared" si="67"/>
        <v>94.586837509439363</v>
      </c>
      <c r="AE447" s="1">
        <f t="shared" si="76"/>
        <v>307.81205601511681</v>
      </c>
    </row>
    <row r="448" spans="1:31" x14ac:dyDescent="0.25">
      <c r="A448" s="92" t="s">
        <v>308</v>
      </c>
      <c r="B448" s="92" t="s">
        <v>10</v>
      </c>
      <c r="C448" s="92" t="s">
        <v>18</v>
      </c>
      <c r="D448" s="92" t="s">
        <v>1498</v>
      </c>
      <c r="F448" s="92">
        <v>14</v>
      </c>
      <c r="J448">
        <v>100.10000000000001</v>
      </c>
      <c r="W448" s="329">
        <f>+VLOOKUP(A448,infradensité!$A$2:$B$67,2,FALSE)</f>
        <v>0.36</v>
      </c>
      <c r="X448" s="329">
        <v>1.3</v>
      </c>
      <c r="Y448" s="330">
        <f t="shared" si="71"/>
        <v>46.846800000000002</v>
      </c>
      <c r="Z448" s="330">
        <f t="shared" si="73"/>
        <v>13.796370586548711</v>
      </c>
      <c r="AA448" s="95" t="str">
        <f t="shared" si="74"/>
        <v>Cèdre de l'Atlas_F2_Classique_INRA_14_</v>
      </c>
      <c r="AB448" s="1">
        <f t="shared" si="75"/>
        <v>14</v>
      </c>
      <c r="AC448" s="330">
        <f t="shared" si="72"/>
        <v>105.62018877157233</v>
      </c>
      <c r="AD448" s="331">
        <f t="shared" si="67"/>
        <v>101.94469045428035</v>
      </c>
      <c r="AE448" s="1">
        <f t="shared" si="76"/>
        <v>307.81205601511681</v>
      </c>
    </row>
    <row r="449" spans="1:31" x14ac:dyDescent="0.25">
      <c r="A449" s="92" t="s">
        <v>308</v>
      </c>
      <c r="B449" s="92" t="s">
        <v>10</v>
      </c>
      <c r="C449" s="92" t="s">
        <v>18</v>
      </c>
      <c r="D449" s="92" t="s">
        <v>1498</v>
      </c>
      <c r="F449" s="92">
        <v>15</v>
      </c>
      <c r="J449">
        <v>107.25</v>
      </c>
      <c r="W449" s="329">
        <f>+VLOOKUP(A449,infradensité!$A$2:$B$67,2,FALSE)</f>
        <v>0.36</v>
      </c>
      <c r="X449" s="329">
        <v>1.3</v>
      </c>
      <c r="Y449" s="330">
        <f t="shared" si="71"/>
        <v>50.192999999999998</v>
      </c>
      <c r="Z449" s="330">
        <f t="shared" si="73"/>
        <v>14.663591573784165</v>
      </c>
      <c r="AA449" s="95" t="str">
        <f t="shared" si="74"/>
        <v>Cèdre de l'Atlas_F2_Classique_INRA_15_</v>
      </c>
      <c r="AB449" s="1">
        <f t="shared" si="75"/>
        <v>15</v>
      </c>
      <c r="AC449" s="330">
        <f t="shared" si="72"/>
        <v>112.95856365767406</v>
      </c>
      <c r="AD449" s="331">
        <f t="shared" si="67"/>
        <v>109.28937621462319</v>
      </c>
      <c r="AE449" s="1">
        <f t="shared" si="76"/>
        <v>307.81205601511681</v>
      </c>
    </row>
    <row r="450" spans="1:31" x14ac:dyDescent="0.25">
      <c r="A450" s="92" t="s">
        <v>308</v>
      </c>
      <c r="B450" s="92" t="s">
        <v>10</v>
      </c>
      <c r="C450" s="92" t="s">
        <v>18</v>
      </c>
      <c r="D450" s="92" t="s">
        <v>1498</v>
      </c>
      <c r="F450" s="92">
        <v>16</v>
      </c>
      <c r="J450">
        <v>114.4</v>
      </c>
      <c r="W450" s="329">
        <f>+VLOOKUP(A450,infradensité!$A$2:$B$67,2,FALSE)</f>
        <v>0.36</v>
      </c>
      <c r="X450" s="329">
        <v>1.3</v>
      </c>
      <c r="Y450" s="330">
        <f t="shared" si="71"/>
        <v>53.539200000000001</v>
      </c>
      <c r="Z450" s="330">
        <f t="shared" si="73"/>
        <v>15.524103725721874</v>
      </c>
      <c r="AA450" s="95" t="str">
        <f t="shared" si="74"/>
        <v>Cèdre de l'Atlas_F2_Classique_INRA_16_</v>
      </c>
      <c r="AB450" s="1">
        <f t="shared" si="75"/>
        <v>16</v>
      </c>
      <c r="AC450" s="330">
        <f t="shared" si="72"/>
        <v>120.28525398896561</v>
      </c>
      <c r="AD450" s="331">
        <f t="shared" si="67"/>
        <v>116.62190882331984</v>
      </c>
      <c r="AE450" s="1">
        <f t="shared" si="76"/>
        <v>307.81205601511681</v>
      </c>
    </row>
    <row r="451" spans="1:31" x14ac:dyDescent="0.25">
      <c r="A451" s="92" t="s">
        <v>308</v>
      </c>
      <c r="B451" s="92" t="s">
        <v>10</v>
      </c>
      <c r="C451" s="92" t="s">
        <v>18</v>
      </c>
      <c r="D451" s="92" t="s">
        <v>1498</v>
      </c>
      <c r="F451" s="92">
        <v>17</v>
      </c>
      <c r="J451">
        <v>121.55000000000001</v>
      </c>
      <c r="W451" s="329">
        <f>+VLOOKUP(A451,infradensité!$A$2:$B$67,2,FALSE)</f>
        <v>0.36</v>
      </c>
      <c r="X451" s="329">
        <v>1.3</v>
      </c>
      <c r="Y451" s="330">
        <f t="shared" si="71"/>
        <v>56.885400000000004</v>
      </c>
      <c r="Z451" s="330">
        <f t="shared" si="73"/>
        <v>16.37837407958768</v>
      </c>
      <c r="AA451" s="95" t="str">
        <f t="shared" si="74"/>
        <v>Cèdre de l'Atlas_F2_Classique_INRA_17_</v>
      </c>
      <c r="AB451" s="1">
        <f t="shared" si="75"/>
        <v>17</v>
      </c>
      <c r="AC451" s="330">
        <f t="shared" si="72"/>
        <v>127.6010731886152</v>
      </c>
      <c r="AD451" s="331">
        <f t="shared" si="67"/>
        <v>123.94316358879041</v>
      </c>
      <c r="AE451" s="1">
        <f t="shared" si="76"/>
        <v>307.81205601511681</v>
      </c>
    </row>
    <row r="452" spans="1:31" x14ac:dyDescent="0.25">
      <c r="A452" s="92" t="s">
        <v>308</v>
      </c>
      <c r="B452" s="92" t="s">
        <v>10</v>
      </c>
      <c r="C452" s="92" t="s">
        <v>18</v>
      </c>
      <c r="D452" s="92" t="s">
        <v>1498</v>
      </c>
      <c r="F452" s="92">
        <v>18</v>
      </c>
      <c r="J452">
        <v>128.70000000000002</v>
      </c>
      <c r="W452" s="329">
        <f>+VLOOKUP(A452,infradensité!$A$2:$B$67,2,FALSE)</f>
        <v>0.36</v>
      </c>
      <c r="X452" s="329">
        <v>1.3</v>
      </c>
      <c r="Y452" s="330">
        <f t="shared" si="71"/>
        <v>60.231600000000007</v>
      </c>
      <c r="Z452" s="330">
        <f t="shared" si="73"/>
        <v>17.226811623136925</v>
      </c>
      <c r="AA452" s="95" t="str">
        <f t="shared" si="74"/>
        <v>Cèdre de l'Atlas_F2_Classique_INRA_18_</v>
      </c>
      <c r="AB452" s="1">
        <f t="shared" si="75"/>
        <v>18</v>
      </c>
      <c r="AC452" s="330">
        <f t="shared" si="72"/>
        <v>134.90673357696349</v>
      </c>
      <c r="AD452" s="331">
        <f t="shared" si="67"/>
        <v>131.25390338278936</v>
      </c>
      <c r="AE452" s="1">
        <f t="shared" si="76"/>
        <v>307.81205601511681</v>
      </c>
    </row>
    <row r="453" spans="1:31" x14ac:dyDescent="0.25">
      <c r="A453" s="92" t="s">
        <v>308</v>
      </c>
      <c r="B453" s="92" t="s">
        <v>10</v>
      </c>
      <c r="C453" s="92" t="s">
        <v>18</v>
      </c>
      <c r="D453" s="92" t="s">
        <v>1498</v>
      </c>
      <c r="F453" s="92">
        <v>19</v>
      </c>
      <c r="J453">
        <v>135.85</v>
      </c>
      <c r="W453" s="329">
        <f>+VLOOKUP(A453,infradensité!$A$2:$B$67,2,FALSE)</f>
        <v>0.36</v>
      </c>
      <c r="X453" s="329">
        <v>1.3</v>
      </c>
      <c r="Y453" s="330">
        <f t="shared" si="71"/>
        <v>63.577799999999996</v>
      </c>
      <c r="Z453" s="330">
        <f t="shared" si="73"/>
        <v>18.069777334463559</v>
      </c>
      <c r="AA453" s="95" t="str">
        <f t="shared" si="74"/>
        <v>Cèdre de l'Atlas_F2_Classique_INRA_19_</v>
      </c>
      <c r="AB453" s="1">
        <f t="shared" si="75"/>
        <v>19</v>
      </c>
      <c r="AC453" s="330">
        <f t="shared" si="72"/>
        <v>142.20286385752405</v>
      </c>
      <c r="AD453" s="331">
        <f t="shared" si="67"/>
        <v>138.55479871724378</v>
      </c>
      <c r="AE453" s="1">
        <f t="shared" si="76"/>
        <v>307.81205601511681</v>
      </c>
    </row>
    <row r="454" spans="1:31" x14ac:dyDescent="0.25">
      <c r="A454" s="92" t="s">
        <v>308</v>
      </c>
      <c r="B454" s="92" t="s">
        <v>10</v>
      </c>
      <c r="C454" s="92" t="s">
        <v>18</v>
      </c>
      <c r="D454" s="92" t="s">
        <v>1498</v>
      </c>
      <c r="F454" s="92">
        <v>20</v>
      </c>
      <c r="J454">
        <v>143</v>
      </c>
      <c r="W454" s="329">
        <f>+VLOOKUP(A454,infradensité!$A$2:$B$67,2,FALSE)</f>
        <v>0.36</v>
      </c>
      <c r="X454" s="329">
        <v>1.3</v>
      </c>
      <c r="Y454" s="330">
        <f t="shared" si="71"/>
        <v>66.923999999999992</v>
      </c>
      <c r="Z454" s="330">
        <f t="shared" si="73"/>
        <v>18.90759204786767</v>
      </c>
      <c r="AA454" s="95" t="str">
        <f t="shared" si="74"/>
        <v>Cèdre de l'Atlas_F2_Classique_INRA_20_</v>
      </c>
      <c r="AB454" s="1">
        <f t="shared" si="75"/>
        <v>20</v>
      </c>
      <c r="AC454" s="330">
        <f t="shared" si="72"/>
        <v>149.49002281670283</v>
      </c>
      <c r="AD454" s="331">
        <f t="shared" si="67"/>
        <v>145.84644333711344</v>
      </c>
      <c r="AE454" s="1">
        <f t="shared" si="76"/>
        <v>307.81205601511681</v>
      </c>
    </row>
    <row r="455" spans="1:31" x14ac:dyDescent="0.25">
      <c r="A455" s="92" t="s">
        <v>308</v>
      </c>
      <c r="B455" s="92" t="s">
        <v>10</v>
      </c>
      <c r="C455" s="92" t="s">
        <v>18</v>
      </c>
      <c r="D455" s="92" t="s">
        <v>1498</v>
      </c>
      <c r="F455" s="92">
        <v>21</v>
      </c>
      <c r="J455">
        <v>150.15</v>
      </c>
      <c r="W455" s="329">
        <f>+VLOOKUP(A455,infradensité!$A$2:$B$67,2,FALSE)</f>
        <v>0.36</v>
      </c>
      <c r="X455" s="329">
        <v>1.3</v>
      </c>
      <c r="Y455" s="330">
        <f t="shared" si="71"/>
        <v>70.270200000000003</v>
      </c>
      <c r="Z455" s="330">
        <f t="shared" si="73"/>
        <v>19.740542701842557</v>
      </c>
      <c r="AA455" s="95" t="str">
        <f t="shared" si="74"/>
        <v>Cèdre de l'Atlas_F2_Classique_INRA_21_</v>
      </c>
      <c r="AB455" s="1">
        <f t="shared" si="75"/>
        <v>21</v>
      </c>
      <c r="AC455" s="330">
        <f t="shared" si="72"/>
        <v>156.76871020570911</v>
      </c>
      <c r="AD455" s="331">
        <f t="shared" si="67"/>
        <v>153.12936651120597</v>
      </c>
      <c r="AE455" s="1">
        <f t="shared" si="76"/>
        <v>307.81205601511681</v>
      </c>
    </row>
    <row r="456" spans="1:31" x14ac:dyDescent="0.25">
      <c r="A456" s="92" t="s">
        <v>308</v>
      </c>
      <c r="B456" s="92" t="s">
        <v>10</v>
      </c>
      <c r="C456" s="92" t="s">
        <v>18</v>
      </c>
      <c r="D456" s="92" t="s">
        <v>1498</v>
      </c>
      <c r="F456" s="92">
        <v>22</v>
      </c>
      <c r="J456">
        <v>157.30000000000001</v>
      </c>
      <c r="W456" s="329">
        <f>+VLOOKUP(A456,infradensité!$A$2:$B$67,2,FALSE)</f>
        <v>0.36</v>
      </c>
      <c r="X456" s="329">
        <v>1.3</v>
      </c>
      <c r="Y456" s="330">
        <f t="shared" si="71"/>
        <v>73.616399999999999</v>
      </c>
      <c r="Z456" s="330">
        <f t="shared" si="73"/>
        <v>20.568887363249718</v>
      </c>
      <c r="AA456" s="95" t="str">
        <f t="shared" si="74"/>
        <v>Cèdre de l'Atlas_F2_Classique_INRA_22_</v>
      </c>
      <c r="AB456" s="1">
        <f t="shared" si="75"/>
        <v>22</v>
      </c>
      <c r="AC456" s="330">
        <f t="shared" si="72"/>
        <v>164.03937549099325</v>
      </c>
      <c r="AD456" s="331">
        <f t="shared" ref="AD456:AD519" si="77">+IF(AC456=0,0,(AC456+AC455)*(AB456-AB455)/2)</f>
        <v>160.4040428483512</v>
      </c>
      <c r="AE456" s="1">
        <f t="shared" si="76"/>
        <v>307.81205601511681</v>
      </c>
    </row>
    <row r="457" spans="1:31" x14ac:dyDescent="0.25">
      <c r="A457" s="92" t="s">
        <v>308</v>
      </c>
      <c r="B457" s="92" t="s">
        <v>10</v>
      </c>
      <c r="C457" s="92" t="s">
        <v>18</v>
      </c>
      <c r="D457" s="92" t="s">
        <v>1498</v>
      </c>
      <c r="F457" s="92">
        <v>23</v>
      </c>
      <c r="J457">
        <v>164.45000000000002</v>
      </c>
      <c r="W457" s="329">
        <f>+VLOOKUP(A457,infradensité!$A$2:$B$67,2,FALSE)</f>
        <v>0.36</v>
      </c>
      <c r="X457" s="329">
        <v>1.3</v>
      </c>
      <c r="Y457" s="330">
        <f t="shared" si="71"/>
        <v>76.962600000000009</v>
      </c>
      <c r="Z457" s="330">
        <f t="shared" si="73"/>
        <v>21.39285931218528</v>
      </c>
      <c r="AA457" s="95" t="str">
        <f t="shared" si="74"/>
        <v>Cèdre de l'Atlas_F2_Classique_INRA_23_</v>
      </c>
      <c r="AB457" s="1">
        <f t="shared" si="75"/>
        <v>23</v>
      </c>
      <c r="AC457" s="330">
        <f t="shared" si="72"/>
        <v>171.3024249687227</v>
      </c>
      <c r="AD457" s="331">
        <f t="shared" si="77"/>
        <v>167.67090022985798</v>
      </c>
      <c r="AE457" s="1">
        <f t="shared" si="76"/>
        <v>307.81205601511681</v>
      </c>
    </row>
    <row r="458" spans="1:31" x14ac:dyDescent="0.25">
      <c r="A458" s="92" t="s">
        <v>308</v>
      </c>
      <c r="B458" s="92" t="s">
        <v>10</v>
      </c>
      <c r="C458" s="92" t="s">
        <v>18</v>
      </c>
      <c r="D458" s="92" t="s">
        <v>1498</v>
      </c>
      <c r="F458" s="92">
        <v>24</v>
      </c>
      <c r="J458">
        <v>171.60000000000002</v>
      </c>
      <c r="W458" s="329">
        <f>+VLOOKUP(A458,infradensité!$A$2:$B$67,2,FALSE)</f>
        <v>0.36</v>
      </c>
      <c r="X458" s="329">
        <v>1.3</v>
      </c>
      <c r="Y458" s="330">
        <f t="shared" si="71"/>
        <v>80.308800000000005</v>
      </c>
      <c r="Z458" s="330">
        <f t="shared" si="73"/>
        <v>22.212670396389218</v>
      </c>
      <c r="AA458" s="95" t="str">
        <f t="shared" si="74"/>
        <v>Cèdre de l'Atlas_F2_Classique_INRA_24_</v>
      </c>
      <c r="AB458" s="1">
        <f t="shared" si="75"/>
        <v>24</v>
      </c>
      <c r="AC458" s="330">
        <f t="shared" si="72"/>
        <v>178.55822760704453</v>
      </c>
      <c r="AD458" s="331">
        <f t="shared" si="77"/>
        <v>174.93032628788362</v>
      </c>
      <c r="AE458" s="1">
        <f t="shared" si="76"/>
        <v>307.81205601511681</v>
      </c>
    </row>
    <row r="459" spans="1:31" x14ac:dyDescent="0.25">
      <c r="A459" s="92" t="s">
        <v>308</v>
      </c>
      <c r="B459" s="92" t="s">
        <v>10</v>
      </c>
      <c r="C459" s="92" t="s">
        <v>18</v>
      </c>
      <c r="D459" s="92" t="s">
        <v>1498</v>
      </c>
      <c r="F459" s="92">
        <v>25</v>
      </c>
      <c r="J459">
        <v>178.75</v>
      </c>
      <c r="W459" s="329">
        <f>+VLOOKUP(A459,infradensité!$A$2:$B$67,2,FALSE)</f>
        <v>0.36</v>
      </c>
      <c r="X459" s="329">
        <v>1.3</v>
      </c>
      <c r="Y459" s="330">
        <f t="shared" si="71"/>
        <v>83.655000000000001</v>
      </c>
      <c r="Z459" s="330">
        <f t="shared" si="73"/>
        <v>23.028513810832905</v>
      </c>
      <c r="AA459" s="95" t="str">
        <f t="shared" si="74"/>
        <v>Cèdre de l'Atlas_F2_Classique_INRA_25_</v>
      </c>
      <c r="AB459" s="1">
        <f t="shared" si="75"/>
        <v>25</v>
      </c>
      <c r="AC459" s="330">
        <f t="shared" si="72"/>
        <v>185.80711988720063</v>
      </c>
      <c r="AD459" s="331">
        <f t="shared" si="77"/>
        <v>182.18267374712258</v>
      </c>
      <c r="AE459" s="1">
        <f t="shared" si="76"/>
        <v>307.81205601511681</v>
      </c>
    </row>
    <row r="460" spans="1:31" x14ac:dyDescent="0.25">
      <c r="A460" s="92" t="s">
        <v>308</v>
      </c>
      <c r="B460" s="92" t="s">
        <v>10</v>
      </c>
      <c r="C460" s="92" t="s">
        <v>18</v>
      </c>
      <c r="D460" s="92" t="s">
        <v>1498</v>
      </c>
      <c r="F460" s="92">
        <v>26</v>
      </c>
      <c r="J460">
        <v>185.9</v>
      </c>
      <c r="W460" s="329">
        <f>+VLOOKUP(A460,infradensité!$A$2:$B$67,2,FALSE)</f>
        <v>0.36</v>
      </c>
      <c r="X460" s="329">
        <v>1.3</v>
      </c>
      <c r="Y460" s="330">
        <f t="shared" si="71"/>
        <v>87.001199999999997</v>
      </c>
      <c r="Z460" s="330">
        <f t="shared" si="73"/>
        <v>23.840566420053747</v>
      </c>
      <c r="AA460" s="95" t="str">
        <f t="shared" si="74"/>
        <v>Cèdre de l'Atlas_F2_Classique_INRA_26_</v>
      </c>
      <c r="AB460" s="1">
        <f t="shared" si="75"/>
        <v>26</v>
      </c>
      <c r="AC460" s="330">
        <f t="shared" si="72"/>
        <v>193.04940984826024</v>
      </c>
      <c r="AD460" s="331">
        <f t="shared" si="77"/>
        <v>189.42826486773043</v>
      </c>
      <c r="AE460" s="1">
        <f t="shared" si="76"/>
        <v>307.81205601511681</v>
      </c>
    </row>
    <row r="461" spans="1:31" x14ac:dyDescent="0.25">
      <c r="A461" s="92" t="s">
        <v>308</v>
      </c>
      <c r="B461" s="92" t="s">
        <v>10</v>
      </c>
      <c r="C461" s="92" t="s">
        <v>18</v>
      </c>
      <c r="D461" s="92" t="s">
        <v>1498</v>
      </c>
      <c r="F461" s="92">
        <v>27</v>
      </c>
      <c r="J461">
        <v>193.05</v>
      </c>
      <c r="W461" s="329">
        <f>+VLOOKUP(A461,infradensité!$A$2:$B$67,2,FALSE)</f>
        <v>0.36</v>
      </c>
      <c r="X461" s="329">
        <v>1.3</v>
      </c>
      <c r="Y461" s="330">
        <f t="shared" si="71"/>
        <v>90.347399999999993</v>
      </c>
      <c r="Z461" s="330">
        <f t="shared" si="73"/>
        <v>24.64899071315849</v>
      </c>
      <c r="AA461" s="95" t="str">
        <f t="shared" si="74"/>
        <v>Cèdre de l'Atlas_F2_Classique_INRA_27_</v>
      </c>
      <c r="AB461" s="1">
        <f t="shared" si="75"/>
        <v>27</v>
      </c>
      <c r="AC461" s="330">
        <f t="shared" si="72"/>
        <v>200.28538049208433</v>
      </c>
      <c r="AD461" s="331">
        <f t="shared" si="77"/>
        <v>196.66739517017228</v>
      </c>
      <c r="AE461" s="1">
        <f t="shared" si="76"/>
        <v>307.81205601511681</v>
      </c>
    </row>
    <row r="462" spans="1:31" x14ac:dyDescent="0.25">
      <c r="A462" s="92" t="s">
        <v>308</v>
      </c>
      <c r="B462" s="92" t="s">
        <v>10</v>
      </c>
      <c r="C462" s="92" t="s">
        <v>18</v>
      </c>
      <c r="D462" s="92" t="s">
        <v>1498</v>
      </c>
      <c r="F462" s="92">
        <v>28</v>
      </c>
      <c r="J462">
        <v>200.20000000000002</v>
      </c>
      <c r="W462" s="329">
        <f>+VLOOKUP(A462,infradensité!$A$2:$B$67,2,FALSE)</f>
        <v>0.36</v>
      </c>
      <c r="X462" s="329">
        <v>1.3</v>
      </c>
      <c r="Y462" s="330">
        <f t="shared" si="71"/>
        <v>93.693600000000004</v>
      </c>
      <c r="Z462" s="330">
        <f t="shared" si="73"/>
        <v>25.453936461054091</v>
      </c>
      <c r="AA462" s="95" t="str">
        <f t="shared" si="74"/>
        <v>Cèdre de l'Atlas_F2_Classique_INRA_28_</v>
      </c>
      <c r="AB462" s="1">
        <f t="shared" si="75"/>
        <v>28</v>
      </c>
      <c r="AC462" s="330">
        <f t="shared" si="72"/>
        <v>207.51529266966921</v>
      </c>
      <c r="AD462" s="331">
        <f t="shared" si="77"/>
        <v>203.90033658087677</v>
      </c>
      <c r="AE462" s="1">
        <f t="shared" si="76"/>
        <v>307.81205601511681</v>
      </c>
    </row>
    <row r="463" spans="1:31" x14ac:dyDescent="0.25">
      <c r="A463" s="92" t="s">
        <v>308</v>
      </c>
      <c r="B463" s="92" t="s">
        <v>10</v>
      </c>
      <c r="C463" s="92" t="s">
        <v>18</v>
      </c>
      <c r="D463" s="92" t="s">
        <v>1498</v>
      </c>
      <c r="F463" s="92">
        <v>29</v>
      </c>
      <c r="J463">
        <v>207.35000000000002</v>
      </c>
      <c r="W463" s="329">
        <f>+VLOOKUP(A463,infradensité!$A$2:$B$67,2,FALSE)</f>
        <v>0.36</v>
      </c>
      <c r="X463" s="329">
        <v>1.3</v>
      </c>
      <c r="Y463" s="330">
        <f t="shared" si="71"/>
        <v>97.0398</v>
      </c>
      <c r="Z463" s="330">
        <f t="shared" si="73"/>
        <v>26.255542130278698</v>
      </c>
      <c r="AA463" s="95" t="str">
        <f t="shared" si="74"/>
        <v>Cèdre de l'Atlas_F2_Classique_INRA_29_</v>
      </c>
      <c r="AB463" s="1">
        <f t="shared" si="75"/>
        <v>29</v>
      </c>
      <c r="AC463" s="330">
        <f t="shared" si="72"/>
        <v>214.73938754356871</v>
      </c>
      <c r="AD463" s="331">
        <f t="shared" si="77"/>
        <v>211.12734010661896</v>
      </c>
      <c r="AE463" s="1">
        <f t="shared" si="76"/>
        <v>307.81205601511681</v>
      </c>
    </row>
    <row r="464" spans="1:31" x14ac:dyDescent="0.25">
      <c r="A464" s="92" t="s">
        <v>308</v>
      </c>
      <c r="B464" s="92" t="s">
        <v>10</v>
      </c>
      <c r="C464" s="92" t="s">
        <v>18</v>
      </c>
      <c r="D464" s="92" t="s">
        <v>1498</v>
      </c>
      <c r="F464" s="92">
        <v>30</v>
      </c>
      <c r="J464">
        <v>214.5</v>
      </c>
      <c r="W464" s="329">
        <f>+VLOOKUP(A464,infradensité!$A$2:$B$67,2,FALSE)</f>
        <v>0.36</v>
      </c>
      <c r="X464" s="329">
        <v>1.3</v>
      </c>
      <c r="Y464" s="330">
        <f t="shared" si="71"/>
        <v>100.386</v>
      </c>
      <c r="Z464" s="330">
        <f t="shared" si="73"/>
        <v>27.05393609634266</v>
      </c>
      <c r="AA464" s="95" t="str">
        <f t="shared" si="74"/>
        <v>Cèdre de l'Atlas_F2_Classique_INRA_30_</v>
      </c>
      <c r="AB464" s="1">
        <f t="shared" si="75"/>
        <v>30</v>
      </c>
      <c r="AC464" s="330">
        <f t="shared" si="72"/>
        <v>221.95788870113009</v>
      </c>
      <c r="AD464" s="331">
        <f t="shared" si="77"/>
        <v>218.3486381223494</v>
      </c>
      <c r="AE464" s="1">
        <f t="shared" si="76"/>
        <v>307.81205601511681</v>
      </c>
    </row>
    <row r="465" spans="1:31" x14ac:dyDescent="0.25">
      <c r="A465" s="92" t="s">
        <v>308</v>
      </c>
      <c r="B465" s="92" t="s">
        <v>10</v>
      </c>
      <c r="C465" s="92" t="s">
        <v>18</v>
      </c>
      <c r="D465" s="92" t="s">
        <v>1498</v>
      </c>
      <c r="F465" s="92">
        <v>31</v>
      </c>
      <c r="J465">
        <v>222.86666666666667</v>
      </c>
      <c r="W465" s="329">
        <f>+VLOOKUP(A465,infradensité!$A$2:$B$67,2,FALSE)</f>
        <v>0.36</v>
      </c>
      <c r="X465" s="329">
        <v>1.3</v>
      </c>
      <c r="Y465" s="330">
        <f t="shared" si="71"/>
        <v>104.30159999999999</v>
      </c>
      <c r="Z465" s="330">
        <f t="shared" si="73"/>
        <v>27.984268978879296</v>
      </c>
      <c r="AA465" s="95" t="str">
        <f t="shared" si="74"/>
        <v>Cèdre de l'Atlas_F2_Classique_INRA_31_</v>
      </c>
      <c r="AB465" s="1">
        <f t="shared" si="75"/>
        <v>31</v>
      </c>
      <c r="AC465" s="330">
        <f t="shared" si="72"/>
        <v>230.39788847154807</v>
      </c>
      <c r="AD465" s="331">
        <f t="shared" si="77"/>
        <v>226.17788858633907</v>
      </c>
      <c r="AE465" s="1">
        <f t="shared" si="76"/>
        <v>307.81205601511681</v>
      </c>
    </row>
    <row r="466" spans="1:31" x14ac:dyDescent="0.25">
      <c r="A466" s="92" t="s">
        <v>308</v>
      </c>
      <c r="B466" s="92" t="s">
        <v>10</v>
      </c>
      <c r="C466" s="92" t="s">
        <v>18</v>
      </c>
      <c r="D466" s="92" t="s">
        <v>1498</v>
      </c>
      <c r="F466" s="92">
        <v>32</v>
      </c>
      <c r="J466">
        <v>231.23333333333335</v>
      </c>
      <c r="W466" s="329">
        <f>+VLOOKUP(A466,infradensité!$A$2:$B$67,2,FALSE)</f>
        <v>0.36</v>
      </c>
      <c r="X466" s="329">
        <v>1.3</v>
      </c>
      <c r="Y466" s="330">
        <f t="shared" si="71"/>
        <v>108.21720000000001</v>
      </c>
      <c r="Z466" s="330">
        <f t="shared" si="73"/>
        <v>28.910544367084089</v>
      </c>
      <c r="AA466" s="95" t="str">
        <f t="shared" si="74"/>
        <v>Cèdre de l'Atlas_F2_Classique_INRA_32_</v>
      </c>
      <c r="AB466" s="1">
        <f t="shared" si="75"/>
        <v>32</v>
      </c>
      <c r="AC466" s="330">
        <f t="shared" si="72"/>
        <v>238.83082143933814</v>
      </c>
      <c r="AD466" s="331">
        <f t="shared" si="77"/>
        <v>234.6143549554431</v>
      </c>
      <c r="AE466" s="1">
        <f t="shared" si="76"/>
        <v>307.81205601511681</v>
      </c>
    </row>
    <row r="467" spans="1:31" x14ac:dyDescent="0.25">
      <c r="A467" s="92" t="s">
        <v>308</v>
      </c>
      <c r="B467" s="92" t="s">
        <v>10</v>
      </c>
      <c r="C467" s="92" t="s">
        <v>18</v>
      </c>
      <c r="D467" s="92" t="s">
        <v>1498</v>
      </c>
      <c r="F467" s="92">
        <v>33</v>
      </c>
      <c r="J467">
        <v>239.60000000000002</v>
      </c>
      <c r="W467" s="329">
        <f>+VLOOKUP(A467,infradensité!$A$2:$B$67,2,FALSE)</f>
        <v>0.36</v>
      </c>
      <c r="X467" s="329">
        <v>1.3</v>
      </c>
      <c r="Y467" s="330">
        <f t="shared" si="71"/>
        <v>112.1328</v>
      </c>
      <c r="Z467" s="330">
        <f t="shared" si="73"/>
        <v>29.83292588922501</v>
      </c>
      <c r="AA467" s="95" t="str">
        <f t="shared" si="74"/>
        <v>Cèdre de l'Atlas_F2_Classique_INRA_33_</v>
      </c>
      <c r="AB467" s="1">
        <f t="shared" si="75"/>
        <v>33</v>
      </c>
      <c r="AC467" s="330">
        <f t="shared" si="72"/>
        <v>247.25697259040024</v>
      </c>
      <c r="AD467" s="331">
        <f t="shared" si="77"/>
        <v>243.04389701486917</v>
      </c>
      <c r="AE467" s="1">
        <f t="shared" si="76"/>
        <v>307.81205601511681</v>
      </c>
    </row>
    <row r="468" spans="1:31" x14ac:dyDescent="0.25">
      <c r="A468" s="92" t="s">
        <v>308</v>
      </c>
      <c r="B468" s="92" t="s">
        <v>10</v>
      </c>
      <c r="C468" s="92" t="s">
        <v>18</v>
      </c>
      <c r="D468" s="92" t="s">
        <v>1498</v>
      </c>
      <c r="F468" s="92">
        <v>34</v>
      </c>
      <c r="J468">
        <v>247.9666666666667</v>
      </c>
      <c r="W468" s="329">
        <f>+VLOOKUP(A468,infradensité!$A$2:$B$67,2,FALSE)</f>
        <v>0.36</v>
      </c>
      <c r="X468" s="329">
        <v>1.3</v>
      </c>
      <c r="Y468" s="330">
        <f t="shared" si="71"/>
        <v>116.0484</v>
      </c>
      <c r="Z468" s="330">
        <f t="shared" si="73"/>
        <v>30.751565097980826</v>
      </c>
      <c r="AA468" s="95" t="str">
        <f t="shared" si="74"/>
        <v>Cèdre de l'Atlas_F2_Classique_INRA_34_</v>
      </c>
      <c r="AB468" s="1">
        <f t="shared" si="75"/>
        <v>34</v>
      </c>
      <c r="AC468" s="330">
        <f t="shared" si="72"/>
        <v>255.67660587898322</v>
      </c>
      <c r="AD468" s="331">
        <f t="shared" si="77"/>
        <v>251.46678923469173</v>
      </c>
      <c r="AE468" s="1">
        <f t="shared" si="76"/>
        <v>307.81205601511681</v>
      </c>
    </row>
    <row r="469" spans="1:31" x14ac:dyDescent="0.25">
      <c r="A469" s="92" t="s">
        <v>308</v>
      </c>
      <c r="B469" s="92" t="s">
        <v>10</v>
      </c>
      <c r="C469" s="92" t="s">
        <v>18</v>
      </c>
      <c r="D469" s="92" t="s">
        <v>1498</v>
      </c>
      <c r="F469" s="92">
        <v>35</v>
      </c>
      <c r="J469">
        <v>256.33333333333337</v>
      </c>
      <c r="W469" s="329">
        <f>+VLOOKUP(A469,infradensité!$A$2:$B$67,2,FALSE)</f>
        <v>0.36</v>
      </c>
      <c r="X469" s="329">
        <v>1.3</v>
      </c>
      <c r="Y469" s="330">
        <f t="shared" si="71"/>
        <v>119.96400000000001</v>
      </c>
      <c r="Z469" s="330">
        <f t="shared" si="73"/>
        <v>31.666602738692504</v>
      </c>
      <c r="AA469" s="95" t="str">
        <f t="shared" si="74"/>
        <v>Cèdre de l'Atlas_F2_Classique_INRA_35_</v>
      </c>
      <c r="AB469" s="1">
        <f t="shared" si="75"/>
        <v>35</v>
      </c>
      <c r="AC469" s="330">
        <f t="shared" si="72"/>
        <v>264.0899664365561</v>
      </c>
      <c r="AD469" s="331">
        <f t="shared" si="77"/>
        <v>259.88328615776965</v>
      </c>
      <c r="AE469" s="1">
        <f t="shared" si="76"/>
        <v>307.81205601511681</v>
      </c>
    </row>
    <row r="470" spans="1:31" x14ac:dyDescent="0.25">
      <c r="A470" s="92" t="s">
        <v>308</v>
      </c>
      <c r="B470" s="92" t="s">
        <v>10</v>
      </c>
      <c r="C470" s="92" t="s">
        <v>18</v>
      </c>
      <c r="D470" s="92" t="s">
        <v>1498</v>
      </c>
      <c r="F470" s="92">
        <v>36</v>
      </c>
      <c r="J470">
        <v>264.70000000000005</v>
      </c>
      <c r="W470" s="329">
        <f>+VLOOKUP(A470,infradensité!$A$2:$B$67,2,FALSE)</f>
        <v>0.36</v>
      </c>
      <c r="X470" s="329">
        <v>1.3</v>
      </c>
      <c r="Y470" s="330">
        <f t="shared" si="71"/>
        <v>123.87960000000001</v>
      </c>
      <c r="Z470" s="330">
        <f t="shared" si="73"/>
        <v>32.578169847381183</v>
      </c>
      <c r="AA470" s="95" t="str">
        <f t="shared" si="74"/>
        <v>Cèdre de l'Atlas_F2_Classique_INRA_36_</v>
      </c>
      <c r="AB470" s="1">
        <f t="shared" si="75"/>
        <v>36</v>
      </c>
      <c r="AC470" s="330">
        <f t="shared" si="72"/>
        <v>272.49728248418893</v>
      </c>
      <c r="AD470" s="331">
        <f t="shared" si="77"/>
        <v>268.29362446037248</v>
      </c>
      <c r="AE470" s="1">
        <f t="shared" si="76"/>
        <v>307.81205601511681</v>
      </c>
    </row>
    <row r="471" spans="1:31" x14ac:dyDescent="0.25">
      <c r="A471" s="92" t="s">
        <v>308</v>
      </c>
      <c r="B471" s="92" t="s">
        <v>10</v>
      </c>
      <c r="C471" s="92" t="s">
        <v>18</v>
      </c>
      <c r="D471" s="92" t="s">
        <v>1498</v>
      </c>
      <c r="F471" s="92">
        <v>37</v>
      </c>
      <c r="J471">
        <v>273.06666666666672</v>
      </c>
      <c r="W471" s="329">
        <f>+VLOOKUP(A471,infradensité!$A$2:$B$67,2,FALSE)</f>
        <v>0.36</v>
      </c>
      <c r="X471" s="329">
        <v>1.3</v>
      </c>
      <c r="Y471" s="330">
        <f t="shared" si="71"/>
        <v>127.79520000000002</v>
      </c>
      <c r="Z471" s="330">
        <f t="shared" si="73"/>
        <v>33.486388706041758</v>
      </c>
      <c r="AA471" s="95" t="str">
        <f t="shared" si="74"/>
        <v>Cèdre de l'Atlas_F2_Classique_INRA_37_</v>
      </c>
      <c r="AB471" s="1">
        <f t="shared" si="75"/>
        <v>37</v>
      </c>
      <c r="AC471" s="330">
        <f t="shared" si="72"/>
        <v>280.89876699635607</v>
      </c>
      <c r="AD471" s="331">
        <f t="shared" si="77"/>
        <v>276.6980247402725</v>
      </c>
      <c r="AE471" s="1">
        <f t="shared" si="76"/>
        <v>307.81205601511681</v>
      </c>
    </row>
    <row r="472" spans="1:31" x14ac:dyDescent="0.25">
      <c r="A472" s="92" t="s">
        <v>308</v>
      </c>
      <c r="B472" s="92" t="s">
        <v>10</v>
      </c>
      <c r="C472" s="92" t="s">
        <v>18</v>
      </c>
      <c r="D472" s="92" t="s">
        <v>1498</v>
      </c>
      <c r="F472" s="92">
        <v>38</v>
      </c>
      <c r="J472">
        <v>281.43333333333339</v>
      </c>
      <c r="W472" s="329">
        <f>+VLOOKUP(A472,infradensité!$A$2:$B$67,2,FALSE)</f>
        <v>0.36</v>
      </c>
      <c r="X472" s="329">
        <v>1.3</v>
      </c>
      <c r="Y472" s="330">
        <f t="shared" si="71"/>
        <v>131.71080000000003</v>
      </c>
      <c r="Z472" s="330">
        <f t="shared" si="73"/>
        <v>34.391373677567202</v>
      </c>
      <c r="AA472" s="95" t="str">
        <f t="shared" si="74"/>
        <v>Cèdre de l'Atlas_F2_Classique_INRA_38_</v>
      </c>
      <c r="AB472" s="1">
        <f t="shared" si="75"/>
        <v>38</v>
      </c>
      <c r="AC472" s="330">
        <f t="shared" si="72"/>
        <v>289.29461915509631</v>
      </c>
      <c r="AD472" s="331">
        <f t="shared" si="77"/>
        <v>285.09669307572619</v>
      </c>
      <c r="AE472" s="1">
        <f t="shared" si="76"/>
        <v>307.81205601511681</v>
      </c>
    </row>
    <row r="473" spans="1:31" x14ac:dyDescent="0.25">
      <c r="A473" s="92" t="s">
        <v>308</v>
      </c>
      <c r="B473" s="92" t="s">
        <v>10</v>
      </c>
      <c r="C473" s="92" t="s">
        <v>18</v>
      </c>
      <c r="D473" s="92" t="s">
        <v>1498</v>
      </c>
      <c r="F473" s="92">
        <v>39</v>
      </c>
      <c r="J473">
        <v>289.80000000000007</v>
      </c>
      <c r="W473" s="329">
        <f>+VLOOKUP(A473,infradensité!$A$2:$B$67,2,FALSE)</f>
        <v>0.36</v>
      </c>
      <c r="X473" s="329">
        <v>1.3</v>
      </c>
      <c r="Y473" s="330">
        <f t="shared" si="71"/>
        <v>135.62640000000002</v>
      </c>
      <c r="Z473" s="330">
        <f t="shared" si="73"/>
        <v>35.293231938598481</v>
      </c>
      <c r="AA473" s="95" t="str">
        <f t="shared" si="74"/>
        <v>Cèdre de l'Atlas_F2_Classique_INRA_39_</v>
      </c>
      <c r="AB473" s="1">
        <f t="shared" si="75"/>
        <v>39</v>
      </c>
      <c r="AC473" s="330">
        <f t="shared" si="72"/>
        <v>297.68502562639242</v>
      </c>
      <c r="AD473" s="331">
        <f t="shared" si="77"/>
        <v>293.48982239074439</v>
      </c>
      <c r="AE473" s="1">
        <f t="shared" si="76"/>
        <v>307.81205601511681</v>
      </c>
    </row>
    <row r="474" spans="1:31" x14ac:dyDescent="0.25">
      <c r="A474" s="92" t="s">
        <v>308</v>
      </c>
      <c r="B474" s="92" t="s">
        <v>10</v>
      </c>
      <c r="C474" s="92" t="s">
        <v>18</v>
      </c>
      <c r="D474" s="92" t="s">
        <v>1498</v>
      </c>
      <c r="F474" s="92">
        <v>40</v>
      </c>
      <c r="J474">
        <v>298.16666666666674</v>
      </c>
      <c r="W474" s="329">
        <f>+VLOOKUP(A474,infradensité!$A$2:$B$67,2,FALSE)</f>
        <v>0.36</v>
      </c>
      <c r="X474" s="329">
        <v>1.3</v>
      </c>
      <c r="Y474" s="330">
        <f t="shared" si="71"/>
        <v>139.54200000000003</v>
      </c>
      <c r="Z474" s="330">
        <f t="shared" si="73"/>
        <v>36.192064125364574</v>
      </c>
      <c r="AA474" s="95" t="str">
        <f t="shared" si="74"/>
        <v>Cèdre de l'Atlas_F2_Classique_INRA_40_</v>
      </c>
      <c r="AB474" s="1">
        <f t="shared" si="75"/>
        <v>40</v>
      </c>
      <c r="AC474" s="330">
        <f t="shared" si="72"/>
        <v>306.07016168500996</v>
      </c>
      <c r="AD474" s="331">
        <f t="shared" si="77"/>
        <v>301.87759365570116</v>
      </c>
      <c r="AE474" s="1">
        <f t="shared" si="76"/>
        <v>307.81205601511681</v>
      </c>
    </row>
    <row r="475" spans="1:31" x14ac:dyDescent="0.25">
      <c r="A475" s="92" t="s">
        <v>308</v>
      </c>
      <c r="B475" s="92" t="s">
        <v>10</v>
      </c>
      <c r="C475" s="92" t="s">
        <v>18</v>
      </c>
      <c r="D475" s="92" t="s">
        <v>1498</v>
      </c>
      <c r="F475" s="92">
        <v>41</v>
      </c>
      <c r="J475">
        <v>306.53333333333342</v>
      </c>
      <c r="W475" s="329">
        <f>+VLOOKUP(A475,infradensité!$A$2:$B$67,2,FALSE)</f>
        <v>0.36</v>
      </c>
      <c r="X475" s="329">
        <v>1.3</v>
      </c>
      <c r="Y475" s="330">
        <f t="shared" si="71"/>
        <v>143.45760000000004</v>
      </c>
      <c r="Z475" s="330">
        <f t="shared" si="73"/>
        <v>37.087964904995097</v>
      </c>
      <c r="AA475" s="95" t="str">
        <f t="shared" si="74"/>
        <v>Cèdre de l'Atlas_F2_Classique_INRA_41_</v>
      </c>
      <c r="AB475" s="1">
        <f t="shared" si="75"/>
        <v>41</v>
      </c>
      <c r="AC475" s="330">
        <f t="shared" si="72"/>
        <v>314.45019220953321</v>
      </c>
      <c r="AD475" s="331">
        <f t="shared" si="77"/>
        <v>310.26017694727159</v>
      </c>
      <c r="AE475" s="1">
        <f t="shared" si="76"/>
        <v>307.81205601511681</v>
      </c>
    </row>
    <row r="476" spans="1:31" x14ac:dyDescent="0.25">
      <c r="A476" s="92" t="s">
        <v>308</v>
      </c>
      <c r="B476" s="92" t="s">
        <v>10</v>
      </c>
      <c r="C476" s="92" t="s">
        <v>18</v>
      </c>
      <c r="D476" s="92" t="s">
        <v>1498</v>
      </c>
      <c r="F476" s="92">
        <v>42</v>
      </c>
      <c r="J476">
        <v>314.90000000000009</v>
      </c>
      <c r="W476" s="329">
        <f>+VLOOKUP(A476,infradensité!$A$2:$B$67,2,FALSE)</f>
        <v>0.36</v>
      </c>
      <c r="X476" s="329">
        <v>1.3</v>
      </c>
      <c r="Y476" s="330">
        <f t="shared" si="71"/>
        <v>147.37320000000003</v>
      </c>
      <c r="Z476" s="330">
        <f t="shared" si="73"/>
        <v>37.981023482703954</v>
      </c>
      <c r="AA476" s="95" t="str">
        <f t="shared" si="74"/>
        <v>Cèdre de l'Atlas_F2_Classique_INRA_42_</v>
      </c>
      <c r="AB476" s="1">
        <f t="shared" si="75"/>
        <v>42</v>
      </c>
      <c r="AC476" s="330">
        <f t="shared" si="72"/>
        <v>322.82527256570944</v>
      </c>
      <c r="AD476" s="331">
        <f t="shared" si="77"/>
        <v>318.63773238762133</v>
      </c>
      <c r="AE476" s="1">
        <f t="shared" si="76"/>
        <v>307.81205601511681</v>
      </c>
    </row>
    <row r="477" spans="1:31" x14ac:dyDescent="0.25">
      <c r="A477" s="92" t="s">
        <v>308</v>
      </c>
      <c r="B477" s="92" t="s">
        <v>10</v>
      </c>
      <c r="C477" s="92" t="s">
        <v>18</v>
      </c>
      <c r="D477" s="92" t="s">
        <v>1498</v>
      </c>
      <c r="F477" s="92">
        <v>43</v>
      </c>
      <c r="J477">
        <v>323.26666666666677</v>
      </c>
      <c r="W477" s="329">
        <f>+VLOOKUP(A477,infradensité!$A$2:$B$67,2,FALSE)</f>
        <v>0.36</v>
      </c>
      <c r="X477" s="329">
        <v>1.3</v>
      </c>
      <c r="Y477" s="330">
        <f t="shared" ref="Y477:Y540" si="78">+X477*W477*J477</f>
        <v>151.28880000000004</v>
      </c>
      <c r="Z477" s="330">
        <f t="shared" si="73"/>
        <v>38.871324053555178</v>
      </c>
      <c r="AA477" s="95" t="str">
        <f t="shared" si="74"/>
        <v>Cèdre de l'Atlas_F2_Classique_INRA_43_</v>
      </c>
      <c r="AB477" s="1">
        <f t="shared" si="75"/>
        <v>43</v>
      </c>
      <c r="AC477" s="330">
        <f t="shared" ref="AC477:AC540" si="79">+(Z477+Y477)*0.475*44/12</f>
        <v>331.19554939327537</v>
      </c>
      <c r="AD477" s="331">
        <f t="shared" si="77"/>
        <v>327.01041097949241</v>
      </c>
      <c r="AE477" s="1">
        <f t="shared" si="76"/>
        <v>307.81205601511681</v>
      </c>
    </row>
    <row r="478" spans="1:31" x14ac:dyDescent="0.25">
      <c r="A478" s="92" t="s">
        <v>308</v>
      </c>
      <c r="B478" s="92" t="s">
        <v>10</v>
      </c>
      <c r="C478" s="92" t="s">
        <v>18</v>
      </c>
      <c r="D478" s="92" t="s">
        <v>1498</v>
      </c>
      <c r="F478" s="92">
        <v>44</v>
      </c>
      <c r="J478">
        <v>331.63333333333344</v>
      </c>
      <c r="W478" s="329">
        <f>+VLOOKUP(A478,infradensité!$A$2:$B$67,2,FALSE)</f>
        <v>0.36</v>
      </c>
      <c r="X478" s="329">
        <v>1.3</v>
      </c>
      <c r="Y478" s="330">
        <f t="shared" si="78"/>
        <v>155.20440000000005</v>
      </c>
      <c r="Z478" s="330">
        <f t="shared" ref="Z478:Z541" si="80">+EXP(-1.0587+0.8836*LN(Y478)+0.284)</f>
        <v>39.75894620614293</v>
      </c>
      <c r="AA478" s="95" t="str">
        <f t="shared" si="74"/>
        <v>Cèdre de l'Atlas_F2_Classique_INRA_44_</v>
      </c>
      <c r="AB478" s="1">
        <f t="shared" si="75"/>
        <v>44</v>
      </c>
      <c r="AC478" s="330">
        <f t="shared" si="79"/>
        <v>339.56116130903234</v>
      </c>
      <c r="AD478" s="331">
        <f t="shared" si="77"/>
        <v>335.37835535115386</v>
      </c>
      <c r="AE478" s="1">
        <f t="shared" si="76"/>
        <v>307.81205601511681</v>
      </c>
    </row>
    <row r="479" spans="1:31" x14ac:dyDescent="0.25">
      <c r="A479" s="92" t="s">
        <v>308</v>
      </c>
      <c r="B479" s="92" t="s">
        <v>10</v>
      </c>
      <c r="C479" s="92" t="s">
        <v>18</v>
      </c>
      <c r="D479" s="92" t="s">
        <v>1498</v>
      </c>
      <c r="F479" s="92">
        <v>45</v>
      </c>
      <c r="J479">
        <v>340</v>
      </c>
      <c r="W479" s="329">
        <f>+VLOOKUP(A479,infradensité!$A$2:$B$67,2,FALSE)</f>
        <v>0.36</v>
      </c>
      <c r="X479" s="329">
        <v>1.3</v>
      </c>
      <c r="Y479" s="330">
        <f t="shared" si="78"/>
        <v>159.12</v>
      </c>
      <c r="Z479" s="330">
        <f t="shared" si="80"/>
        <v>40.643965284387697</v>
      </c>
      <c r="AA479" s="95" t="str">
        <f t="shared" si="74"/>
        <v>Cèdre de l'Atlas_F2_Classique_INRA_45_</v>
      </c>
      <c r="AB479" s="1">
        <f t="shared" si="75"/>
        <v>45</v>
      </c>
      <c r="AC479" s="330">
        <f t="shared" si="79"/>
        <v>347.92223953697521</v>
      </c>
      <c r="AD479" s="331">
        <f t="shared" si="77"/>
        <v>343.74170042300375</v>
      </c>
      <c r="AE479" s="1">
        <f t="shared" si="76"/>
        <v>307.81205601511681</v>
      </c>
    </row>
    <row r="480" spans="1:31" x14ac:dyDescent="0.25">
      <c r="A480" s="92" t="s">
        <v>308</v>
      </c>
      <c r="B480" s="92" t="s">
        <v>10</v>
      </c>
      <c r="C480" s="92" t="s">
        <v>18</v>
      </c>
      <c r="D480" s="92" t="s">
        <v>1498</v>
      </c>
      <c r="F480" s="92">
        <v>46</v>
      </c>
      <c r="J480">
        <v>226</v>
      </c>
      <c r="W480" s="329">
        <f>+VLOOKUP(A480,infradensité!$A$2:$B$67,2,FALSE)</f>
        <v>0.36</v>
      </c>
      <c r="X480" s="329">
        <v>1.3</v>
      </c>
      <c r="Y480" s="330">
        <f t="shared" si="78"/>
        <v>105.768</v>
      </c>
      <c r="Z480" s="330">
        <f t="shared" si="80"/>
        <v>28.33162713151323</v>
      </c>
      <c r="AA480" s="95" t="str">
        <f t="shared" si="74"/>
        <v>Cèdre de l'Atlas_F2_Classique_INRA_46_</v>
      </c>
      <c r="AB480" s="1">
        <f t="shared" si="75"/>
        <v>46</v>
      </c>
      <c r="AC480" s="330">
        <f t="shared" si="79"/>
        <v>233.5568505873855</v>
      </c>
      <c r="AD480" s="331">
        <f t="shared" si="77"/>
        <v>290.73954506218035</v>
      </c>
      <c r="AE480" s="1">
        <f t="shared" si="76"/>
        <v>307.81205601511681</v>
      </c>
    </row>
    <row r="481" spans="1:31" x14ac:dyDescent="0.25">
      <c r="A481" s="92" t="s">
        <v>308</v>
      </c>
      <c r="B481" s="92" t="s">
        <v>10</v>
      </c>
      <c r="C481" s="92" t="s">
        <v>18</v>
      </c>
      <c r="D481" s="92" t="s">
        <v>1498</v>
      </c>
      <c r="F481" s="92">
        <v>47</v>
      </c>
      <c r="J481">
        <v>236.55555555555554</v>
      </c>
      <c r="W481" s="329">
        <f>+VLOOKUP(A481,infradensité!$A$2:$B$67,2,FALSE)</f>
        <v>0.36</v>
      </c>
      <c r="X481" s="329">
        <v>1.3</v>
      </c>
      <c r="Y481" s="330">
        <f t="shared" si="78"/>
        <v>110.70799999999998</v>
      </c>
      <c r="Z481" s="330">
        <f t="shared" si="80"/>
        <v>29.497732557374178</v>
      </c>
      <c r="AA481" s="95" t="str">
        <f t="shared" si="74"/>
        <v>Cèdre de l'Atlas_F2_Classique_INRA_47_</v>
      </c>
      <c r="AB481" s="1">
        <f t="shared" si="75"/>
        <v>47</v>
      </c>
      <c r="AC481" s="330">
        <f t="shared" si="79"/>
        <v>244.19165087076001</v>
      </c>
      <c r="AD481" s="331">
        <f t="shared" si="77"/>
        <v>238.87425072907274</v>
      </c>
      <c r="AE481" s="1">
        <f t="shared" si="76"/>
        <v>307.81205601511681</v>
      </c>
    </row>
    <row r="482" spans="1:31" x14ac:dyDescent="0.25">
      <c r="A482" s="92" t="s">
        <v>308</v>
      </c>
      <c r="B482" s="92" t="s">
        <v>10</v>
      </c>
      <c r="C482" s="92" t="s">
        <v>18</v>
      </c>
      <c r="D482" s="92" t="s">
        <v>1498</v>
      </c>
      <c r="F482" s="92">
        <v>48</v>
      </c>
      <c r="J482">
        <v>247.11111111111109</v>
      </c>
      <c r="W482" s="329">
        <f>+VLOOKUP(A482,infradensité!$A$2:$B$67,2,FALSE)</f>
        <v>0.36</v>
      </c>
      <c r="X482" s="329">
        <v>1.3</v>
      </c>
      <c r="Y482" s="330">
        <f t="shared" si="78"/>
        <v>115.64799999999998</v>
      </c>
      <c r="Z482" s="330">
        <f t="shared" si="80"/>
        <v>30.657794830341107</v>
      </c>
      <c r="AA482" s="95" t="str">
        <f t="shared" si="74"/>
        <v>Cèdre de l'Atlas_F2_Classique_INRA_48_</v>
      </c>
      <c r="AB482" s="1">
        <f t="shared" si="75"/>
        <v>48</v>
      </c>
      <c r="AC482" s="330">
        <f t="shared" si="79"/>
        <v>254.81592599617738</v>
      </c>
      <c r="AD482" s="331">
        <f t="shared" si="77"/>
        <v>249.50378843346869</v>
      </c>
      <c r="AE482" s="1">
        <f t="shared" si="76"/>
        <v>307.81205601511681</v>
      </c>
    </row>
    <row r="483" spans="1:31" x14ac:dyDescent="0.25">
      <c r="A483" s="92" t="s">
        <v>308</v>
      </c>
      <c r="B483" s="92" t="s">
        <v>10</v>
      </c>
      <c r="C483" s="92" t="s">
        <v>18</v>
      </c>
      <c r="D483" s="92" t="s">
        <v>1498</v>
      </c>
      <c r="F483" s="92">
        <v>49</v>
      </c>
      <c r="J483">
        <v>257.66666666666663</v>
      </c>
      <c r="W483" s="329">
        <f>+VLOOKUP(A483,infradensité!$A$2:$B$67,2,FALSE)</f>
        <v>0.36</v>
      </c>
      <c r="X483" s="329">
        <v>1.3</v>
      </c>
      <c r="Y483" s="330">
        <f t="shared" si="78"/>
        <v>120.58799999999998</v>
      </c>
      <c r="Z483" s="330">
        <f t="shared" si="80"/>
        <v>31.812101599229255</v>
      </c>
      <c r="AA483" s="95" t="str">
        <f t="shared" si="74"/>
        <v>Cèdre de l'Atlas_F2_Classique_INRA_49_</v>
      </c>
      <c r="AB483" s="1">
        <f t="shared" si="75"/>
        <v>49</v>
      </c>
      <c r="AC483" s="330">
        <f t="shared" si="79"/>
        <v>265.43017695199092</v>
      </c>
      <c r="AD483" s="331">
        <f t="shared" si="77"/>
        <v>260.12305147408415</v>
      </c>
      <c r="AE483" s="1">
        <f t="shared" si="76"/>
        <v>307.81205601511681</v>
      </c>
    </row>
    <row r="484" spans="1:31" x14ac:dyDescent="0.25">
      <c r="A484" s="92" t="s">
        <v>308</v>
      </c>
      <c r="B484" s="92" t="s">
        <v>10</v>
      </c>
      <c r="C484" s="92" t="s">
        <v>18</v>
      </c>
      <c r="D484" s="92" t="s">
        <v>1498</v>
      </c>
      <c r="F484" s="92">
        <v>50</v>
      </c>
      <c r="J484">
        <v>268.22222222222217</v>
      </c>
      <c r="W484" s="329">
        <f>+VLOOKUP(A484,infradensité!$A$2:$B$67,2,FALSE)</f>
        <v>0.36</v>
      </c>
      <c r="X484" s="329">
        <v>1.3</v>
      </c>
      <c r="Y484" s="330">
        <f t="shared" si="78"/>
        <v>125.52799999999996</v>
      </c>
      <c r="Z484" s="330">
        <f t="shared" si="80"/>
        <v>32.96091561162951</v>
      </c>
      <c r="AA484" s="95" t="str">
        <f t="shared" si="74"/>
        <v>Cèdre de l'Atlas_F2_Classique_INRA_50_</v>
      </c>
      <c r="AB484" s="1">
        <f t="shared" si="75"/>
        <v>50</v>
      </c>
      <c r="AC484" s="330">
        <f t="shared" si="79"/>
        <v>276.03486135692128</v>
      </c>
      <c r="AD484" s="331">
        <f t="shared" si="77"/>
        <v>270.7325191544561</v>
      </c>
      <c r="AE484" s="1">
        <f t="shared" si="76"/>
        <v>307.81205601511681</v>
      </c>
    </row>
    <row r="485" spans="1:31" x14ac:dyDescent="0.25">
      <c r="A485" s="92" t="s">
        <v>308</v>
      </c>
      <c r="B485" s="92" t="s">
        <v>10</v>
      </c>
      <c r="C485" s="92" t="s">
        <v>18</v>
      </c>
      <c r="D485" s="92" t="s">
        <v>1498</v>
      </c>
      <c r="F485" s="92">
        <v>51</v>
      </c>
      <c r="J485">
        <v>278.77777777777771</v>
      </c>
      <c r="W485" s="329">
        <f>+VLOOKUP(A485,infradensité!$A$2:$B$67,2,FALSE)</f>
        <v>0.36</v>
      </c>
      <c r="X485" s="329">
        <v>1.3</v>
      </c>
      <c r="Y485" s="330">
        <f t="shared" si="78"/>
        <v>130.46799999999996</v>
      </c>
      <c r="Z485" s="330">
        <f t="shared" si="80"/>
        <v>34.104477764113255</v>
      </c>
      <c r="AA485" s="95" t="str">
        <f t="shared" si="74"/>
        <v>Cèdre de l'Atlas_F2_Classique_INRA_51_</v>
      </c>
      <c r="AB485" s="1">
        <f t="shared" si="75"/>
        <v>51</v>
      </c>
      <c r="AC485" s="330">
        <f t="shared" si="79"/>
        <v>286.63039877249713</v>
      </c>
      <c r="AD485" s="331">
        <f t="shared" si="77"/>
        <v>281.33263006470918</v>
      </c>
      <c r="AE485" s="1">
        <f t="shared" si="76"/>
        <v>307.81205601511681</v>
      </c>
    </row>
    <row r="486" spans="1:31" x14ac:dyDescent="0.25">
      <c r="A486" s="92" t="s">
        <v>308</v>
      </c>
      <c r="B486" s="92" t="s">
        <v>10</v>
      </c>
      <c r="C486" s="92" t="s">
        <v>18</v>
      </c>
      <c r="D486" s="92" t="s">
        <v>1498</v>
      </c>
      <c r="F486" s="92">
        <v>52</v>
      </c>
      <c r="J486">
        <v>289.33333333333326</v>
      </c>
      <c r="W486" s="329">
        <f>+VLOOKUP(A486,infradensité!$A$2:$B$67,2,FALSE)</f>
        <v>0.36</v>
      </c>
      <c r="X486" s="329">
        <v>1.3</v>
      </c>
      <c r="Y486" s="330">
        <f t="shared" si="78"/>
        <v>135.40799999999996</v>
      </c>
      <c r="Z486" s="330">
        <f t="shared" si="80"/>
        <v>35.243009677478732</v>
      </c>
      <c r="AA486" s="95" t="str">
        <f t="shared" si="74"/>
        <v>Cèdre de l'Atlas_F2_Classique_INRA_52_</v>
      </c>
      <c r="AB486" s="1">
        <f t="shared" si="75"/>
        <v>52</v>
      </c>
      <c r="AC486" s="330">
        <f t="shared" si="79"/>
        <v>297.21717518827541</v>
      </c>
      <c r="AD486" s="331">
        <f t="shared" si="77"/>
        <v>291.92378698038624</v>
      </c>
      <c r="AE486" s="1">
        <f t="shared" si="76"/>
        <v>307.81205601511681</v>
      </c>
    </row>
    <row r="487" spans="1:31" x14ac:dyDescent="0.25">
      <c r="A487" s="92" t="s">
        <v>308</v>
      </c>
      <c r="B487" s="92" t="s">
        <v>10</v>
      </c>
      <c r="C487" s="92" t="s">
        <v>18</v>
      </c>
      <c r="D487" s="92" t="s">
        <v>1498</v>
      </c>
      <c r="F487" s="92">
        <v>53</v>
      </c>
      <c r="J487">
        <v>299.8888888888888</v>
      </c>
      <c r="W487" s="329">
        <f>+VLOOKUP(A487,infradensité!$A$2:$B$67,2,FALSE)</f>
        <v>0.36</v>
      </c>
      <c r="X487" s="329">
        <v>1.3</v>
      </c>
      <c r="Y487" s="330">
        <f t="shared" si="78"/>
        <v>140.34799999999996</v>
      </c>
      <c r="Z487" s="330">
        <f t="shared" si="80"/>
        <v>36.376715885630546</v>
      </c>
      <c r="AA487" s="95" t="str">
        <f t="shared" si="74"/>
        <v>Cèdre de l'Atlas_F2_Classique_INRA_53_</v>
      </c>
      <c r="AB487" s="1">
        <f t="shared" si="75"/>
        <v>53</v>
      </c>
      <c r="AC487" s="330">
        <f t="shared" si="79"/>
        <v>307.79554683413977</v>
      </c>
      <c r="AD487" s="331">
        <f t="shared" si="77"/>
        <v>302.50636101120756</v>
      </c>
      <c r="AE487" s="1">
        <f t="shared" si="76"/>
        <v>307.81205601511681</v>
      </c>
    </row>
    <row r="488" spans="1:31" x14ac:dyDescent="0.25">
      <c r="A488" s="92" t="s">
        <v>308</v>
      </c>
      <c r="B488" s="92" t="s">
        <v>10</v>
      </c>
      <c r="C488" s="92" t="s">
        <v>18</v>
      </c>
      <c r="D488" s="92" t="s">
        <v>1498</v>
      </c>
      <c r="F488" s="92">
        <v>54</v>
      </c>
      <c r="J488">
        <v>310.44444444444434</v>
      </c>
      <c r="W488" s="329">
        <f>+VLOOKUP(A488,infradensité!$A$2:$B$67,2,FALSE)</f>
        <v>0.36</v>
      </c>
      <c r="X488" s="329">
        <v>1.3</v>
      </c>
      <c r="Y488" s="330">
        <f t="shared" si="78"/>
        <v>145.28799999999995</v>
      </c>
      <c r="Z488" s="330">
        <f t="shared" si="80"/>
        <v>37.505785707621605</v>
      </c>
      <c r="AA488" s="95" t="str">
        <f t="shared" si="74"/>
        <v>Cèdre de l'Atlas_F2_Classique_INRA_54_</v>
      </c>
      <c r="AB488" s="1">
        <f t="shared" si="75"/>
        <v>54</v>
      </c>
      <c r="AC488" s="330">
        <f t="shared" si="79"/>
        <v>318.3658434407742</v>
      </c>
      <c r="AD488" s="331">
        <f t="shared" si="77"/>
        <v>313.08069513745698</v>
      </c>
      <c r="AE488" s="1">
        <f t="shared" si="76"/>
        <v>307.81205601511681</v>
      </c>
    </row>
    <row r="489" spans="1:31" x14ac:dyDescent="0.25">
      <c r="A489" s="92" t="s">
        <v>308</v>
      </c>
      <c r="B489" s="92" t="s">
        <v>10</v>
      </c>
      <c r="C489" s="92" t="s">
        <v>18</v>
      </c>
      <c r="D489" s="92" t="s">
        <v>1498</v>
      </c>
      <c r="F489" s="92">
        <v>55</v>
      </c>
      <c r="J489">
        <v>321</v>
      </c>
      <c r="W489" s="329">
        <f>+VLOOKUP(A489,infradensité!$A$2:$B$67,2,FALSE)</f>
        <v>0.36</v>
      </c>
      <c r="X489" s="329">
        <v>1.3</v>
      </c>
      <c r="Y489" s="330">
        <f t="shared" si="78"/>
        <v>150.22799999999998</v>
      </c>
      <c r="Z489" s="330">
        <f t="shared" si="80"/>
        <v>38.630394857933659</v>
      </c>
      <c r="AA489" s="95" t="str">
        <f t="shared" si="74"/>
        <v>Cèdre de l'Atlas_F2_Classique_INRA_55_</v>
      </c>
      <c r="AB489" s="1">
        <f t="shared" si="75"/>
        <v>55</v>
      </c>
      <c r="AC489" s="330">
        <f t="shared" si="79"/>
        <v>328.92837104423438</v>
      </c>
      <c r="AD489" s="331">
        <f t="shared" si="77"/>
        <v>323.64710724250426</v>
      </c>
      <c r="AE489" s="1">
        <f t="shared" si="76"/>
        <v>307.81205601511681</v>
      </c>
    </row>
    <row r="490" spans="1:31" x14ac:dyDescent="0.25">
      <c r="A490" s="92" t="s">
        <v>308</v>
      </c>
      <c r="B490" s="92" t="s">
        <v>10</v>
      </c>
      <c r="C490" s="92" t="s">
        <v>18</v>
      </c>
      <c r="D490" s="92" t="s">
        <v>1498</v>
      </c>
      <c r="F490" s="92">
        <v>56</v>
      </c>
      <c r="J490">
        <v>258</v>
      </c>
      <c r="W490" s="329">
        <f>+VLOOKUP(A490,infradensité!$A$2:$B$67,2,FALSE)</f>
        <v>0.36</v>
      </c>
      <c r="X490" s="329">
        <v>1.3</v>
      </c>
      <c r="Y490" s="330">
        <f t="shared" si="78"/>
        <v>120.744</v>
      </c>
      <c r="Z490" s="330">
        <f t="shared" si="80"/>
        <v>31.848462605207807</v>
      </c>
      <c r="AA490" s="95" t="str">
        <f t="shared" si="74"/>
        <v>Cèdre de l'Atlas_F2_Classique_INRA_56_</v>
      </c>
      <c r="AB490" s="1">
        <f t="shared" si="75"/>
        <v>56</v>
      </c>
      <c r="AC490" s="330">
        <f t="shared" si="79"/>
        <v>265.76520570407024</v>
      </c>
      <c r="AD490" s="331">
        <f t="shared" si="77"/>
        <v>297.34678837415231</v>
      </c>
      <c r="AE490" s="1">
        <f t="shared" si="76"/>
        <v>307.81205601511681</v>
      </c>
    </row>
    <row r="491" spans="1:31" x14ac:dyDescent="0.25">
      <c r="A491" s="92" t="s">
        <v>308</v>
      </c>
      <c r="B491" s="92" t="s">
        <v>10</v>
      </c>
      <c r="C491" s="92" t="s">
        <v>18</v>
      </c>
      <c r="D491" s="92" t="s">
        <v>1498</v>
      </c>
      <c r="F491" s="92">
        <v>57</v>
      </c>
      <c r="J491">
        <v>270.22222222222223</v>
      </c>
      <c r="W491" s="329">
        <f>+VLOOKUP(A491,infradensité!$A$2:$B$67,2,FALSE)</f>
        <v>0.36</v>
      </c>
      <c r="X491" s="329">
        <v>1.3</v>
      </c>
      <c r="Y491" s="330">
        <f t="shared" si="78"/>
        <v>126.464</v>
      </c>
      <c r="Z491" s="330">
        <f t="shared" si="80"/>
        <v>33.177986820065037</v>
      </c>
      <c r="AA491" s="95" t="str">
        <f t="shared" si="74"/>
        <v>Cèdre de l'Atlas_F2_Classique_INRA_57_</v>
      </c>
      <c r="AB491" s="1">
        <f t="shared" si="75"/>
        <v>57</v>
      </c>
      <c r="AC491" s="330">
        <f t="shared" si="79"/>
        <v>278.04312704494663</v>
      </c>
      <c r="AD491" s="331">
        <f t="shared" si="77"/>
        <v>271.90416637450846</v>
      </c>
      <c r="AE491" s="1">
        <f t="shared" si="76"/>
        <v>307.81205601511681</v>
      </c>
    </row>
    <row r="492" spans="1:31" x14ac:dyDescent="0.25">
      <c r="A492" s="92" t="s">
        <v>308</v>
      </c>
      <c r="B492" s="92" t="s">
        <v>10</v>
      </c>
      <c r="C492" s="92" t="s">
        <v>18</v>
      </c>
      <c r="D492" s="92" t="s">
        <v>1498</v>
      </c>
      <c r="F492" s="92">
        <v>58</v>
      </c>
      <c r="J492">
        <v>282.44444444444446</v>
      </c>
      <c r="W492" s="329">
        <f>+VLOOKUP(A492,infradensité!$A$2:$B$67,2,FALSE)</f>
        <v>0.36</v>
      </c>
      <c r="X492" s="329">
        <v>1.3</v>
      </c>
      <c r="Y492" s="330">
        <f t="shared" si="78"/>
        <v>132.184</v>
      </c>
      <c r="Z492" s="330">
        <f t="shared" si="80"/>
        <v>34.500527231592969</v>
      </c>
      <c r="AA492" s="95" t="str">
        <f t="shared" si="74"/>
        <v>Cèdre de l'Atlas_F2_Classique_INRA_58_</v>
      </c>
      <c r="AB492" s="1">
        <f t="shared" si="75"/>
        <v>58</v>
      </c>
      <c r="AC492" s="330">
        <f t="shared" si="79"/>
        <v>290.30888492835771</v>
      </c>
      <c r="AD492" s="331">
        <f t="shared" si="77"/>
        <v>284.17600598665217</v>
      </c>
      <c r="AE492" s="1">
        <f t="shared" si="76"/>
        <v>307.81205601511681</v>
      </c>
    </row>
    <row r="493" spans="1:31" x14ac:dyDescent="0.25">
      <c r="A493" s="92" t="s">
        <v>308</v>
      </c>
      <c r="B493" s="92" t="s">
        <v>10</v>
      </c>
      <c r="C493" s="92" t="s">
        <v>18</v>
      </c>
      <c r="D493" s="92" t="s">
        <v>1498</v>
      </c>
      <c r="F493" s="92">
        <v>59</v>
      </c>
      <c r="J493">
        <v>294.66666666666669</v>
      </c>
      <c r="W493" s="329">
        <f>+VLOOKUP(A493,infradensité!$A$2:$B$67,2,FALSE)</f>
        <v>0.36</v>
      </c>
      <c r="X493" s="329">
        <v>1.3</v>
      </c>
      <c r="Y493" s="330">
        <f t="shared" si="78"/>
        <v>137.904</v>
      </c>
      <c r="Z493" s="330">
        <f t="shared" si="80"/>
        <v>35.816420593519346</v>
      </c>
      <c r="AA493" s="95" t="str">
        <f t="shared" si="74"/>
        <v>Cèdre de l'Atlas_F2_Classique_INRA_59_</v>
      </c>
      <c r="AB493" s="1">
        <f t="shared" si="75"/>
        <v>59</v>
      </c>
      <c r="AC493" s="330">
        <f t="shared" si="79"/>
        <v>302.56306586704619</v>
      </c>
      <c r="AD493" s="331">
        <f t="shared" si="77"/>
        <v>296.43597539770195</v>
      </c>
      <c r="AE493" s="1">
        <f t="shared" si="76"/>
        <v>307.81205601511681</v>
      </c>
    </row>
    <row r="494" spans="1:31" x14ac:dyDescent="0.25">
      <c r="A494" s="92" t="s">
        <v>308</v>
      </c>
      <c r="B494" s="92" t="s">
        <v>10</v>
      </c>
      <c r="C494" s="92" t="s">
        <v>18</v>
      </c>
      <c r="D494" s="92" t="s">
        <v>1498</v>
      </c>
      <c r="F494" s="92">
        <v>60</v>
      </c>
      <c r="J494">
        <v>306.88888888888891</v>
      </c>
      <c r="W494" s="329">
        <f>+VLOOKUP(A494,infradensité!$A$2:$B$67,2,FALSE)</f>
        <v>0.36</v>
      </c>
      <c r="X494" s="329">
        <v>1.3</v>
      </c>
      <c r="Y494" s="330">
        <f t="shared" si="78"/>
        <v>143.624</v>
      </c>
      <c r="Z494" s="330">
        <f t="shared" si="80"/>
        <v>37.125974143165266</v>
      </c>
      <c r="AA494" s="95" t="str">
        <f t="shared" si="74"/>
        <v>Cèdre de l'Atlas_F2_Classique_INRA_60_</v>
      </c>
      <c r="AB494" s="1">
        <f t="shared" si="75"/>
        <v>60</v>
      </c>
      <c r="AC494" s="330">
        <f t="shared" si="79"/>
        <v>314.80620496601284</v>
      </c>
      <c r="AD494" s="331">
        <f t="shared" si="77"/>
        <v>308.68463541652955</v>
      </c>
      <c r="AE494" s="1">
        <f t="shared" si="76"/>
        <v>307.81205601511681</v>
      </c>
    </row>
    <row r="495" spans="1:31" x14ac:dyDescent="0.25">
      <c r="A495" s="92" t="s">
        <v>308</v>
      </c>
      <c r="B495" s="92" t="s">
        <v>10</v>
      </c>
      <c r="C495" s="92" t="s">
        <v>18</v>
      </c>
      <c r="D495" s="92" t="s">
        <v>1498</v>
      </c>
      <c r="F495" s="92">
        <v>61</v>
      </c>
      <c r="J495">
        <v>319.11111111111114</v>
      </c>
      <c r="W495" s="329">
        <f>+VLOOKUP(A495,infradensité!$A$2:$B$67,2,FALSE)</f>
        <v>0.36</v>
      </c>
      <c r="X495" s="329">
        <v>1.3</v>
      </c>
      <c r="Y495" s="330">
        <f t="shared" si="78"/>
        <v>149.34399999999999</v>
      </c>
      <c r="Z495" s="330">
        <f t="shared" si="80"/>
        <v>38.429469260374923</v>
      </c>
      <c r="AA495" s="95" t="str">
        <f t="shared" ref="AA495:AA558" si="81">+_xlfn.CONCAT(A495,"_",B495,"_",C495,"_",D495,"_",AB495,"_")</f>
        <v>Cèdre de l'Atlas_F2_Classique_INRA_61_</v>
      </c>
      <c r="AB495" s="1">
        <f t="shared" ref="AB495:AB558" si="82">F495</f>
        <v>61</v>
      </c>
      <c r="AC495" s="330">
        <f t="shared" si="79"/>
        <v>327.03879229515297</v>
      </c>
      <c r="AD495" s="331">
        <f t="shared" si="77"/>
        <v>320.92249863058294</v>
      </c>
      <c r="AE495" s="1">
        <f t="shared" si="76"/>
        <v>307.81205601511681</v>
      </c>
    </row>
    <row r="496" spans="1:31" x14ac:dyDescent="0.25">
      <c r="A496" s="92" t="s">
        <v>308</v>
      </c>
      <c r="B496" s="92" t="s">
        <v>10</v>
      </c>
      <c r="C496" s="92" t="s">
        <v>18</v>
      </c>
      <c r="D496" s="92" t="s">
        <v>1498</v>
      </c>
      <c r="F496" s="92">
        <v>62</v>
      </c>
      <c r="J496">
        <v>331.33333333333337</v>
      </c>
      <c r="W496" s="329">
        <f>+VLOOKUP(A496,infradensité!$A$2:$B$67,2,FALSE)</f>
        <v>0.36</v>
      </c>
      <c r="X496" s="329">
        <v>1.3</v>
      </c>
      <c r="Y496" s="330">
        <f t="shared" si="78"/>
        <v>155.06400000000002</v>
      </c>
      <c r="Z496" s="330">
        <f t="shared" si="80"/>
        <v>39.727164550120094</v>
      </c>
      <c r="AA496" s="95" t="str">
        <f t="shared" si="81"/>
        <v>Cèdre de l'Atlas_F2_Classique_INRA_62_</v>
      </c>
      <c r="AB496" s="1">
        <f t="shared" si="82"/>
        <v>62</v>
      </c>
      <c r="AC496" s="330">
        <f t="shared" si="79"/>
        <v>339.26127825812586</v>
      </c>
      <c r="AD496" s="331">
        <f t="shared" si="77"/>
        <v>333.15003527663941</v>
      </c>
      <c r="AE496" s="1">
        <f t="shared" si="76"/>
        <v>307.81205601511681</v>
      </c>
    </row>
    <row r="497" spans="1:31" x14ac:dyDescent="0.25">
      <c r="A497" s="92" t="s">
        <v>308</v>
      </c>
      <c r="B497" s="92" t="s">
        <v>10</v>
      </c>
      <c r="C497" s="92" t="s">
        <v>18</v>
      </c>
      <c r="D497" s="92" t="s">
        <v>1498</v>
      </c>
      <c r="F497" s="92">
        <v>63</v>
      </c>
      <c r="J497">
        <v>343.5555555555556</v>
      </c>
      <c r="W497" s="329">
        <f>+VLOOKUP(A497,infradensité!$A$2:$B$67,2,FALSE)</f>
        <v>0.36</v>
      </c>
      <c r="X497" s="329">
        <v>1.3</v>
      </c>
      <c r="Y497" s="330">
        <f t="shared" si="78"/>
        <v>160.78400000000002</v>
      </c>
      <c r="Z497" s="330">
        <f t="shared" si="80"/>
        <v>41.019298457473468</v>
      </c>
      <c r="AA497" s="95" t="str">
        <f t="shared" si="81"/>
        <v>Cèdre de l'Atlas_F2_Classique_INRA_63_</v>
      </c>
      <c r="AB497" s="1">
        <f t="shared" si="82"/>
        <v>63</v>
      </c>
      <c r="AC497" s="330">
        <f t="shared" si="79"/>
        <v>351.47407814676626</v>
      </c>
      <c r="AD497" s="331">
        <f t="shared" si="77"/>
        <v>345.36767820244609</v>
      </c>
      <c r="AE497" s="1">
        <f t="shared" si="76"/>
        <v>307.81205601511681</v>
      </c>
    </row>
    <row r="498" spans="1:31" x14ac:dyDescent="0.25">
      <c r="A498" s="92" t="s">
        <v>308</v>
      </c>
      <c r="B498" s="92" t="s">
        <v>10</v>
      </c>
      <c r="C498" s="92" t="s">
        <v>18</v>
      </c>
      <c r="D498" s="92" t="s">
        <v>1498</v>
      </c>
      <c r="F498" s="92">
        <v>64</v>
      </c>
      <c r="J498">
        <v>355.77777777777783</v>
      </c>
      <c r="W498" s="329">
        <f>+VLOOKUP(A498,infradensité!$A$2:$B$67,2,FALSE)</f>
        <v>0.36</v>
      </c>
      <c r="X498" s="329">
        <v>1.3</v>
      </c>
      <c r="Y498" s="330">
        <f t="shared" si="78"/>
        <v>166.50400000000002</v>
      </c>
      <c r="Z498" s="330">
        <f t="shared" si="80"/>
        <v>42.306091500008144</v>
      </c>
      <c r="AA498" s="95" t="str">
        <f t="shared" si="81"/>
        <v>Cèdre de l'Atlas_F2_Classique_INRA_64_</v>
      </c>
      <c r="AB498" s="1">
        <f t="shared" si="82"/>
        <v>64</v>
      </c>
      <c r="AC498" s="330">
        <f t="shared" si="79"/>
        <v>363.6775760291809</v>
      </c>
      <c r="AD498" s="331">
        <f t="shared" si="77"/>
        <v>357.57582708797361</v>
      </c>
      <c r="AE498" s="1">
        <f t="shared" si="76"/>
        <v>307.81205601511681</v>
      </c>
    </row>
    <row r="499" spans="1:31" x14ac:dyDescent="0.25">
      <c r="A499" s="92" t="s">
        <v>308</v>
      </c>
      <c r="B499" s="92" t="s">
        <v>10</v>
      </c>
      <c r="C499" s="92" t="s">
        <v>18</v>
      </c>
      <c r="D499" s="92" t="s">
        <v>1498</v>
      </c>
      <c r="F499" s="92">
        <v>65</v>
      </c>
      <c r="J499">
        <v>368</v>
      </c>
      <c r="W499" s="329">
        <f>+VLOOKUP(A499,infradensité!$A$2:$B$67,2,FALSE)</f>
        <v>0.36</v>
      </c>
      <c r="X499" s="329">
        <v>1.3</v>
      </c>
      <c r="Y499" s="330">
        <f t="shared" si="78"/>
        <v>172.22399999999999</v>
      </c>
      <c r="Z499" s="330">
        <f t="shared" si="80"/>
        <v>43.587748184815709</v>
      </c>
      <c r="AA499" s="95" t="str">
        <f t="shared" si="81"/>
        <v>Cèdre de l'Atlas_F2_Classique_INRA_65_</v>
      </c>
      <c r="AB499" s="1">
        <f t="shared" si="82"/>
        <v>65</v>
      </c>
      <c r="AC499" s="330">
        <f t="shared" si="79"/>
        <v>375.87212808855401</v>
      </c>
      <c r="AD499" s="331">
        <f t="shared" si="77"/>
        <v>369.77485205886745</v>
      </c>
      <c r="AE499" s="1">
        <f t="shared" ref="AE499:AE544" si="83">+SUM($AD$434:$AD$544)/110</f>
        <v>307.81205601511681</v>
      </c>
    </row>
    <row r="500" spans="1:31" x14ac:dyDescent="0.25">
      <c r="A500" s="92" t="s">
        <v>308</v>
      </c>
      <c r="B500" s="92" t="s">
        <v>10</v>
      </c>
      <c r="C500" s="92" t="s">
        <v>18</v>
      </c>
      <c r="D500" s="92" t="s">
        <v>1498</v>
      </c>
      <c r="F500" s="92">
        <v>66</v>
      </c>
      <c r="J500">
        <v>295</v>
      </c>
      <c r="W500" s="329">
        <f>+VLOOKUP(A500,infradensité!$A$2:$B$67,2,FALSE)</f>
        <v>0.36</v>
      </c>
      <c r="X500" s="329">
        <v>1.3</v>
      </c>
      <c r="Y500" s="330">
        <f t="shared" si="78"/>
        <v>138.06</v>
      </c>
      <c r="Z500" s="330">
        <f t="shared" si="80"/>
        <v>35.852218451596926</v>
      </c>
      <c r="AA500" s="95" t="str">
        <f t="shared" si="81"/>
        <v>Cèdre de l'Atlas_F2_Classique_INRA_66_</v>
      </c>
      <c r="AB500" s="1">
        <f t="shared" si="82"/>
        <v>66</v>
      </c>
      <c r="AC500" s="330">
        <f t="shared" si="79"/>
        <v>302.89711380319795</v>
      </c>
      <c r="AD500" s="331">
        <f t="shared" si="77"/>
        <v>339.38462094587601</v>
      </c>
      <c r="AE500" s="1">
        <f t="shared" si="83"/>
        <v>307.81205601511681</v>
      </c>
    </row>
    <row r="501" spans="1:31" x14ac:dyDescent="0.25">
      <c r="A501" s="92" t="s">
        <v>308</v>
      </c>
      <c r="B501" s="92" t="s">
        <v>10</v>
      </c>
      <c r="C501" s="92" t="s">
        <v>18</v>
      </c>
      <c r="D501" s="92" t="s">
        <v>1498</v>
      </c>
      <c r="F501" s="92">
        <v>67</v>
      </c>
      <c r="J501">
        <v>308</v>
      </c>
      <c r="W501" s="329">
        <f>+VLOOKUP(A501,infradensité!$A$2:$B$67,2,FALSE)</f>
        <v>0.36</v>
      </c>
      <c r="X501" s="329">
        <v>1.3</v>
      </c>
      <c r="Y501" s="330">
        <f t="shared" si="78"/>
        <v>144.14400000000001</v>
      </c>
      <c r="Z501" s="330">
        <f t="shared" si="80"/>
        <v>37.244720006976252</v>
      </c>
      <c r="AA501" s="95" t="str">
        <f t="shared" si="81"/>
        <v>Cèdre de l'Atlas_F2_Classique_INRA_67_</v>
      </c>
      <c r="AB501" s="1">
        <f t="shared" si="82"/>
        <v>67</v>
      </c>
      <c r="AC501" s="330">
        <f t="shared" si="79"/>
        <v>315.91868734548365</v>
      </c>
      <c r="AD501" s="331">
        <f t="shared" si="77"/>
        <v>309.40790057434083</v>
      </c>
      <c r="AE501" s="1">
        <f t="shared" si="83"/>
        <v>307.81205601511681</v>
      </c>
    </row>
    <row r="502" spans="1:31" x14ac:dyDescent="0.25">
      <c r="A502" s="92" t="s">
        <v>308</v>
      </c>
      <c r="B502" s="92" t="s">
        <v>10</v>
      </c>
      <c r="C502" s="92" t="s">
        <v>18</v>
      </c>
      <c r="D502" s="92" t="s">
        <v>1498</v>
      </c>
      <c r="F502" s="92">
        <v>68</v>
      </c>
      <c r="J502">
        <v>321</v>
      </c>
      <c r="W502" s="329">
        <f>+VLOOKUP(A502,infradensité!$A$2:$B$67,2,FALSE)</f>
        <v>0.36</v>
      </c>
      <c r="X502" s="329">
        <v>1.3</v>
      </c>
      <c r="Y502" s="330">
        <f t="shared" si="78"/>
        <v>150.22799999999998</v>
      </c>
      <c r="Z502" s="330">
        <f t="shared" si="80"/>
        <v>38.630394857933659</v>
      </c>
      <c r="AA502" s="95" t="str">
        <f t="shared" si="81"/>
        <v>Cèdre de l'Atlas_F2_Classique_INRA_68_</v>
      </c>
      <c r="AB502" s="1">
        <f t="shared" si="82"/>
        <v>68</v>
      </c>
      <c r="AC502" s="330">
        <f t="shared" si="79"/>
        <v>328.92837104423438</v>
      </c>
      <c r="AD502" s="331">
        <f t="shared" si="77"/>
        <v>322.42352919485904</v>
      </c>
      <c r="AE502" s="1">
        <f t="shared" si="83"/>
        <v>307.81205601511681</v>
      </c>
    </row>
    <row r="503" spans="1:31" x14ac:dyDescent="0.25">
      <c r="A503" s="92" t="s">
        <v>308</v>
      </c>
      <c r="B503" s="92" t="s">
        <v>10</v>
      </c>
      <c r="C503" s="92" t="s">
        <v>18</v>
      </c>
      <c r="D503" s="92" t="s">
        <v>1498</v>
      </c>
      <c r="F503" s="92">
        <v>69</v>
      </c>
      <c r="J503">
        <v>334</v>
      </c>
      <c r="W503" s="329">
        <f>+VLOOKUP(A503,infradensité!$A$2:$B$67,2,FALSE)</f>
        <v>0.36</v>
      </c>
      <c r="X503" s="329">
        <v>1.3</v>
      </c>
      <c r="Y503" s="330">
        <f t="shared" si="78"/>
        <v>156.31199999999998</v>
      </c>
      <c r="Z503" s="330">
        <f t="shared" si="80"/>
        <v>40.009551101892576</v>
      </c>
      <c r="AA503" s="95" t="str">
        <f t="shared" si="81"/>
        <v>Cèdre de l'Atlas_F2_Classique_INRA_69_</v>
      </c>
      <c r="AB503" s="1">
        <f t="shared" si="82"/>
        <v>69</v>
      </c>
      <c r="AC503" s="330">
        <f t="shared" si="79"/>
        <v>341.92670150246289</v>
      </c>
      <c r="AD503" s="331">
        <f t="shared" si="77"/>
        <v>335.42753627334866</v>
      </c>
      <c r="AE503" s="1">
        <f t="shared" si="83"/>
        <v>307.81205601511681</v>
      </c>
    </row>
    <row r="504" spans="1:31" x14ac:dyDescent="0.25">
      <c r="A504" s="92" t="s">
        <v>308</v>
      </c>
      <c r="B504" s="92" t="s">
        <v>10</v>
      </c>
      <c r="C504" s="92" t="s">
        <v>18</v>
      </c>
      <c r="D504" s="92" t="s">
        <v>1498</v>
      </c>
      <c r="F504" s="92">
        <v>70</v>
      </c>
      <c r="J504">
        <v>347</v>
      </c>
      <c r="W504" s="329">
        <f>+VLOOKUP(A504,infradensité!$A$2:$B$67,2,FALSE)</f>
        <v>0.36</v>
      </c>
      <c r="X504" s="329">
        <v>1.3</v>
      </c>
      <c r="Y504" s="330">
        <f t="shared" si="78"/>
        <v>162.39599999999999</v>
      </c>
      <c r="Z504" s="330">
        <f t="shared" si="80"/>
        <v>41.382471494629698</v>
      </c>
      <c r="AA504" s="95" t="str">
        <f t="shared" si="81"/>
        <v>Cèdre de l'Atlas_F2_Classique_INRA_70_</v>
      </c>
      <c r="AB504" s="1">
        <f t="shared" si="82"/>
        <v>70</v>
      </c>
      <c r="AC504" s="330">
        <f t="shared" si="79"/>
        <v>354.91417118648002</v>
      </c>
      <c r="AD504" s="331">
        <f t="shared" si="77"/>
        <v>348.42043634447145</v>
      </c>
      <c r="AE504" s="1">
        <f t="shared" si="83"/>
        <v>307.81205601511681</v>
      </c>
    </row>
    <row r="505" spans="1:31" x14ac:dyDescent="0.25">
      <c r="A505" s="92" t="s">
        <v>308</v>
      </c>
      <c r="B505" s="92" t="s">
        <v>10</v>
      </c>
      <c r="C505" s="92" t="s">
        <v>18</v>
      </c>
      <c r="D505" s="92" t="s">
        <v>1498</v>
      </c>
      <c r="F505" s="92">
        <v>71</v>
      </c>
      <c r="J505">
        <v>360</v>
      </c>
      <c r="W505" s="329">
        <f>+VLOOKUP(A505,infradensité!$A$2:$B$67,2,FALSE)</f>
        <v>0.36</v>
      </c>
      <c r="X505" s="329">
        <v>1.3</v>
      </c>
      <c r="Y505" s="330">
        <f t="shared" si="78"/>
        <v>168.48</v>
      </c>
      <c r="Z505" s="330">
        <f t="shared" si="80"/>
        <v>42.74941640538534</v>
      </c>
      <c r="AA505" s="95" t="str">
        <f t="shared" si="81"/>
        <v>Cèdre de l'Atlas_F2_Classique_INRA_71_</v>
      </c>
      <c r="AB505" s="1">
        <f t="shared" si="82"/>
        <v>71</v>
      </c>
      <c r="AC505" s="330">
        <f t="shared" si="79"/>
        <v>367.89123357271274</v>
      </c>
      <c r="AD505" s="331">
        <f t="shared" si="77"/>
        <v>361.40270237959635</v>
      </c>
      <c r="AE505" s="1">
        <f t="shared" si="83"/>
        <v>307.81205601511681</v>
      </c>
    </row>
    <row r="506" spans="1:31" x14ac:dyDescent="0.25">
      <c r="A506" s="92" t="s">
        <v>308</v>
      </c>
      <c r="B506" s="92" t="s">
        <v>10</v>
      </c>
      <c r="C506" s="92" t="s">
        <v>18</v>
      </c>
      <c r="D506" s="92" t="s">
        <v>1498</v>
      </c>
      <c r="F506" s="92">
        <v>72</v>
      </c>
      <c r="J506">
        <v>373</v>
      </c>
      <c r="W506" s="329">
        <f>+VLOOKUP(A506,infradensité!$A$2:$B$67,2,FALSE)</f>
        <v>0.36</v>
      </c>
      <c r="X506" s="329">
        <v>1.3</v>
      </c>
      <c r="Y506" s="330">
        <f t="shared" si="78"/>
        <v>174.56399999999999</v>
      </c>
      <c r="Z506" s="330">
        <f t="shared" si="80"/>
        <v>44.110626333127961</v>
      </c>
      <c r="AA506" s="95" t="str">
        <f t="shared" si="81"/>
        <v>Cèdre de l'Atlas_F2_Classique_INRA_72_</v>
      </c>
      <c r="AB506" s="1">
        <f t="shared" si="82"/>
        <v>72</v>
      </c>
      <c r="AC506" s="330">
        <f t="shared" si="79"/>
        <v>380.85830753019781</v>
      </c>
      <c r="AD506" s="331">
        <f t="shared" si="77"/>
        <v>374.3747705514553</v>
      </c>
      <c r="AE506" s="1">
        <f t="shared" si="83"/>
        <v>307.81205601511681</v>
      </c>
    </row>
    <row r="507" spans="1:31" x14ac:dyDescent="0.25">
      <c r="A507" s="92" t="s">
        <v>308</v>
      </c>
      <c r="B507" s="92" t="s">
        <v>10</v>
      </c>
      <c r="C507" s="92" t="s">
        <v>18</v>
      </c>
      <c r="D507" s="92" t="s">
        <v>1498</v>
      </c>
      <c r="F507" s="92">
        <v>73</v>
      </c>
      <c r="J507">
        <v>386</v>
      </c>
      <c r="W507" s="329">
        <f>+VLOOKUP(A507,infradensité!$A$2:$B$67,2,FALSE)</f>
        <v>0.36</v>
      </c>
      <c r="X507" s="329">
        <v>1.3</v>
      </c>
      <c r="Y507" s="330">
        <f t="shared" si="78"/>
        <v>180.648</v>
      </c>
      <c r="Z507" s="330">
        <f t="shared" si="80"/>
        <v>45.466324062169789</v>
      </c>
      <c r="AA507" s="95" t="str">
        <f t="shared" si="81"/>
        <v>Cèdre de l'Atlas_F2_Classique_INRA_73_</v>
      </c>
      <c r="AB507" s="1">
        <f t="shared" si="82"/>
        <v>73</v>
      </c>
      <c r="AC507" s="330">
        <f t="shared" si="79"/>
        <v>393.81578107494573</v>
      </c>
      <c r="AD507" s="331">
        <f t="shared" si="77"/>
        <v>387.33704430257177</v>
      </c>
      <c r="AE507" s="1">
        <f t="shared" si="83"/>
        <v>307.81205601511681</v>
      </c>
    </row>
    <row r="508" spans="1:31" x14ac:dyDescent="0.25">
      <c r="A508" s="92" t="s">
        <v>308</v>
      </c>
      <c r="B508" s="92" t="s">
        <v>10</v>
      </c>
      <c r="C508" s="92" t="s">
        <v>18</v>
      </c>
      <c r="D508" s="92" t="s">
        <v>1498</v>
      </c>
      <c r="F508" s="92">
        <v>74</v>
      </c>
      <c r="J508">
        <v>399</v>
      </c>
      <c r="W508" s="329">
        <f>+VLOOKUP(A508,infradensité!$A$2:$B$67,2,FALSE)</f>
        <v>0.36</v>
      </c>
      <c r="X508" s="329">
        <v>1.3</v>
      </c>
      <c r="Y508" s="330">
        <f t="shared" si="78"/>
        <v>186.732</v>
      </c>
      <c r="Z508" s="330">
        <f t="shared" si="80"/>
        <v>46.81671651923142</v>
      </c>
      <c r="AA508" s="95" t="str">
        <f t="shared" si="81"/>
        <v>Cèdre de l'Atlas_F2_Classique_INRA_74_</v>
      </c>
      <c r="AB508" s="1">
        <f t="shared" si="82"/>
        <v>74</v>
      </c>
      <c r="AC508" s="330">
        <f t="shared" si="79"/>
        <v>406.764014604328</v>
      </c>
      <c r="AD508" s="331">
        <f t="shared" si="77"/>
        <v>400.28989783963686</v>
      </c>
      <c r="AE508" s="1">
        <f t="shared" si="83"/>
        <v>307.81205601511681</v>
      </c>
    </row>
    <row r="509" spans="1:31" x14ac:dyDescent="0.25">
      <c r="A509" s="92" t="s">
        <v>308</v>
      </c>
      <c r="B509" s="92" t="s">
        <v>10</v>
      </c>
      <c r="C509" s="92" t="s">
        <v>18</v>
      </c>
      <c r="D509" s="92" t="s">
        <v>1498</v>
      </c>
      <c r="F509" s="92">
        <v>75</v>
      </c>
      <c r="J509">
        <v>412</v>
      </c>
      <c r="W509" s="329">
        <f>+VLOOKUP(A509,infradensité!$A$2:$B$67,2,FALSE)</f>
        <v>0.36</v>
      </c>
      <c r="X509" s="329">
        <v>1.3</v>
      </c>
      <c r="Y509" s="330">
        <f t="shared" si="78"/>
        <v>192.81599999999997</v>
      </c>
      <c r="Z509" s="330">
        <f t="shared" si="80"/>
        <v>48.161996381683636</v>
      </c>
      <c r="AA509" s="95" t="str">
        <f t="shared" si="81"/>
        <v>Cèdre de l'Atlas_F2_Classique_INRA_75_</v>
      </c>
      <c r="AB509" s="1">
        <f t="shared" si="82"/>
        <v>75</v>
      </c>
      <c r="AC509" s="330">
        <f t="shared" si="79"/>
        <v>419.70334369809893</v>
      </c>
      <c r="AD509" s="331">
        <f t="shared" si="77"/>
        <v>413.23367915121344</v>
      </c>
      <c r="AE509" s="1">
        <f t="shared" si="83"/>
        <v>307.81205601511681</v>
      </c>
    </row>
    <row r="510" spans="1:31" x14ac:dyDescent="0.25">
      <c r="A510" s="92" t="s">
        <v>308</v>
      </c>
      <c r="B510" s="92" t="s">
        <v>10</v>
      </c>
      <c r="C510" s="92" t="s">
        <v>18</v>
      </c>
      <c r="D510" s="92" t="s">
        <v>1498</v>
      </c>
      <c r="F510" s="92">
        <v>76</v>
      </c>
      <c r="J510">
        <v>334</v>
      </c>
      <c r="W510" s="329">
        <f>+VLOOKUP(A510,infradensité!$A$2:$B$67,2,FALSE)</f>
        <v>0.36</v>
      </c>
      <c r="X510" s="329">
        <v>1.3</v>
      </c>
      <c r="Y510" s="330">
        <f t="shared" si="78"/>
        <v>156.31199999999998</v>
      </c>
      <c r="Z510" s="330">
        <f t="shared" si="80"/>
        <v>40.009551101892576</v>
      </c>
      <c r="AA510" s="95" t="str">
        <f t="shared" si="81"/>
        <v>Cèdre de l'Atlas_F2_Classique_INRA_76_</v>
      </c>
      <c r="AB510" s="1">
        <f t="shared" si="82"/>
        <v>76</v>
      </c>
      <c r="AC510" s="330">
        <f t="shared" si="79"/>
        <v>341.92670150246289</v>
      </c>
      <c r="AD510" s="331">
        <f t="shared" si="77"/>
        <v>380.81502260028094</v>
      </c>
      <c r="AE510" s="1">
        <f t="shared" si="83"/>
        <v>307.81205601511681</v>
      </c>
    </row>
    <row r="511" spans="1:31" x14ac:dyDescent="0.25">
      <c r="A511" s="92" t="s">
        <v>308</v>
      </c>
      <c r="B511" s="92" t="s">
        <v>10</v>
      </c>
      <c r="C511" s="92" t="s">
        <v>18</v>
      </c>
      <c r="D511" s="92" t="s">
        <v>1498</v>
      </c>
      <c r="F511" s="92">
        <v>77</v>
      </c>
      <c r="J511">
        <v>348.71428571428572</v>
      </c>
      <c r="W511" s="329">
        <f>+VLOOKUP(A511,infradensité!$A$2:$B$67,2,FALSE)</f>
        <v>0.36</v>
      </c>
      <c r="X511" s="329">
        <v>1.3</v>
      </c>
      <c r="Y511" s="330">
        <f t="shared" si="78"/>
        <v>163.1982857142857</v>
      </c>
      <c r="Z511" s="330">
        <f t="shared" si="80"/>
        <v>41.563064615521839</v>
      </c>
      <c r="AA511" s="95" t="str">
        <f t="shared" si="81"/>
        <v>Cèdre de l'Atlas_F2_Classique_INRA_77_</v>
      </c>
      <c r="AB511" s="1">
        <f t="shared" si="82"/>
        <v>77</v>
      </c>
      <c r="AC511" s="330">
        <f t="shared" si="79"/>
        <v>356.62601849108142</v>
      </c>
      <c r="AD511" s="331">
        <f t="shared" si="77"/>
        <v>349.27635999677216</v>
      </c>
      <c r="AE511" s="1">
        <f t="shared" si="83"/>
        <v>307.81205601511681</v>
      </c>
    </row>
    <row r="512" spans="1:31" x14ac:dyDescent="0.25">
      <c r="A512" s="92" t="s">
        <v>308</v>
      </c>
      <c r="B512" s="92" t="s">
        <v>10</v>
      </c>
      <c r="C512" s="92" t="s">
        <v>18</v>
      </c>
      <c r="D512" s="92" t="s">
        <v>1498</v>
      </c>
      <c r="F512" s="92">
        <v>78</v>
      </c>
      <c r="J512">
        <v>363.42857142857144</v>
      </c>
      <c r="W512" s="329">
        <f>+VLOOKUP(A512,infradensité!$A$2:$B$67,2,FALSE)</f>
        <v>0.36</v>
      </c>
      <c r="X512" s="329">
        <v>1.3</v>
      </c>
      <c r="Y512" s="330">
        <f t="shared" si="78"/>
        <v>170.08457142857142</v>
      </c>
      <c r="Z512" s="330">
        <f t="shared" si="80"/>
        <v>43.108964223680886</v>
      </c>
      <c r="AA512" s="95" t="str">
        <f t="shared" si="81"/>
        <v>Cèdre de l'Atlas_F2_Classique_INRA_78_</v>
      </c>
      <c r="AB512" s="1">
        <f t="shared" si="82"/>
        <v>78</v>
      </c>
      <c r="AC512" s="330">
        <f t="shared" si="79"/>
        <v>371.31207459433944</v>
      </c>
      <c r="AD512" s="331">
        <f t="shared" si="77"/>
        <v>363.96904654271043</v>
      </c>
      <c r="AE512" s="1">
        <f t="shared" si="83"/>
        <v>307.81205601511681</v>
      </c>
    </row>
    <row r="513" spans="1:31" x14ac:dyDescent="0.25">
      <c r="A513" s="92" t="s">
        <v>308</v>
      </c>
      <c r="B513" s="92" t="s">
        <v>10</v>
      </c>
      <c r="C513" s="92" t="s">
        <v>18</v>
      </c>
      <c r="D513" s="92" t="s">
        <v>1498</v>
      </c>
      <c r="F513" s="92">
        <v>79</v>
      </c>
      <c r="J513">
        <v>378.14285714285717</v>
      </c>
      <c r="W513" s="329">
        <f>+VLOOKUP(A513,infradensité!$A$2:$B$67,2,FALSE)</f>
        <v>0.36</v>
      </c>
      <c r="X513" s="329">
        <v>1.3</v>
      </c>
      <c r="Y513" s="330">
        <f t="shared" si="78"/>
        <v>176.97085714285714</v>
      </c>
      <c r="Z513" s="330">
        <f t="shared" si="80"/>
        <v>44.647593457731134</v>
      </c>
      <c r="AA513" s="95" t="str">
        <f t="shared" si="81"/>
        <v>Cèdre de l'Atlas_F2_Classique_INRA_79_</v>
      </c>
      <c r="AB513" s="1">
        <f t="shared" si="82"/>
        <v>79</v>
      </c>
      <c r="AC513" s="330">
        <f t="shared" si="79"/>
        <v>385.98546812935791</v>
      </c>
      <c r="AD513" s="331">
        <f t="shared" si="77"/>
        <v>378.64877136184867</v>
      </c>
      <c r="AE513" s="1">
        <f t="shared" si="83"/>
        <v>307.81205601511681</v>
      </c>
    </row>
    <row r="514" spans="1:31" x14ac:dyDescent="0.25">
      <c r="A514" s="92" t="s">
        <v>308</v>
      </c>
      <c r="B514" s="92" t="s">
        <v>10</v>
      </c>
      <c r="C514" s="92" t="s">
        <v>18</v>
      </c>
      <c r="D514" s="92" t="s">
        <v>1498</v>
      </c>
      <c r="F514" s="92">
        <v>80</v>
      </c>
      <c r="J514">
        <v>392.85714285714289</v>
      </c>
      <c r="W514" s="329">
        <f>+VLOOKUP(A514,infradensité!$A$2:$B$67,2,FALSE)</f>
        <v>0.36</v>
      </c>
      <c r="X514" s="329">
        <v>1.3</v>
      </c>
      <c r="Y514" s="330">
        <f t="shared" si="78"/>
        <v>183.85714285714286</v>
      </c>
      <c r="Z514" s="330">
        <f t="shared" si="80"/>
        <v>46.17926760025837</v>
      </c>
      <c r="AA514" s="95" t="str">
        <f t="shared" si="81"/>
        <v>Cèdre de l'Atlas_F2_Classique_INRA_80_</v>
      </c>
      <c r="AB514" s="1">
        <f t="shared" si="82"/>
        <v>80</v>
      </c>
      <c r="AC514" s="330">
        <f t="shared" si="79"/>
        <v>400.64674821330715</v>
      </c>
      <c r="AD514" s="331">
        <f t="shared" si="77"/>
        <v>393.31610817133253</v>
      </c>
      <c r="AE514" s="1">
        <f t="shared" si="83"/>
        <v>307.81205601511681</v>
      </c>
    </row>
    <row r="515" spans="1:31" x14ac:dyDescent="0.25">
      <c r="A515" s="92" t="s">
        <v>308</v>
      </c>
      <c r="B515" s="92" t="s">
        <v>10</v>
      </c>
      <c r="C515" s="92" t="s">
        <v>18</v>
      </c>
      <c r="D515" s="92" t="s">
        <v>1498</v>
      </c>
      <c r="F515" s="92">
        <v>81</v>
      </c>
      <c r="J515">
        <v>407.57142857142861</v>
      </c>
      <c r="W515" s="329">
        <f>+VLOOKUP(A515,infradensité!$A$2:$B$67,2,FALSE)</f>
        <v>0.36</v>
      </c>
      <c r="X515" s="329">
        <v>1.3</v>
      </c>
      <c r="Y515" s="330">
        <f t="shared" si="78"/>
        <v>190.74342857142858</v>
      </c>
      <c r="Z515" s="330">
        <f t="shared" si="80"/>
        <v>47.704276978356155</v>
      </c>
      <c r="AA515" s="95" t="str">
        <f t="shared" si="81"/>
        <v>Cèdre de l'Atlas_F2_Classique_INRA_81_</v>
      </c>
      <c r="AB515" s="1">
        <f t="shared" si="82"/>
        <v>81</v>
      </c>
      <c r="AC515" s="330">
        <f t="shared" si="79"/>
        <v>415.29642049920841</v>
      </c>
      <c r="AD515" s="331">
        <f t="shared" si="77"/>
        <v>407.97158435625778</v>
      </c>
      <c r="AE515" s="1">
        <f t="shared" si="83"/>
        <v>307.81205601511681</v>
      </c>
    </row>
    <row r="516" spans="1:31" x14ac:dyDescent="0.25">
      <c r="A516" s="92" t="s">
        <v>308</v>
      </c>
      <c r="B516" s="92" t="s">
        <v>10</v>
      </c>
      <c r="C516" s="92" t="s">
        <v>18</v>
      </c>
      <c r="D516" s="92" t="s">
        <v>1498</v>
      </c>
      <c r="F516" s="92">
        <v>82</v>
      </c>
      <c r="J516">
        <v>422.28571428571433</v>
      </c>
      <c r="W516" s="329">
        <f>+VLOOKUP(A516,infradensité!$A$2:$B$67,2,FALSE)</f>
        <v>0.36</v>
      </c>
      <c r="X516" s="329">
        <v>1.3</v>
      </c>
      <c r="Y516" s="330">
        <f t="shared" si="78"/>
        <v>197.6297142857143</v>
      </c>
      <c r="Z516" s="330">
        <f t="shared" si="80"/>
        <v>49.222889767963053</v>
      </c>
      <c r="AA516" s="95" t="str">
        <f t="shared" si="81"/>
        <v>Cèdre de l'Atlas_F2_Classique_INRA_82_</v>
      </c>
      <c r="AB516" s="1">
        <f t="shared" si="82"/>
        <v>82</v>
      </c>
      <c r="AC516" s="330">
        <f t="shared" si="79"/>
        <v>429.93495206015473</v>
      </c>
      <c r="AD516" s="331">
        <f t="shared" si="77"/>
        <v>422.61568627968154</v>
      </c>
      <c r="AE516" s="1">
        <f t="shared" si="83"/>
        <v>307.81205601511681</v>
      </c>
    </row>
    <row r="517" spans="1:31" x14ac:dyDescent="0.25">
      <c r="A517" s="92" t="s">
        <v>308</v>
      </c>
      <c r="B517" s="92" t="s">
        <v>10</v>
      </c>
      <c r="C517" s="92" t="s">
        <v>18</v>
      </c>
      <c r="D517" s="92" t="s">
        <v>1498</v>
      </c>
      <c r="F517" s="92">
        <v>83</v>
      </c>
      <c r="J517">
        <v>437.00000000000006</v>
      </c>
      <c r="W517" s="329">
        <f>+VLOOKUP(A517,infradensité!$A$2:$B$67,2,FALSE)</f>
        <v>0.36</v>
      </c>
      <c r="X517" s="329">
        <v>1.3</v>
      </c>
      <c r="Y517" s="330">
        <f t="shared" si="78"/>
        <v>204.51600000000002</v>
      </c>
      <c r="Z517" s="330">
        <f t="shared" si="80"/>
        <v>50.735354396355888</v>
      </c>
      <c r="AA517" s="95" t="str">
        <f t="shared" si="81"/>
        <v>Cèdre de l'Atlas_F2_Classique_INRA_83_</v>
      </c>
      <c r="AB517" s="1">
        <f t="shared" si="82"/>
        <v>83</v>
      </c>
      <c r="AC517" s="330">
        <f t="shared" si="79"/>
        <v>444.5627755736532</v>
      </c>
      <c r="AD517" s="331">
        <f t="shared" si="77"/>
        <v>437.24886381690396</v>
      </c>
      <c r="AE517" s="1">
        <f t="shared" si="83"/>
        <v>307.81205601511681</v>
      </c>
    </row>
    <row r="518" spans="1:31" x14ac:dyDescent="0.25">
      <c r="A518" s="92" t="s">
        <v>308</v>
      </c>
      <c r="B518" s="92" t="s">
        <v>10</v>
      </c>
      <c r="C518" s="92" t="s">
        <v>18</v>
      </c>
      <c r="D518" s="92" t="s">
        <v>1498</v>
      </c>
      <c r="F518" s="92">
        <v>84</v>
      </c>
      <c r="J518">
        <v>451.71428571428578</v>
      </c>
      <c r="W518" s="329">
        <f>+VLOOKUP(A518,infradensité!$A$2:$B$67,2,FALSE)</f>
        <v>0.36</v>
      </c>
      <c r="X518" s="329">
        <v>1.3</v>
      </c>
      <c r="Y518" s="330">
        <f t="shared" si="78"/>
        <v>211.40228571428574</v>
      </c>
      <c r="Z518" s="330">
        <f t="shared" si="80"/>
        <v>52.241901611974725</v>
      </c>
      <c r="AA518" s="95" t="str">
        <f t="shared" si="81"/>
        <v>Cèdre de l'Atlas_F2_Classique_INRA_84_</v>
      </c>
      <c r="AB518" s="1">
        <f t="shared" si="82"/>
        <v>84</v>
      </c>
      <c r="AC518" s="330">
        <f t="shared" si="79"/>
        <v>459.1802929265703</v>
      </c>
      <c r="AD518" s="331">
        <f t="shared" si="77"/>
        <v>451.87153425011172</v>
      </c>
      <c r="AE518" s="1">
        <f t="shared" si="83"/>
        <v>307.81205601511681</v>
      </c>
    </row>
    <row r="519" spans="1:31" x14ac:dyDescent="0.25">
      <c r="A519" s="92" t="s">
        <v>308</v>
      </c>
      <c r="B519" s="92" t="s">
        <v>10</v>
      </c>
      <c r="C519" s="92" t="s">
        <v>18</v>
      </c>
      <c r="D519" s="92" t="s">
        <v>1498</v>
      </c>
      <c r="F519" s="92">
        <v>85</v>
      </c>
      <c r="J519">
        <v>466.4285714285715</v>
      </c>
      <c r="W519" s="329">
        <f>+VLOOKUP(A519,infradensité!$A$2:$B$67,2,FALSE)</f>
        <v>0.36</v>
      </c>
      <c r="X519" s="329">
        <v>1.3</v>
      </c>
      <c r="Y519" s="330">
        <f t="shared" si="78"/>
        <v>218.28857142857146</v>
      </c>
      <c r="Z519" s="330">
        <f t="shared" si="80"/>
        <v>53.742746276979332</v>
      </c>
      <c r="AA519" s="95" t="str">
        <f t="shared" si="81"/>
        <v>Cèdre de l'Atlas_F2_Classique_INRA_85_</v>
      </c>
      <c r="AB519" s="1">
        <f t="shared" si="82"/>
        <v>85</v>
      </c>
      <c r="AC519" s="330">
        <f t="shared" si="79"/>
        <v>473.78787833716757</v>
      </c>
      <c r="AD519" s="331">
        <f t="shared" si="77"/>
        <v>466.48408563186894</v>
      </c>
      <c r="AE519" s="1">
        <f t="shared" si="83"/>
        <v>307.81205601511681</v>
      </c>
    </row>
    <row r="520" spans="1:31" x14ac:dyDescent="0.25">
      <c r="A520" s="92" t="s">
        <v>308</v>
      </c>
      <c r="B520" s="92" t="s">
        <v>10</v>
      </c>
      <c r="C520" s="92" t="s">
        <v>18</v>
      </c>
      <c r="D520" s="92" t="s">
        <v>1498</v>
      </c>
      <c r="F520" s="92">
        <v>86</v>
      </c>
      <c r="J520">
        <v>481.14285714285722</v>
      </c>
      <c r="W520" s="329">
        <f>+VLOOKUP(A520,infradensité!$A$2:$B$67,2,FALSE)</f>
        <v>0.36</v>
      </c>
      <c r="X520" s="329">
        <v>1.3</v>
      </c>
      <c r="Y520" s="330">
        <f t="shared" si="78"/>
        <v>225.17485714285718</v>
      </c>
      <c r="Z520" s="330">
        <f t="shared" si="80"/>
        <v>55.238088927254239</v>
      </c>
      <c r="AA520" s="95" t="str">
        <f t="shared" si="81"/>
        <v>Cèdre de l'Atlas_F2_Classique_INRA_86_</v>
      </c>
      <c r="AB520" s="1">
        <f t="shared" si="82"/>
        <v>86</v>
      </c>
      <c r="AC520" s="330">
        <f t="shared" si="79"/>
        <v>488.38588107211064</v>
      </c>
      <c r="AD520" s="331">
        <f t="shared" ref="AD520:AD583" si="84">+IF(AC520=0,0,(AC520+AC519)*(AB520-AB519)/2)</f>
        <v>481.0868797046391</v>
      </c>
      <c r="AE520" s="1">
        <f t="shared" si="83"/>
        <v>307.81205601511681</v>
      </c>
    </row>
    <row r="521" spans="1:31" x14ac:dyDescent="0.25">
      <c r="A521" s="92" t="s">
        <v>308</v>
      </c>
      <c r="B521" s="92" t="s">
        <v>10</v>
      </c>
      <c r="C521" s="92" t="s">
        <v>18</v>
      </c>
      <c r="D521" s="92" t="s">
        <v>1498</v>
      </c>
      <c r="F521" s="92">
        <v>87</v>
      </c>
      <c r="J521">
        <v>495.85714285714295</v>
      </c>
      <c r="W521" s="329">
        <f>+VLOOKUP(A521,infradensité!$A$2:$B$67,2,FALSE)</f>
        <v>0.36</v>
      </c>
      <c r="X521" s="329">
        <v>1.3</v>
      </c>
      <c r="Y521" s="330">
        <f t="shared" si="78"/>
        <v>232.0611428571429</v>
      </c>
      <c r="Z521" s="330">
        <f t="shared" si="80"/>
        <v>56.728117136220625</v>
      </c>
      <c r="AA521" s="95" t="str">
        <f t="shared" si="81"/>
        <v>Cèdre de l'Atlas_F2_Classique_INRA_87_</v>
      </c>
      <c r="AB521" s="1">
        <f t="shared" si="82"/>
        <v>87</v>
      </c>
      <c r="AC521" s="330">
        <f t="shared" si="79"/>
        <v>502.97462782177485</v>
      </c>
      <c r="AD521" s="331">
        <f t="shared" si="84"/>
        <v>495.68025444694274</v>
      </c>
      <c r="AE521" s="1">
        <f t="shared" si="83"/>
        <v>307.81205601511681</v>
      </c>
    </row>
    <row r="522" spans="1:31" x14ac:dyDescent="0.25">
      <c r="A522" s="92" t="s">
        <v>308</v>
      </c>
      <c r="B522" s="92" t="s">
        <v>10</v>
      </c>
      <c r="C522" s="92" t="s">
        <v>18</v>
      </c>
      <c r="D522" s="92" t="s">
        <v>1498</v>
      </c>
      <c r="F522" s="92">
        <v>88</v>
      </c>
      <c r="J522">
        <v>510.57142857142867</v>
      </c>
      <c r="W522" s="329">
        <f>+VLOOKUP(A522,infradensité!$A$2:$B$67,2,FALSE)</f>
        <v>0.36</v>
      </c>
      <c r="X522" s="329">
        <v>1.3</v>
      </c>
      <c r="Y522" s="330">
        <f t="shared" si="78"/>
        <v>238.94742857142859</v>
      </c>
      <c r="Z522" s="330">
        <f t="shared" si="80"/>
        <v>58.213006712217961</v>
      </c>
      <c r="AA522" s="95" t="str">
        <f t="shared" si="81"/>
        <v>Cèdre de l'Atlas_F2_Classique_INRA_88_</v>
      </c>
      <c r="AB522" s="1">
        <f t="shared" si="82"/>
        <v>88</v>
      </c>
      <c r="AC522" s="330">
        <f t="shared" si="79"/>
        <v>517.55442478568432</v>
      </c>
      <c r="AD522" s="331">
        <f t="shared" si="84"/>
        <v>510.26452630372955</v>
      </c>
      <c r="AE522" s="1">
        <f t="shared" si="83"/>
        <v>307.81205601511681</v>
      </c>
    </row>
    <row r="523" spans="1:31" x14ac:dyDescent="0.25">
      <c r="A523" s="92" t="s">
        <v>308</v>
      </c>
      <c r="B523" s="92" t="s">
        <v>10</v>
      </c>
      <c r="C523" s="92" t="s">
        <v>18</v>
      </c>
      <c r="D523" s="92" t="s">
        <v>1498</v>
      </c>
      <c r="F523" s="92">
        <v>89</v>
      </c>
      <c r="J523">
        <v>525.28571428571433</v>
      </c>
      <c r="W523" s="329">
        <f>+VLOOKUP(A523,infradensité!$A$2:$B$67,2,FALSE)</f>
        <v>0.36</v>
      </c>
      <c r="X523" s="329">
        <v>1.3</v>
      </c>
      <c r="Y523" s="330">
        <f t="shared" si="78"/>
        <v>245.83371428571428</v>
      </c>
      <c r="Z523" s="330">
        <f t="shared" si="80"/>
        <v>59.692922753975587</v>
      </c>
      <c r="AA523" s="95" t="str">
        <f t="shared" si="81"/>
        <v>Cèdre de l'Atlas_F2_Classique_INRA_89_</v>
      </c>
      <c r="AB523" s="1">
        <f t="shared" si="82"/>
        <v>89</v>
      </c>
      <c r="AC523" s="330">
        <f t="shared" si="79"/>
        <v>532.12555951079321</v>
      </c>
      <c r="AD523" s="331">
        <f t="shared" si="84"/>
        <v>524.83999214823871</v>
      </c>
      <c r="AE523" s="1">
        <f t="shared" si="83"/>
        <v>307.81205601511681</v>
      </c>
    </row>
    <row r="524" spans="1:31" x14ac:dyDescent="0.25">
      <c r="A524" s="92" t="s">
        <v>308</v>
      </c>
      <c r="B524" s="92" t="s">
        <v>10</v>
      </c>
      <c r="C524" s="92" t="s">
        <v>18</v>
      </c>
      <c r="D524" s="92" t="s">
        <v>1498</v>
      </c>
      <c r="F524" s="92">
        <v>90</v>
      </c>
      <c r="J524">
        <v>540</v>
      </c>
      <c r="W524" s="329">
        <f>+VLOOKUP(A524,infradensité!$A$2:$B$67,2,FALSE)</f>
        <v>0.36</v>
      </c>
      <c r="X524" s="329">
        <v>1.3</v>
      </c>
      <c r="Y524" s="330">
        <f t="shared" si="78"/>
        <v>252.71999999999997</v>
      </c>
      <c r="Z524" s="330">
        <f t="shared" si="80"/>
        <v>61.168020584496823</v>
      </c>
      <c r="AA524" s="95" t="str">
        <f t="shared" si="81"/>
        <v>Cèdre de l'Atlas_F2_Classique_INRA_90_</v>
      </c>
      <c r="AB524" s="1">
        <f t="shared" si="82"/>
        <v>90</v>
      </c>
      <c r="AC524" s="330">
        <f t="shared" si="79"/>
        <v>546.68830251799852</v>
      </c>
      <c r="AD524" s="331">
        <f t="shared" si="84"/>
        <v>539.40693101439592</v>
      </c>
      <c r="AE524" s="1">
        <f t="shared" si="83"/>
        <v>307.81205601511681</v>
      </c>
    </row>
    <row r="525" spans="1:31" x14ac:dyDescent="0.25">
      <c r="A525" s="92" t="s">
        <v>308</v>
      </c>
      <c r="B525" s="92" t="s">
        <v>10</v>
      </c>
      <c r="C525" s="92" t="s">
        <v>18</v>
      </c>
      <c r="D525" s="92" t="s">
        <v>1498</v>
      </c>
      <c r="F525" s="92">
        <v>91</v>
      </c>
      <c r="J525">
        <v>402</v>
      </c>
      <c r="W525" s="329">
        <f>+VLOOKUP(A525,infradensité!$A$2:$B$67,2,FALSE)</f>
        <v>0.36</v>
      </c>
      <c r="X525" s="329">
        <v>1.3</v>
      </c>
      <c r="Y525" s="330">
        <f t="shared" si="78"/>
        <v>188.136</v>
      </c>
      <c r="Z525" s="330">
        <f t="shared" si="80"/>
        <v>47.127612753105289</v>
      </c>
      <c r="AA525" s="95" t="str">
        <f t="shared" si="81"/>
        <v>Cèdre de l'Atlas_F2_Classique_INRA_91_</v>
      </c>
      <c r="AB525" s="1">
        <f t="shared" si="82"/>
        <v>91</v>
      </c>
      <c r="AC525" s="330">
        <f t="shared" si="79"/>
        <v>409.75079221165839</v>
      </c>
      <c r="AD525" s="331">
        <f t="shared" si="84"/>
        <v>478.21954736482849</v>
      </c>
      <c r="AE525" s="1">
        <f t="shared" si="83"/>
        <v>307.81205601511681</v>
      </c>
    </row>
    <row r="526" spans="1:31" x14ac:dyDescent="0.25">
      <c r="A526" s="92" t="s">
        <v>308</v>
      </c>
      <c r="B526" s="92" t="s">
        <v>10</v>
      </c>
      <c r="C526" s="92" t="s">
        <v>18</v>
      </c>
      <c r="D526" s="92" t="s">
        <v>1498</v>
      </c>
      <c r="F526" s="92">
        <v>92</v>
      </c>
      <c r="J526">
        <v>415.14285714285717</v>
      </c>
      <c r="W526" s="329">
        <f>+VLOOKUP(A526,infradensité!$A$2:$B$67,2,FALSE)</f>
        <v>0.36</v>
      </c>
      <c r="X526" s="329">
        <v>1.3</v>
      </c>
      <c r="Y526" s="330">
        <f t="shared" si="78"/>
        <v>194.28685714285714</v>
      </c>
      <c r="Z526" s="330">
        <f t="shared" si="80"/>
        <v>48.486481887926253</v>
      </c>
      <c r="AA526" s="95" t="str">
        <f t="shared" si="81"/>
        <v>Cèdre de l'Atlas_F2_Classique_INRA_92_</v>
      </c>
      <c r="AB526" s="1">
        <f t="shared" si="82"/>
        <v>92</v>
      </c>
      <c r="AC526" s="330">
        <f t="shared" si="79"/>
        <v>422.83023214528106</v>
      </c>
      <c r="AD526" s="331">
        <f t="shared" si="84"/>
        <v>416.29051217846973</v>
      </c>
      <c r="AE526" s="1">
        <f t="shared" si="83"/>
        <v>307.81205601511681</v>
      </c>
    </row>
    <row r="527" spans="1:31" x14ac:dyDescent="0.25">
      <c r="A527" s="92" t="s">
        <v>308</v>
      </c>
      <c r="B527" s="92" t="s">
        <v>10</v>
      </c>
      <c r="C527" s="92" t="s">
        <v>18</v>
      </c>
      <c r="D527" s="92" t="s">
        <v>1498</v>
      </c>
      <c r="F527" s="92">
        <v>93</v>
      </c>
      <c r="J527">
        <v>428.28571428571433</v>
      </c>
      <c r="W527" s="329">
        <f>+VLOOKUP(A527,infradensité!$A$2:$B$67,2,FALSE)</f>
        <v>0.36</v>
      </c>
      <c r="X527" s="329">
        <v>1.3</v>
      </c>
      <c r="Y527" s="330">
        <f t="shared" si="78"/>
        <v>200.43771428571429</v>
      </c>
      <c r="Z527" s="330">
        <f t="shared" si="80"/>
        <v>49.840351834060797</v>
      </c>
      <c r="AA527" s="95" t="str">
        <f t="shared" si="81"/>
        <v>Cèdre de l'Atlas_F2_Classique_INRA_93_</v>
      </c>
      <c r="AB527" s="1">
        <f t="shared" si="82"/>
        <v>93</v>
      </c>
      <c r="AC527" s="330">
        <f t="shared" si="79"/>
        <v>435.90096515860819</v>
      </c>
      <c r="AD527" s="331">
        <f t="shared" si="84"/>
        <v>429.36559865194465</v>
      </c>
      <c r="AE527" s="1">
        <f t="shared" si="83"/>
        <v>307.81205601511681</v>
      </c>
    </row>
    <row r="528" spans="1:31" x14ac:dyDescent="0.25">
      <c r="A528" s="92" t="s">
        <v>308</v>
      </c>
      <c r="B528" s="92" t="s">
        <v>10</v>
      </c>
      <c r="C528" s="92" t="s">
        <v>18</v>
      </c>
      <c r="D528" s="92" t="s">
        <v>1498</v>
      </c>
      <c r="F528" s="92">
        <v>94</v>
      </c>
      <c r="J528">
        <v>441.4285714285715</v>
      </c>
      <c r="W528" s="329">
        <f>+VLOOKUP(A528,infradensité!$A$2:$B$67,2,FALSE)</f>
        <v>0.36</v>
      </c>
      <c r="X528" s="329">
        <v>1.3</v>
      </c>
      <c r="Y528" s="330">
        <f t="shared" si="78"/>
        <v>206.58857142857144</v>
      </c>
      <c r="Z528" s="330">
        <f t="shared" si="80"/>
        <v>51.189393608174235</v>
      </c>
      <c r="AA528" s="95" t="str">
        <f t="shared" si="81"/>
        <v>Cèdre de l'Atlas_F2_Classique_INRA_94_</v>
      </c>
      <c r="AB528" s="1">
        <f t="shared" si="82"/>
        <v>94</v>
      </c>
      <c r="AC528" s="330">
        <f t="shared" si="79"/>
        <v>448.96328910566535</v>
      </c>
      <c r="AD528" s="331">
        <f t="shared" si="84"/>
        <v>442.43212713213677</v>
      </c>
      <c r="AE528" s="1">
        <f t="shared" si="83"/>
        <v>307.81205601511681</v>
      </c>
    </row>
    <row r="529" spans="1:31" x14ac:dyDescent="0.25">
      <c r="A529" s="92" t="s">
        <v>308</v>
      </c>
      <c r="B529" s="92" t="s">
        <v>10</v>
      </c>
      <c r="C529" s="92" t="s">
        <v>18</v>
      </c>
      <c r="D529" s="92" t="s">
        <v>1498</v>
      </c>
      <c r="F529" s="92">
        <v>95</v>
      </c>
      <c r="J529">
        <v>454.57142857142867</v>
      </c>
      <c r="W529" s="329">
        <f>+VLOOKUP(A529,infradensité!$A$2:$B$67,2,FALSE)</f>
        <v>0.36</v>
      </c>
      <c r="X529" s="329">
        <v>1.3</v>
      </c>
      <c r="Y529" s="330">
        <f t="shared" si="78"/>
        <v>212.73942857142859</v>
      </c>
      <c r="Z529" s="330">
        <f t="shared" si="80"/>
        <v>52.533767464568712</v>
      </c>
      <c r="AA529" s="95" t="str">
        <f t="shared" si="81"/>
        <v>Cèdre de l'Atlas_F2_Classique_INRA_95_</v>
      </c>
      <c r="AB529" s="1">
        <f t="shared" si="82"/>
        <v>95</v>
      </c>
      <c r="AC529" s="330">
        <f t="shared" si="79"/>
        <v>462.01748309602863</v>
      </c>
      <c r="AD529" s="331">
        <f t="shared" si="84"/>
        <v>455.49038610084699</v>
      </c>
      <c r="AE529" s="1">
        <f t="shared" si="83"/>
        <v>307.81205601511681</v>
      </c>
    </row>
    <row r="530" spans="1:31" x14ac:dyDescent="0.25">
      <c r="A530" s="92" t="s">
        <v>308</v>
      </c>
      <c r="B530" s="92" t="s">
        <v>10</v>
      </c>
      <c r="C530" s="92" t="s">
        <v>18</v>
      </c>
      <c r="D530" s="92" t="s">
        <v>1498</v>
      </c>
      <c r="F530" s="92">
        <v>96</v>
      </c>
      <c r="J530">
        <v>467.71428571428584</v>
      </c>
      <c r="W530" s="329">
        <f>+VLOOKUP(A530,infradensité!$A$2:$B$67,2,FALSE)</f>
        <v>0.36</v>
      </c>
      <c r="X530" s="329">
        <v>1.3</v>
      </c>
      <c r="Y530" s="330">
        <f t="shared" si="78"/>
        <v>218.89028571428577</v>
      </c>
      <c r="Z530" s="330">
        <f t="shared" si="80"/>
        <v>53.873623863826204</v>
      </c>
      <c r="AA530" s="95" t="str">
        <f t="shared" si="81"/>
        <v>Cèdre de l'Atlas_F2_Classique_INRA_96_</v>
      </c>
      <c r="AB530" s="1">
        <f t="shared" si="82"/>
        <v>96</v>
      </c>
      <c r="AC530" s="330">
        <f t="shared" si="79"/>
        <v>475.06380918187824</v>
      </c>
      <c r="AD530" s="331">
        <f t="shared" si="84"/>
        <v>468.54064613895343</v>
      </c>
      <c r="AE530" s="1">
        <f t="shared" si="83"/>
        <v>307.81205601511681</v>
      </c>
    </row>
    <row r="531" spans="1:31" x14ac:dyDescent="0.25">
      <c r="A531" s="92" t="s">
        <v>308</v>
      </c>
      <c r="B531" s="92" t="s">
        <v>10</v>
      </c>
      <c r="C531" s="92" t="s">
        <v>18</v>
      </c>
      <c r="D531" s="92" t="s">
        <v>1498</v>
      </c>
      <c r="F531" s="92">
        <v>97</v>
      </c>
      <c r="J531">
        <v>480.857142857143</v>
      </c>
      <c r="W531" s="329">
        <f>+VLOOKUP(A531,infradensité!$A$2:$B$67,2,FALSE)</f>
        <v>0.36</v>
      </c>
      <c r="X531" s="329">
        <v>1.3</v>
      </c>
      <c r="Y531" s="330">
        <f t="shared" si="78"/>
        <v>225.04114285714292</v>
      </c>
      <c r="Z531" s="330">
        <f t="shared" si="80"/>
        <v>55.209104329514197</v>
      </c>
      <c r="AA531" s="95" t="str">
        <f t="shared" si="81"/>
        <v>Cèdre de l'Atlas_F2_Classique_INRA_97_</v>
      </c>
      <c r="AB531" s="1">
        <f t="shared" si="82"/>
        <v>97</v>
      </c>
      <c r="AC531" s="330">
        <f t="shared" si="79"/>
        <v>488.10251385009451</v>
      </c>
      <c r="AD531" s="331">
        <f t="shared" si="84"/>
        <v>481.58316151598638</v>
      </c>
      <c r="AE531" s="1">
        <f t="shared" si="83"/>
        <v>307.81205601511681</v>
      </c>
    </row>
    <row r="532" spans="1:31" x14ac:dyDescent="0.25">
      <c r="A532" s="92" t="s">
        <v>308</v>
      </c>
      <c r="B532" s="92" t="s">
        <v>10</v>
      </c>
      <c r="C532" s="92" t="s">
        <v>18</v>
      </c>
      <c r="D532" s="92" t="s">
        <v>1498</v>
      </c>
      <c r="F532" s="92">
        <v>98</v>
      </c>
      <c r="J532">
        <v>494.00000000000017</v>
      </c>
      <c r="W532" s="329">
        <f>+VLOOKUP(A532,infradensité!$A$2:$B$67,2,FALSE)</f>
        <v>0.36</v>
      </c>
      <c r="X532" s="329">
        <v>1.3</v>
      </c>
      <c r="Y532" s="330">
        <f t="shared" si="78"/>
        <v>231.19200000000006</v>
      </c>
      <c r="Z532" s="330">
        <f t="shared" si="80"/>
        <v>56.540342208595227</v>
      </c>
      <c r="AA532" s="95" t="str">
        <f t="shared" si="81"/>
        <v>Cèdre de l'Atlas_F2_Classique_INRA_98_</v>
      </c>
      <c r="AB532" s="1">
        <f t="shared" si="82"/>
        <v>98</v>
      </c>
      <c r="AC532" s="330">
        <f t="shared" si="79"/>
        <v>501.13382934663679</v>
      </c>
      <c r="AD532" s="331">
        <f t="shared" si="84"/>
        <v>494.61817159836562</v>
      </c>
      <c r="AE532" s="1">
        <f t="shared" si="83"/>
        <v>307.81205601511681</v>
      </c>
    </row>
    <row r="533" spans="1:31" x14ac:dyDescent="0.25">
      <c r="A533" s="92" t="s">
        <v>308</v>
      </c>
      <c r="B533" s="92" t="s">
        <v>10</v>
      </c>
      <c r="C533" s="92" t="s">
        <v>18</v>
      </c>
      <c r="D533" s="92" t="s">
        <v>1498</v>
      </c>
      <c r="F533" s="92">
        <v>99</v>
      </c>
      <c r="J533">
        <v>507.14285714285734</v>
      </c>
      <c r="W533" s="329">
        <f>+VLOOKUP(A533,infradensité!$A$2:$B$67,2,FALSE)</f>
        <v>0.36</v>
      </c>
      <c r="X533" s="329">
        <v>1.3</v>
      </c>
      <c r="Y533" s="330">
        <f t="shared" si="78"/>
        <v>237.34285714285721</v>
      </c>
      <c r="Z533" s="330">
        <f t="shared" si="80"/>
        <v>57.867463348638104</v>
      </c>
      <c r="AA533" s="95" t="str">
        <f t="shared" si="81"/>
        <v>Cèdre de l'Atlas_F2_Classique_INRA_99_</v>
      </c>
      <c r="AB533" s="1">
        <f t="shared" si="82"/>
        <v>99</v>
      </c>
      <c r="AC533" s="330">
        <f t="shared" si="79"/>
        <v>514.15797485602104</v>
      </c>
      <c r="AD533" s="331">
        <f t="shared" si="84"/>
        <v>507.64590210132894</v>
      </c>
      <c r="AE533" s="1">
        <f t="shared" si="83"/>
        <v>307.81205601511681</v>
      </c>
    </row>
    <row r="534" spans="1:31" x14ac:dyDescent="0.25">
      <c r="A534" s="92" t="s">
        <v>308</v>
      </c>
      <c r="B534" s="92" t="s">
        <v>10</v>
      </c>
      <c r="C534" s="92" t="s">
        <v>18</v>
      </c>
      <c r="D534" s="92" t="s">
        <v>1498</v>
      </c>
      <c r="F534" s="92">
        <v>100</v>
      </c>
      <c r="J534">
        <v>520.28571428571445</v>
      </c>
      <c r="W534" s="329">
        <f>+VLOOKUP(A534,infradensité!$A$2:$B$67,2,FALSE)</f>
        <v>0.36</v>
      </c>
      <c r="X534" s="329">
        <v>1.3</v>
      </c>
      <c r="Y534" s="330">
        <f t="shared" si="78"/>
        <v>243.49371428571433</v>
      </c>
      <c r="Z534" s="330">
        <f t="shared" si="80"/>
        <v>59.190586702852549</v>
      </c>
      <c r="AA534" s="95" t="str">
        <f t="shared" si="81"/>
        <v>Cèdre de l'Atlas_F2_Classique_INRA_100_</v>
      </c>
      <c r="AB534" s="1">
        <f t="shared" si="82"/>
        <v>100</v>
      </c>
      <c r="AC534" s="330">
        <f t="shared" si="79"/>
        <v>527.17515755508725</v>
      </c>
      <c r="AD534" s="331">
        <f t="shared" si="84"/>
        <v>520.66656620555409</v>
      </c>
      <c r="AE534" s="1">
        <f t="shared" si="83"/>
        <v>307.81205601511681</v>
      </c>
    </row>
    <row r="535" spans="1:31" x14ac:dyDescent="0.25">
      <c r="A535" s="92" t="s">
        <v>308</v>
      </c>
      <c r="B535" s="92" t="s">
        <v>10</v>
      </c>
      <c r="C535" s="92" t="s">
        <v>18</v>
      </c>
      <c r="D535" s="92" t="s">
        <v>1498</v>
      </c>
      <c r="F535" s="92">
        <v>101</v>
      </c>
      <c r="J535">
        <v>533.42857142857156</v>
      </c>
      <c r="W535" s="329">
        <f>+VLOOKUP(A535,infradensité!$A$2:$B$67,2,FALSE)</f>
        <v>0.36</v>
      </c>
      <c r="X535" s="329">
        <v>1.3</v>
      </c>
      <c r="Y535" s="330">
        <f t="shared" si="78"/>
        <v>249.64457142857148</v>
      </c>
      <c r="Z535" s="330">
        <f t="shared" si="80"/>
        <v>60.509824872268659</v>
      </c>
      <c r="AA535" s="95" t="str">
        <f t="shared" si="81"/>
        <v>Cèdre de l'Atlas_F2_Classique_INRA_101_</v>
      </c>
      <c r="AB535" s="1">
        <f t="shared" si="82"/>
        <v>101</v>
      </c>
      <c r="AC535" s="330">
        <f t="shared" si="79"/>
        <v>540.18557355729649</v>
      </c>
      <c r="AD535" s="331">
        <f t="shared" si="84"/>
        <v>533.68036555619187</v>
      </c>
      <c r="AE535" s="1">
        <f t="shared" si="83"/>
        <v>307.81205601511681</v>
      </c>
    </row>
    <row r="536" spans="1:31" x14ac:dyDescent="0.25">
      <c r="A536" s="92" t="s">
        <v>308</v>
      </c>
      <c r="B536" s="92" t="s">
        <v>10</v>
      </c>
      <c r="C536" s="92" t="s">
        <v>18</v>
      </c>
      <c r="D536" s="92" t="s">
        <v>1498</v>
      </c>
      <c r="F536" s="92">
        <v>102</v>
      </c>
      <c r="J536">
        <v>546.57142857142867</v>
      </c>
      <c r="W536" s="329">
        <f>+VLOOKUP(A536,infradensité!$A$2:$B$67,2,FALSE)</f>
        <v>0.36</v>
      </c>
      <c r="X536" s="329">
        <v>1.3</v>
      </c>
      <c r="Y536" s="330">
        <f t="shared" si="78"/>
        <v>255.7954285714286</v>
      </c>
      <c r="Z536" s="330">
        <f t="shared" si="80"/>
        <v>61.825284592977965</v>
      </c>
      <c r="AA536" s="95" t="str">
        <f t="shared" si="81"/>
        <v>Cèdre de l'Atlas_F2_Classique_INRA_102_</v>
      </c>
      <c r="AB536" s="1">
        <f t="shared" si="82"/>
        <v>102</v>
      </c>
      <c r="AC536" s="330">
        <f t="shared" si="79"/>
        <v>553.18940876134127</v>
      </c>
      <c r="AD536" s="331">
        <f t="shared" si="84"/>
        <v>546.68749115931882</v>
      </c>
      <c r="AE536" s="1">
        <f t="shared" si="83"/>
        <v>307.81205601511681</v>
      </c>
    </row>
    <row r="537" spans="1:31" x14ac:dyDescent="0.25">
      <c r="A537" s="92" t="s">
        <v>308</v>
      </c>
      <c r="B537" s="92" t="s">
        <v>10</v>
      </c>
      <c r="C537" s="92" t="s">
        <v>18</v>
      </c>
      <c r="D537" s="92" t="s">
        <v>1498</v>
      </c>
      <c r="F537" s="92">
        <v>103</v>
      </c>
      <c r="J537">
        <v>559.71428571428578</v>
      </c>
      <c r="W537" s="329">
        <f>+VLOOKUP(A537,infradensité!$A$2:$B$67,2,FALSE)</f>
        <v>0.36</v>
      </c>
      <c r="X537" s="329">
        <v>1.3</v>
      </c>
      <c r="Y537" s="330">
        <f t="shared" si="78"/>
        <v>261.94628571428575</v>
      </c>
      <c r="Z537" s="330">
        <f t="shared" si="80"/>
        <v>63.137067175190332</v>
      </c>
      <c r="AA537" s="95" t="str">
        <f t="shared" si="81"/>
        <v>Cèdre de l'Atlas_F2_Classique_INRA_103_</v>
      </c>
      <c r="AB537" s="1">
        <f t="shared" si="82"/>
        <v>103</v>
      </c>
      <c r="AC537" s="330">
        <f t="shared" si="79"/>
        <v>566.18683961583758</v>
      </c>
      <c r="AD537" s="331">
        <f t="shared" si="84"/>
        <v>559.68812418858943</v>
      </c>
      <c r="AE537" s="1">
        <f t="shared" si="83"/>
        <v>307.81205601511681</v>
      </c>
    </row>
    <row r="538" spans="1:31" x14ac:dyDescent="0.25">
      <c r="A538" s="92" t="s">
        <v>308</v>
      </c>
      <c r="B538" s="92" t="s">
        <v>10</v>
      </c>
      <c r="C538" s="92" t="s">
        <v>18</v>
      </c>
      <c r="D538" s="92" t="s">
        <v>1498</v>
      </c>
      <c r="F538" s="92">
        <v>104</v>
      </c>
      <c r="J538">
        <v>572.85714285714289</v>
      </c>
      <c r="W538" s="329">
        <f>+VLOOKUP(A538,infradensité!$A$2:$B$67,2,FALSE)</f>
        <v>0.36</v>
      </c>
      <c r="X538" s="329">
        <v>1.3</v>
      </c>
      <c r="Y538" s="330">
        <f t="shared" si="78"/>
        <v>268.09714285714284</v>
      </c>
      <c r="Z538" s="330">
        <f t="shared" si="80"/>
        <v>64.445268899889811</v>
      </c>
      <c r="AA538" s="95" t="str">
        <f t="shared" si="81"/>
        <v>Cèdre de l'Atlas_F2_Classique_INRA_104_</v>
      </c>
      <c r="AB538" s="1">
        <f t="shared" si="82"/>
        <v>104</v>
      </c>
      <c r="AC538" s="330">
        <f t="shared" si="79"/>
        <v>579.17803381016518</v>
      </c>
      <c r="AD538" s="331">
        <f t="shared" si="84"/>
        <v>572.68243671300138</v>
      </c>
      <c r="AE538" s="1">
        <f t="shared" si="83"/>
        <v>307.81205601511681</v>
      </c>
    </row>
    <row r="539" spans="1:31" x14ac:dyDescent="0.25">
      <c r="A539" s="92" t="s">
        <v>308</v>
      </c>
      <c r="B539" s="92" t="s">
        <v>10</v>
      </c>
      <c r="C539" s="92" t="s">
        <v>18</v>
      </c>
      <c r="D539" s="92" t="s">
        <v>1498</v>
      </c>
      <c r="F539" s="92">
        <v>105</v>
      </c>
      <c r="J539">
        <v>586</v>
      </c>
      <c r="W539" s="329">
        <f>+VLOOKUP(A539,infradensité!$A$2:$B$67,2,FALSE)</f>
        <v>0.36</v>
      </c>
      <c r="X539" s="329">
        <v>1.3</v>
      </c>
      <c r="Y539" s="330">
        <f t="shared" si="78"/>
        <v>274.24799999999999</v>
      </c>
      <c r="Z539" s="330">
        <f t="shared" si="80"/>
        <v>65.749981378063481</v>
      </c>
      <c r="AA539" s="95" t="str">
        <f t="shared" si="81"/>
        <v>Cèdre de l'Atlas_F2_Classique_INRA_105_</v>
      </c>
      <c r="AB539" s="1">
        <f t="shared" si="82"/>
        <v>105</v>
      </c>
      <c r="AC539" s="330">
        <f t="shared" si="79"/>
        <v>592.16315090012722</v>
      </c>
      <c r="AD539" s="331">
        <f t="shared" si="84"/>
        <v>585.67059235514625</v>
      </c>
      <c r="AE539" s="1">
        <f t="shared" si="83"/>
        <v>307.81205601511681</v>
      </c>
    </row>
    <row r="540" spans="1:31" x14ac:dyDescent="0.25">
      <c r="A540" s="92" t="s">
        <v>308</v>
      </c>
      <c r="B540" s="92" t="s">
        <v>10</v>
      </c>
      <c r="C540" s="92" t="s">
        <v>18</v>
      </c>
      <c r="D540" s="92" t="s">
        <v>1498</v>
      </c>
      <c r="F540" s="92">
        <v>106</v>
      </c>
      <c r="J540">
        <v>464</v>
      </c>
      <c r="W540" s="329">
        <f>+VLOOKUP(A540,infradensité!$A$2:$B$67,2,FALSE)</f>
        <v>0.36</v>
      </c>
      <c r="X540" s="329">
        <v>1.3</v>
      </c>
      <c r="Y540" s="330">
        <f t="shared" si="78"/>
        <v>217.15199999999999</v>
      </c>
      <c r="Z540" s="330">
        <f t="shared" si="80"/>
        <v>53.495418360394225</v>
      </c>
      <c r="AA540" s="95" t="str">
        <f t="shared" si="81"/>
        <v>Cèdre de l'Atlas_F2_Classique_INRA_106_</v>
      </c>
      <c r="AB540" s="1">
        <f t="shared" si="82"/>
        <v>106</v>
      </c>
      <c r="AC540" s="330">
        <f t="shared" si="79"/>
        <v>471.37758697768658</v>
      </c>
      <c r="AD540" s="331">
        <f t="shared" si="84"/>
        <v>531.77036893890693</v>
      </c>
      <c r="AE540" s="1">
        <f t="shared" si="83"/>
        <v>307.81205601511681</v>
      </c>
    </row>
    <row r="541" spans="1:31" x14ac:dyDescent="0.25">
      <c r="A541" s="92" t="s">
        <v>308</v>
      </c>
      <c r="B541" s="92" t="s">
        <v>10</v>
      </c>
      <c r="C541" s="92" t="s">
        <v>18</v>
      </c>
      <c r="D541" s="92" t="s">
        <v>1498</v>
      </c>
      <c r="F541" s="92">
        <v>107</v>
      </c>
      <c r="J541">
        <v>476.25</v>
      </c>
      <c r="W541" s="329">
        <f>+VLOOKUP(A541,infradensité!$A$2:$B$67,2,FALSE)</f>
        <v>0.36</v>
      </c>
      <c r="X541" s="329">
        <v>1.3</v>
      </c>
      <c r="Y541" s="330">
        <f t="shared" ref="Y541:Y604" si="85">+X541*W541*J541</f>
        <v>222.88499999999999</v>
      </c>
      <c r="Z541" s="330">
        <f t="shared" si="80"/>
        <v>54.74144996985298</v>
      </c>
      <c r="AA541" s="95" t="str">
        <f t="shared" si="81"/>
        <v>Cèdre de l'Atlas_F2_Classique_INRA_107_</v>
      </c>
      <c r="AB541" s="1">
        <f t="shared" si="82"/>
        <v>107</v>
      </c>
      <c r="AC541" s="330">
        <f t="shared" ref="AC541:AC604" si="86">+(Z541+Y541)*0.475*44/12</f>
        <v>483.53273369749394</v>
      </c>
      <c r="AD541" s="331">
        <f t="shared" si="84"/>
        <v>477.45516033759026</v>
      </c>
      <c r="AE541" s="1">
        <f t="shared" si="83"/>
        <v>307.81205601511681</v>
      </c>
    </row>
    <row r="542" spans="1:31" x14ac:dyDescent="0.25">
      <c r="A542" s="92" t="s">
        <v>308</v>
      </c>
      <c r="B542" s="92" t="s">
        <v>10</v>
      </c>
      <c r="C542" s="92" t="s">
        <v>18</v>
      </c>
      <c r="D542" s="92" t="s">
        <v>1498</v>
      </c>
      <c r="F542" s="92">
        <v>108</v>
      </c>
      <c r="J542">
        <v>488.5</v>
      </c>
      <c r="W542" s="329">
        <f>+VLOOKUP(A542,infradensité!$A$2:$B$67,2,FALSE)</f>
        <v>0.36</v>
      </c>
      <c r="X542" s="329">
        <v>1.3</v>
      </c>
      <c r="Y542" s="330">
        <f t="shared" si="85"/>
        <v>228.61799999999999</v>
      </c>
      <c r="Z542" s="330">
        <f t="shared" ref="Z542:Z605" si="87">+EXP(-1.0587+0.8836*LN(Y542)+0.284)</f>
        <v>55.983756086143778</v>
      </c>
      <c r="AA542" s="95" t="str">
        <f t="shared" si="81"/>
        <v>Cèdre de l'Atlas_F2_Classique_INRA_108_</v>
      </c>
      <c r="AB542" s="1">
        <f t="shared" si="82"/>
        <v>108</v>
      </c>
      <c r="AC542" s="330">
        <f t="shared" si="86"/>
        <v>495.68139185003378</v>
      </c>
      <c r="AD542" s="331">
        <f t="shared" si="84"/>
        <v>489.60706277376386</v>
      </c>
      <c r="AE542" s="1">
        <f t="shared" si="83"/>
        <v>307.81205601511681</v>
      </c>
    </row>
    <row r="543" spans="1:31" x14ac:dyDescent="0.25">
      <c r="A543" s="92" t="s">
        <v>308</v>
      </c>
      <c r="B543" s="92" t="s">
        <v>10</v>
      </c>
      <c r="C543" s="92" t="s">
        <v>18</v>
      </c>
      <c r="D543" s="92" t="s">
        <v>1498</v>
      </c>
      <c r="F543" s="92">
        <v>109</v>
      </c>
      <c r="J543">
        <v>500.75</v>
      </c>
      <c r="W543" s="329">
        <f>+VLOOKUP(A543,infradensité!$A$2:$B$67,2,FALSE)</f>
        <v>0.36</v>
      </c>
      <c r="X543" s="329">
        <v>1.3</v>
      </c>
      <c r="Y543" s="330">
        <f t="shared" si="85"/>
        <v>234.351</v>
      </c>
      <c r="Z543" s="330">
        <f t="shared" si="87"/>
        <v>57.222440877075861</v>
      </c>
      <c r="AA543" s="95" t="str">
        <f t="shared" si="81"/>
        <v>Cèdre de l'Atlas_F2_Classique_INRA_109_</v>
      </c>
      <c r="AB543" s="1">
        <f t="shared" si="82"/>
        <v>109</v>
      </c>
      <c r="AC543" s="330">
        <f t="shared" si="86"/>
        <v>507.82374286090709</v>
      </c>
      <c r="AD543" s="331">
        <f t="shared" si="84"/>
        <v>501.75256735547043</v>
      </c>
      <c r="AE543" s="1">
        <f t="shared" si="83"/>
        <v>307.81205601511681</v>
      </c>
    </row>
    <row r="544" spans="1:31" x14ac:dyDescent="0.25">
      <c r="A544" s="92" t="s">
        <v>308</v>
      </c>
      <c r="B544" s="92" t="s">
        <v>10</v>
      </c>
      <c r="C544" s="92" t="s">
        <v>18</v>
      </c>
      <c r="D544" s="92" t="s">
        <v>1498</v>
      </c>
      <c r="F544" s="92">
        <v>110</v>
      </c>
      <c r="J544">
        <v>513</v>
      </c>
      <c r="W544" s="329">
        <f>+VLOOKUP(A544,infradensité!$A$2:$B$67,2,FALSE)</f>
        <v>0.36</v>
      </c>
      <c r="X544" s="329">
        <v>1.3</v>
      </c>
      <c r="Y544" s="330">
        <f t="shared" si="85"/>
        <v>240.08399999999997</v>
      </c>
      <c r="Z544" s="330">
        <f t="shared" si="87"/>
        <v>58.457603123312154</v>
      </c>
      <c r="AA544" s="95" t="str">
        <f t="shared" si="81"/>
        <v>Cèdre de l'Atlas_F2_Classique_INRA_110_</v>
      </c>
      <c r="AB544" s="1">
        <f t="shared" si="82"/>
        <v>110</v>
      </c>
      <c r="AC544" s="330">
        <f t="shared" si="86"/>
        <v>519.9599587731019</v>
      </c>
      <c r="AD544" s="331">
        <f t="shared" si="84"/>
        <v>513.89185081700452</v>
      </c>
      <c r="AE544" s="1">
        <f t="shared" si="83"/>
        <v>307.81205601511681</v>
      </c>
    </row>
    <row r="545" spans="1:31" hidden="1" x14ac:dyDescent="0.25">
      <c r="A545" s="92" t="s">
        <v>366</v>
      </c>
      <c r="B545" s="92" t="s">
        <v>9</v>
      </c>
      <c r="C545" s="92" t="s">
        <v>18</v>
      </c>
      <c r="D545" s="92" t="s">
        <v>1499</v>
      </c>
      <c r="F545" s="92">
        <v>0</v>
      </c>
      <c r="J545" s="4">
        <v>0</v>
      </c>
      <c r="W545" s="329">
        <f>+VLOOKUP(A545,infradensité!$A$2:$B$67,2,FALSE)</f>
        <v>0.45</v>
      </c>
      <c r="X545" s="329">
        <v>1.3</v>
      </c>
      <c r="Y545" s="330">
        <f t="shared" si="85"/>
        <v>0</v>
      </c>
      <c r="Z545" s="330" t="e">
        <f t="shared" si="87"/>
        <v>#NUM!</v>
      </c>
      <c r="AA545" s="95" t="str">
        <f t="shared" si="81"/>
        <v>Pin d'Alep_F1_Classique_ONF 1993_0_</v>
      </c>
      <c r="AB545" s="1">
        <f t="shared" si="82"/>
        <v>0</v>
      </c>
      <c r="AC545" s="330">
        <v>0</v>
      </c>
      <c r="AD545" s="331">
        <f t="shared" si="84"/>
        <v>0</v>
      </c>
      <c r="AE545" s="1">
        <f>+SUM($AD$545:$AD$625)/80</f>
        <v>152.52304942019458</v>
      </c>
    </row>
    <row r="546" spans="1:31" hidden="1" x14ac:dyDescent="0.25">
      <c r="A546" s="92" t="s">
        <v>366</v>
      </c>
      <c r="B546" s="92" t="s">
        <v>9</v>
      </c>
      <c r="C546" s="92" t="s">
        <v>18</v>
      </c>
      <c r="D546" s="92" t="s">
        <v>1499</v>
      </c>
      <c r="F546">
        <v>1</v>
      </c>
      <c r="J546" s="339">
        <v>0.88069135802466247</v>
      </c>
      <c r="W546" s="329">
        <f>+VLOOKUP(A546,infradensité!$A$2:$B$67,2,FALSE)</f>
        <v>0.45</v>
      </c>
      <c r="X546" s="329">
        <v>1.3</v>
      </c>
      <c r="Y546" s="330">
        <f t="shared" si="85"/>
        <v>0.51520444444442759</v>
      </c>
      <c r="Z546" s="330">
        <f t="shared" si="87"/>
        <v>0.25648220587142395</v>
      </c>
      <c r="AA546" s="95" t="str">
        <f t="shared" si="81"/>
        <v>Pin d'Alep_F1_Classique_ONF 1993_1_</v>
      </c>
      <c r="AB546" s="1">
        <f t="shared" si="82"/>
        <v>1</v>
      </c>
      <c r="AC546" s="330">
        <f t="shared" si="86"/>
        <v>1.3440209159667746</v>
      </c>
      <c r="AD546" s="331">
        <f t="shared" si="84"/>
        <v>0.67201045798338732</v>
      </c>
      <c r="AE546" s="1">
        <f t="shared" ref="AE546:AE609" si="88">+SUM($AD$545:$AD$625)/80</f>
        <v>152.52304942019458</v>
      </c>
    </row>
    <row r="547" spans="1:31" hidden="1" x14ac:dyDescent="0.25">
      <c r="A547" s="92" t="s">
        <v>366</v>
      </c>
      <c r="B547" s="92" t="s">
        <v>9</v>
      </c>
      <c r="C547" s="92" t="s">
        <v>18</v>
      </c>
      <c r="D547" s="92" t="s">
        <v>1499</v>
      </c>
      <c r="F547">
        <v>2</v>
      </c>
      <c r="J547" s="339">
        <v>2.0277530864197235</v>
      </c>
      <c r="W547" s="329">
        <f>+VLOOKUP(A547,infradensité!$A$2:$B$67,2,FALSE)</f>
        <v>0.45</v>
      </c>
      <c r="X547" s="329">
        <v>1.3</v>
      </c>
      <c r="Y547" s="330">
        <f t="shared" si="85"/>
        <v>1.1862355555555384</v>
      </c>
      <c r="Z547" s="330">
        <f t="shared" si="87"/>
        <v>0.53590709273254744</v>
      </c>
      <c r="AA547" s="95" t="str">
        <f t="shared" si="81"/>
        <v>Pin d'Alep_F1_Classique_ONF 1993_2_</v>
      </c>
      <c r="AB547" s="1">
        <f t="shared" si="82"/>
        <v>2</v>
      </c>
      <c r="AC547" s="330">
        <f t="shared" si="86"/>
        <v>2.9993984457684157</v>
      </c>
      <c r="AD547" s="331">
        <f t="shared" si="84"/>
        <v>2.1717096808675951</v>
      </c>
      <c r="AE547" s="1">
        <f t="shared" si="88"/>
        <v>152.52304942019458</v>
      </c>
    </row>
    <row r="548" spans="1:31" hidden="1" x14ac:dyDescent="0.25">
      <c r="A548" s="92" t="s">
        <v>366</v>
      </c>
      <c r="B548" s="92" t="s">
        <v>9</v>
      </c>
      <c r="C548" s="92" t="s">
        <v>18</v>
      </c>
      <c r="D548" s="92" t="s">
        <v>1499</v>
      </c>
      <c r="F548">
        <v>3</v>
      </c>
      <c r="J548" s="339">
        <v>3.4319999999999702</v>
      </c>
      <c r="W548" s="329">
        <f>+VLOOKUP(A548,infradensité!$A$2:$B$67,2,FALSE)</f>
        <v>0.45</v>
      </c>
      <c r="X548" s="329">
        <v>1.3</v>
      </c>
      <c r="Y548" s="330">
        <f t="shared" si="85"/>
        <v>2.0077199999999826</v>
      </c>
      <c r="Z548" s="330">
        <f t="shared" si="87"/>
        <v>0.85314050961115351</v>
      </c>
      <c r="AA548" s="95" t="str">
        <f t="shared" si="81"/>
        <v>Pin d'Alep_F1_Classique_ONF 1993_3_</v>
      </c>
      <c r="AB548" s="1">
        <f t="shared" si="82"/>
        <v>3</v>
      </c>
      <c r="AC548" s="330">
        <f t="shared" si="86"/>
        <v>4.9826653875727294</v>
      </c>
      <c r="AD548" s="331">
        <f t="shared" si="84"/>
        <v>3.9910319166705728</v>
      </c>
      <c r="AE548" s="1">
        <f t="shared" si="88"/>
        <v>152.52304942019458</v>
      </c>
    </row>
    <row r="549" spans="1:31" hidden="1" x14ac:dyDescent="0.25">
      <c r="A549" s="92" t="s">
        <v>366</v>
      </c>
      <c r="B549" s="92" t="s">
        <v>9</v>
      </c>
      <c r="C549" s="92" t="s">
        <v>18</v>
      </c>
      <c r="D549" s="92" t="s">
        <v>1499</v>
      </c>
      <c r="F549">
        <v>4</v>
      </c>
      <c r="J549" s="339">
        <v>5.0842469135802162</v>
      </c>
      <c r="W549" s="329">
        <f>+VLOOKUP(A549,infradensité!$A$2:$B$67,2,FALSE)</f>
        <v>0.45</v>
      </c>
      <c r="X549" s="329">
        <v>1.3</v>
      </c>
      <c r="Y549" s="330">
        <f t="shared" si="85"/>
        <v>2.974284444444427</v>
      </c>
      <c r="Z549" s="330">
        <f t="shared" si="87"/>
        <v>1.2073490414329346</v>
      </c>
      <c r="AA549" s="95" t="str">
        <f t="shared" si="81"/>
        <v>Pin d'Alep_F1_Classique_ONF 1993_4_</v>
      </c>
      <c r="AB549" s="1">
        <f t="shared" si="82"/>
        <v>4</v>
      </c>
      <c r="AC549" s="330">
        <f t="shared" si="86"/>
        <v>7.2830116545697372</v>
      </c>
      <c r="AD549" s="331">
        <f t="shared" si="84"/>
        <v>6.1328385210712337</v>
      </c>
      <c r="AE549" s="1">
        <f t="shared" si="88"/>
        <v>152.52304942019458</v>
      </c>
    </row>
    <row r="550" spans="1:31" hidden="1" x14ac:dyDescent="0.25">
      <c r="A550" s="92" t="s">
        <v>366</v>
      </c>
      <c r="B550" s="92" t="s">
        <v>9</v>
      </c>
      <c r="C550" s="92" t="s">
        <v>18</v>
      </c>
      <c r="D550" s="92" t="s">
        <v>1499</v>
      </c>
      <c r="F550">
        <v>5</v>
      </c>
      <c r="J550" s="339">
        <v>6.9753086419752783</v>
      </c>
      <c r="W550" s="329">
        <f>+VLOOKUP(A550,infradensité!$A$2:$B$67,2,FALSE)</f>
        <v>0.45</v>
      </c>
      <c r="X550" s="329">
        <v>1.3</v>
      </c>
      <c r="Y550" s="330">
        <f t="shared" si="85"/>
        <v>4.0805555555555379</v>
      </c>
      <c r="Z550" s="330">
        <f t="shared" si="87"/>
        <v>1.5965540799669489</v>
      </c>
      <c r="AA550" s="95" t="str">
        <f t="shared" si="81"/>
        <v>Pin d'Alep_F1_Classique_ONF 1993_5_</v>
      </c>
      <c r="AB550" s="1">
        <f t="shared" si="82"/>
        <v>5</v>
      </c>
      <c r="AC550" s="330">
        <f t="shared" si="86"/>
        <v>9.8876326152016638</v>
      </c>
      <c r="AD550" s="331">
        <f t="shared" si="84"/>
        <v>8.5853221348857005</v>
      </c>
      <c r="AE550" s="1">
        <f t="shared" si="88"/>
        <v>152.52304942019458</v>
      </c>
    </row>
    <row r="551" spans="1:31" hidden="1" x14ac:dyDescent="0.25">
      <c r="A551" s="92" t="s">
        <v>366</v>
      </c>
      <c r="B551" s="92" t="s">
        <v>9</v>
      </c>
      <c r="C551" s="92" t="s">
        <v>18</v>
      </c>
      <c r="D551" s="92" t="s">
        <v>1499</v>
      </c>
      <c r="F551">
        <v>6</v>
      </c>
      <c r="J551" s="339">
        <v>9.0959999999999681</v>
      </c>
      <c r="W551" s="329">
        <f>+VLOOKUP(A551,infradensité!$A$2:$B$67,2,FALSE)</f>
        <v>0.45</v>
      </c>
      <c r="X551" s="329">
        <v>1.3</v>
      </c>
      <c r="Y551" s="330">
        <f t="shared" si="85"/>
        <v>5.3211599999999821</v>
      </c>
      <c r="Z551" s="330">
        <f t="shared" si="87"/>
        <v>2.0186045472659542</v>
      </c>
      <c r="AA551" s="95" t="str">
        <f t="shared" si="81"/>
        <v>Pin d'Alep_F1_Classique_ONF 1993_6_</v>
      </c>
      <c r="AB551" s="1">
        <f t="shared" si="82"/>
        <v>6</v>
      </c>
      <c r="AC551" s="330">
        <f t="shared" si="86"/>
        <v>12.783423253154838</v>
      </c>
      <c r="AD551" s="331">
        <f t="shared" si="84"/>
        <v>11.335527934178252</v>
      </c>
      <c r="AE551" s="1">
        <f t="shared" si="88"/>
        <v>152.52304942019458</v>
      </c>
    </row>
    <row r="552" spans="1:31" hidden="1" x14ac:dyDescent="0.25">
      <c r="A552" s="92" t="s">
        <v>366</v>
      </c>
      <c r="B552" s="92" t="s">
        <v>9</v>
      </c>
      <c r="C552" s="92" t="s">
        <v>18</v>
      </c>
      <c r="D552" s="92" t="s">
        <v>1499</v>
      </c>
      <c r="F552">
        <v>7</v>
      </c>
      <c r="J552" s="339">
        <v>11.437135802469104</v>
      </c>
      <c r="W552" s="329">
        <f>+VLOOKUP(A552,infradensité!$A$2:$B$67,2,FALSE)</f>
        <v>0.45</v>
      </c>
      <c r="X552" s="329">
        <v>1.3</v>
      </c>
      <c r="Y552" s="330">
        <f t="shared" si="85"/>
        <v>6.6907244444444265</v>
      </c>
      <c r="Z552" s="330">
        <f t="shared" si="87"/>
        <v>2.4713834547694797</v>
      </c>
      <c r="AA552" s="95" t="str">
        <f t="shared" si="81"/>
        <v>Pin d'Alep_F1_Classique_ONF 1993_7_</v>
      </c>
      <c r="AB552" s="1">
        <f t="shared" si="82"/>
        <v>7</v>
      </c>
      <c r="AC552" s="330">
        <f t="shared" si="86"/>
        <v>15.95733792446422</v>
      </c>
      <c r="AD552" s="331">
        <f t="shared" si="84"/>
        <v>14.370380588809528</v>
      </c>
      <c r="AE552" s="1">
        <f t="shared" si="88"/>
        <v>152.52304942019458</v>
      </c>
    </row>
    <row r="553" spans="1:31" hidden="1" x14ac:dyDescent="0.25">
      <c r="A553" s="92" t="s">
        <v>366</v>
      </c>
      <c r="B553" s="92" t="s">
        <v>9</v>
      </c>
      <c r="C553" s="92" t="s">
        <v>18</v>
      </c>
      <c r="D553" s="92" t="s">
        <v>1499</v>
      </c>
      <c r="F553">
        <v>8</v>
      </c>
      <c r="J553" s="339">
        <v>13.989530864197501</v>
      </c>
      <c r="W553" s="329">
        <f>+VLOOKUP(A553,infradensité!$A$2:$B$67,2,FALSE)</f>
        <v>0.45</v>
      </c>
      <c r="X553" s="329">
        <v>1.3</v>
      </c>
      <c r="Y553" s="330">
        <f t="shared" si="85"/>
        <v>8.1838755555555398</v>
      </c>
      <c r="Z553" s="330">
        <f t="shared" si="87"/>
        <v>2.9528586083900641</v>
      </c>
      <c r="AA553" s="95" t="str">
        <f t="shared" si="81"/>
        <v>Pin d'Alep_F1_Classique_ONF 1993_8_</v>
      </c>
      <c r="AB553" s="1">
        <f t="shared" si="82"/>
        <v>8</v>
      </c>
      <c r="AC553" s="330">
        <f t="shared" si="86"/>
        <v>19.396478668871925</v>
      </c>
      <c r="AD553" s="331">
        <f t="shared" si="84"/>
        <v>17.676908296668074</v>
      </c>
      <c r="AE553" s="1">
        <f t="shared" si="88"/>
        <v>152.52304942019458</v>
      </c>
    </row>
    <row r="554" spans="1:31" hidden="1" x14ac:dyDescent="0.25">
      <c r="A554" s="92" t="s">
        <v>366</v>
      </c>
      <c r="B554" s="92" t="s">
        <v>9</v>
      </c>
      <c r="C554" s="92" t="s">
        <v>18</v>
      </c>
      <c r="D554" s="92" t="s">
        <v>1499</v>
      </c>
      <c r="F554">
        <v>9</v>
      </c>
      <c r="J554" s="339">
        <v>16.743999999999968</v>
      </c>
      <c r="W554" s="329">
        <f>+VLOOKUP(A554,infradensité!$A$2:$B$67,2,FALSE)</f>
        <v>0.45</v>
      </c>
      <c r="X554" s="329">
        <v>1.3</v>
      </c>
      <c r="Y554" s="330">
        <f t="shared" si="85"/>
        <v>9.795239999999982</v>
      </c>
      <c r="Z554" s="330">
        <f t="shared" si="87"/>
        <v>3.4610907829617807</v>
      </c>
      <c r="AA554" s="95" t="str">
        <f t="shared" si="81"/>
        <v>Pin d'Alep_F1_Classique_ONF 1993_9_</v>
      </c>
      <c r="AB554" s="1">
        <f t="shared" si="82"/>
        <v>9</v>
      </c>
      <c r="AC554" s="330">
        <f t="shared" si="86"/>
        <v>23.088109446991737</v>
      </c>
      <c r="AD554" s="331">
        <f t="shared" si="84"/>
        <v>21.242294057931829</v>
      </c>
      <c r="AE554" s="1">
        <f t="shared" si="88"/>
        <v>152.52304942019458</v>
      </c>
    </row>
    <row r="555" spans="1:31" hidden="1" x14ac:dyDescent="0.25">
      <c r="A555" s="92" t="s">
        <v>366</v>
      </c>
      <c r="B555" s="92" t="s">
        <v>9</v>
      </c>
      <c r="C555" s="92" t="s">
        <v>18</v>
      </c>
      <c r="D555" s="92" t="s">
        <v>1499</v>
      </c>
      <c r="F555">
        <v>10</v>
      </c>
      <c r="J555" s="339">
        <v>19.691358024691326</v>
      </c>
      <c r="W555" s="329">
        <f>+VLOOKUP(A555,infradensité!$A$2:$B$67,2,FALSE)</f>
        <v>0.45</v>
      </c>
      <c r="X555" s="329">
        <v>1.3</v>
      </c>
      <c r="Y555" s="330">
        <f t="shared" si="85"/>
        <v>11.519444444444426</v>
      </c>
      <c r="Z555" s="330">
        <f t="shared" si="87"/>
        <v>3.9942290764110404</v>
      </c>
      <c r="AA555" s="95" t="str">
        <f t="shared" si="81"/>
        <v>Pin d'Alep_F1_Classique_ONF 1993_10_</v>
      </c>
      <c r="AB555" s="1">
        <f t="shared" si="82"/>
        <v>10</v>
      </c>
      <c r="AC555" s="330">
        <f t="shared" si="86"/>
        <v>27.019648048823267</v>
      </c>
      <c r="AD555" s="331">
        <f t="shared" si="84"/>
        <v>25.053878747907504</v>
      </c>
      <c r="AE555" s="1">
        <f t="shared" si="88"/>
        <v>152.52304942019458</v>
      </c>
    </row>
    <row r="556" spans="1:31" hidden="1" x14ac:dyDescent="0.25">
      <c r="A556" s="92" t="s">
        <v>366</v>
      </c>
      <c r="B556" s="92" t="s">
        <v>9</v>
      </c>
      <c r="C556" s="92" t="s">
        <v>18</v>
      </c>
      <c r="D556" s="92" t="s">
        <v>1499</v>
      </c>
      <c r="F556">
        <v>11</v>
      </c>
      <c r="J556" s="339">
        <v>22.822419753086386</v>
      </c>
      <c r="W556" s="329">
        <f>+VLOOKUP(A556,infradensité!$A$2:$B$67,2,FALSE)</f>
        <v>0.45</v>
      </c>
      <c r="X556" s="329">
        <v>1.3</v>
      </c>
      <c r="Y556" s="330">
        <f t="shared" si="85"/>
        <v>13.351115555555538</v>
      </c>
      <c r="Z556" s="330">
        <f t="shared" si="87"/>
        <v>4.5505026989129114</v>
      </c>
      <c r="AA556" s="95" t="str">
        <f t="shared" si="81"/>
        <v>Pin d'Alep_F1_Classique_ONF 1993_11_</v>
      </c>
      <c r="AB556" s="1">
        <f t="shared" si="82"/>
        <v>11</v>
      </c>
      <c r="AC556" s="330">
        <f t="shared" si="86"/>
        <v>31.178651793199219</v>
      </c>
      <c r="AD556" s="331">
        <f t="shared" si="84"/>
        <v>29.099149921011243</v>
      </c>
      <c r="AE556" s="1">
        <f t="shared" si="88"/>
        <v>152.52304942019458</v>
      </c>
    </row>
    <row r="557" spans="1:31" hidden="1" x14ac:dyDescent="0.25">
      <c r="A557" s="92" t="s">
        <v>366</v>
      </c>
      <c r="B557" s="92" t="s">
        <v>9</v>
      </c>
      <c r="C557" s="92" t="s">
        <v>18</v>
      </c>
      <c r="D557" s="92" t="s">
        <v>1499</v>
      </c>
      <c r="F557">
        <v>12</v>
      </c>
      <c r="J557" s="339">
        <v>26.127999999999968</v>
      </c>
      <c r="W557" s="329">
        <f>+VLOOKUP(A557,infradensité!$A$2:$B$67,2,FALSE)</f>
        <v>0.45</v>
      </c>
      <c r="X557" s="329">
        <v>1.3</v>
      </c>
      <c r="Y557" s="330">
        <f t="shared" si="85"/>
        <v>15.284879999999983</v>
      </c>
      <c r="Z557" s="330">
        <f t="shared" si="87"/>
        <v>5.1282123194830858</v>
      </c>
      <c r="AA557" s="95" t="str">
        <f t="shared" si="81"/>
        <v>Pin d'Alep_F1_Classique_ONF 1993_12_</v>
      </c>
      <c r="AB557" s="1">
        <f t="shared" si="82"/>
        <v>12</v>
      </c>
      <c r="AC557" s="330">
        <f t="shared" si="86"/>
        <v>35.552802456433007</v>
      </c>
      <c r="AD557" s="331">
        <f t="shared" si="84"/>
        <v>33.365727124816111</v>
      </c>
      <c r="AE557" s="1">
        <f t="shared" si="88"/>
        <v>152.52304942019458</v>
      </c>
    </row>
    <row r="558" spans="1:31" hidden="1" x14ac:dyDescent="0.25">
      <c r="A558" s="92" t="s">
        <v>366</v>
      </c>
      <c r="B558" s="92" t="s">
        <v>9</v>
      </c>
      <c r="C558" s="92" t="s">
        <v>18</v>
      </c>
      <c r="D558" s="92" t="s">
        <v>1499</v>
      </c>
      <c r="F558">
        <v>13</v>
      </c>
      <c r="J558" s="339">
        <v>29.598913580246883</v>
      </c>
      <c r="W558" s="329">
        <f>+VLOOKUP(A558,infradensité!$A$2:$B$67,2,FALSE)</f>
        <v>0.45</v>
      </c>
      <c r="X558" s="329">
        <v>1.3</v>
      </c>
      <c r="Y558" s="330">
        <f t="shared" si="85"/>
        <v>17.31536444444443</v>
      </c>
      <c r="Z558" s="330">
        <f t="shared" si="87"/>
        <v>5.7257220152185715</v>
      </c>
      <c r="AA558" s="95" t="str">
        <f t="shared" si="81"/>
        <v>Pin d'Alep_F1_Classique_ONF 1993_13_</v>
      </c>
      <c r="AB558" s="1">
        <f t="shared" si="82"/>
        <v>13</v>
      </c>
      <c r="AC558" s="330">
        <f t="shared" si="86"/>
        <v>40.129892250579729</v>
      </c>
      <c r="AD558" s="331">
        <f t="shared" si="84"/>
        <v>37.841347353506364</v>
      </c>
      <c r="AE558" s="1">
        <f t="shared" si="88"/>
        <v>152.52304942019458</v>
      </c>
    </row>
    <row r="559" spans="1:31" hidden="1" x14ac:dyDescent="0.25">
      <c r="A559" s="92" t="s">
        <v>366</v>
      </c>
      <c r="B559" s="92" t="s">
        <v>9</v>
      </c>
      <c r="C559" s="92" t="s">
        <v>18</v>
      </c>
      <c r="D559" s="92" t="s">
        <v>1499</v>
      </c>
      <c r="F559">
        <v>14</v>
      </c>
      <c r="J559" s="339">
        <v>33.225975308641942</v>
      </c>
      <c r="W559" s="329">
        <f>+VLOOKUP(A559,infradensité!$A$2:$B$67,2,FALSE)</f>
        <v>0.45</v>
      </c>
      <c r="X559" s="329">
        <v>1.3</v>
      </c>
      <c r="Y559" s="330">
        <f t="shared" si="85"/>
        <v>19.43719555555554</v>
      </c>
      <c r="Z559" s="330">
        <f t="shared" si="87"/>
        <v>6.341452115530954</v>
      </c>
      <c r="AA559" s="95" t="str">
        <f t="shared" ref="AA559:AA622" si="89">+_xlfn.CONCAT(A559,"_",B559,"_",C559,"_",D559,"_",AB559,"_")</f>
        <v>Pin d'Alep_F1_Classique_ONF 1993_14_</v>
      </c>
      <c r="AB559" s="1">
        <f t="shared" ref="AB559:AB622" si="90">F559</f>
        <v>14</v>
      </c>
      <c r="AC559" s="330">
        <f t="shared" si="86"/>
        <v>44.89781136047565</v>
      </c>
      <c r="AD559" s="331">
        <f t="shared" si="84"/>
        <v>42.513851805527693</v>
      </c>
      <c r="AE559" s="1">
        <f t="shared" si="88"/>
        <v>152.52304942019458</v>
      </c>
    </row>
    <row r="560" spans="1:31" hidden="1" x14ac:dyDescent="0.25">
      <c r="A560" s="92" t="s">
        <v>366</v>
      </c>
      <c r="B560" s="92" t="s">
        <v>9</v>
      </c>
      <c r="C560" s="92" t="s">
        <v>18</v>
      </c>
      <c r="D560" s="92" t="s">
        <v>1499</v>
      </c>
      <c r="F560">
        <v>15</v>
      </c>
      <c r="J560" s="339">
        <v>36.999999999999972</v>
      </c>
      <c r="W560" s="329">
        <f>+VLOOKUP(A560,infradensité!$A$2:$B$67,2,FALSE)</f>
        <v>0.45</v>
      </c>
      <c r="X560" s="329">
        <v>1.3</v>
      </c>
      <c r="Y560" s="330">
        <f t="shared" si="85"/>
        <v>21.644999999999985</v>
      </c>
      <c r="Z560" s="330">
        <f t="shared" si="87"/>
        <v>6.9738729562485036</v>
      </c>
      <c r="AA560" s="95" t="str">
        <f t="shared" si="89"/>
        <v>Pin d'Alep_F1_Classique_ONF 1993_15_</v>
      </c>
      <c r="AB560" s="1">
        <f t="shared" si="90"/>
        <v>15</v>
      </c>
      <c r="AC560" s="330">
        <f t="shared" si="86"/>
        <v>49.844537065466113</v>
      </c>
      <c r="AD560" s="331">
        <f t="shared" si="84"/>
        <v>47.371174212970885</v>
      </c>
      <c r="AE560" s="1">
        <f t="shared" si="88"/>
        <v>152.52304942019458</v>
      </c>
    </row>
    <row r="561" spans="1:31" hidden="1" x14ac:dyDescent="0.25">
      <c r="A561" s="92" t="s">
        <v>366</v>
      </c>
      <c r="B561" s="92" t="s">
        <v>9</v>
      </c>
      <c r="C561" s="92" t="s">
        <v>18</v>
      </c>
      <c r="D561" s="92" t="s">
        <v>1499</v>
      </c>
      <c r="F561">
        <v>16</v>
      </c>
      <c r="J561" s="339">
        <v>40.911802469135772</v>
      </c>
      <c r="W561" s="329">
        <f>+VLOOKUP(A561,infradensité!$A$2:$B$67,2,FALSE)</f>
        <v>0.45</v>
      </c>
      <c r="X561" s="329">
        <v>1.3</v>
      </c>
      <c r="Y561" s="330">
        <f t="shared" si="85"/>
        <v>23.933404444444431</v>
      </c>
      <c r="Z561" s="330">
        <f t="shared" si="87"/>
        <v>7.6214994620549597</v>
      </c>
      <c r="AA561" s="95" t="str">
        <f t="shared" si="89"/>
        <v>Pin d'Alep_F1_Classique_ONF 1993_16_</v>
      </c>
      <c r="AB561" s="1">
        <f t="shared" si="90"/>
        <v>16</v>
      </c>
      <c r="AC561" s="330">
        <f t="shared" si="86"/>
        <v>54.958124303819766</v>
      </c>
      <c r="AD561" s="331">
        <f t="shared" si="84"/>
        <v>52.401330684642943</v>
      </c>
      <c r="AE561" s="1">
        <f t="shared" si="88"/>
        <v>152.52304942019458</v>
      </c>
    </row>
    <row r="562" spans="1:31" hidden="1" x14ac:dyDescent="0.25">
      <c r="A562" s="92" t="s">
        <v>366</v>
      </c>
      <c r="B562" s="92" t="s">
        <v>9</v>
      </c>
      <c r="C562" s="92" t="s">
        <v>18</v>
      </c>
      <c r="D562" s="92" t="s">
        <v>1499</v>
      </c>
      <c r="F562">
        <v>17</v>
      </c>
      <c r="J562" s="339">
        <v>44.952197530864161</v>
      </c>
      <c r="W562" s="329">
        <f>+VLOOKUP(A562,infradensité!$A$2:$B$67,2,FALSE)</f>
        <v>0.45</v>
      </c>
      <c r="X562" s="329">
        <v>1.3</v>
      </c>
      <c r="Y562" s="330">
        <f t="shared" si="85"/>
        <v>26.297035555555539</v>
      </c>
      <c r="Z562" s="330">
        <f t="shared" si="87"/>
        <v>8.2828864501012465</v>
      </c>
      <c r="AA562" s="95" t="str">
        <f t="shared" si="89"/>
        <v>Pin d'Alep_F1_Classique_ONF 1993_17_</v>
      </c>
      <c r="AB562" s="1">
        <f t="shared" si="90"/>
        <v>17</v>
      </c>
      <c r="AC562" s="330">
        <f t="shared" si="86"/>
        <v>60.226697493185554</v>
      </c>
      <c r="AD562" s="331">
        <f t="shared" si="84"/>
        <v>57.592410898502663</v>
      </c>
      <c r="AE562" s="1">
        <f t="shared" si="88"/>
        <v>152.52304942019458</v>
      </c>
    </row>
    <row r="563" spans="1:31" hidden="1" x14ac:dyDescent="0.25">
      <c r="A563" s="92" t="s">
        <v>366</v>
      </c>
      <c r="B563" s="92" t="s">
        <v>9</v>
      </c>
      <c r="C563" s="92" t="s">
        <v>18</v>
      </c>
      <c r="D563" s="92" t="s">
        <v>1499</v>
      </c>
      <c r="F563">
        <v>18</v>
      </c>
      <c r="J563" s="339">
        <v>49.111999999999966</v>
      </c>
      <c r="W563" s="329">
        <f>+VLOOKUP(A563,infradensité!$A$2:$B$67,2,FALSE)</f>
        <v>0.45</v>
      </c>
      <c r="X563" s="329">
        <v>1.3</v>
      </c>
      <c r="Y563" s="330">
        <f t="shared" si="85"/>
        <v>28.730519999999984</v>
      </c>
      <c r="Z563" s="330">
        <f t="shared" si="87"/>
        <v>8.9566245492156629</v>
      </c>
      <c r="AA563" s="95" t="str">
        <f t="shared" si="89"/>
        <v>Pin d'Alep_F1_Classique_ONF 1993_18_</v>
      </c>
      <c r="AB563" s="1">
        <f t="shared" si="90"/>
        <v>18</v>
      </c>
      <c r="AC563" s="330">
        <f t="shared" si="86"/>
        <v>65.638443423217254</v>
      </c>
      <c r="AD563" s="331">
        <f t="shared" si="84"/>
        <v>62.932570458201404</v>
      </c>
      <c r="AE563" s="1">
        <f t="shared" si="88"/>
        <v>152.52304942019458</v>
      </c>
    </row>
    <row r="564" spans="1:31" hidden="1" x14ac:dyDescent="0.25">
      <c r="A564" s="92" t="s">
        <v>366</v>
      </c>
      <c r="B564" s="92" t="s">
        <v>9</v>
      </c>
      <c r="C564" s="92" t="s">
        <v>18</v>
      </c>
      <c r="D564" s="92" t="s">
        <v>1499</v>
      </c>
      <c r="F564">
        <v>19</v>
      </c>
      <c r="J564" s="339">
        <v>53.382024691357998</v>
      </c>
      <c r="W564" s="329">
        <f>+VLOOKUP(A564,infradensité!$A$2:$B$67,2,FALSE)</f>
        <v>0.45</v>
      </c>
      <c r="X564" s="329">
        <v>1.3</v>
      </c>
      <c r="Y564" s="330">
        <f t="shared" si="85"/>
        <v>31.228484444444433</v>
      </c>
      <c r="Z564" s="330">
        <f t="shared" si="87"/>
        <v>9.641336640228948</v>
      </c>
      <c r="AA564" s="95" t="str">
        <f t="shared" si="89"/>
        <v>Pin d'Alep_F1_Classique_ONF 1993_19_</v>
      </c>
      <c r="AB564" s="1">
        <f t="shared" si="90"/>
        <v>19</v>
      </c>
      <c r="AC564" s="330">
        <f t="shared" si="86"/>
        <v>71.181605055806145</v>
      </c>
      <c r="AD564" s="331">
        <f t="shared" si="84"/>
        <v>68.410024239511699</v>
      </c>
      <c r="AE564" s="1">
        <f t="shared" si="88"/>
        <v>152.52304942019458</v>
      </c>
    </row>
    <row r="565" spans="1:31" hidden="1" x14ac:dyDescent="0.25">
      <c r="A565" s="92" t="s">
        <v>366</v>
      </c>
      <c r="B565" s="92" t="s">
        <v>9</v>
      </c>
      <c r="C565" s="92" t="s">
        <v>18</v>
      </c>
      <c r="D565" s="92" t="s">
        <v>1499</v>
      </c>
      <c r="F565">
        <v>20</v>
      </c>
      <c r="J565" s="339">
        <v>57.753086419753053</v>
      </c>
      <c r="W565" s="329">
        <f>+VLOOKUP(A565,infradensité!$A$2:$B$67,2,FALSE)</f>
        <v>0.45</v>
      </c>
      <c r="X565" s="329">
        <v>1.3</v>
      </c>
      <c r="Y565" s="330">
        <f t="shared" si="85"/>
        <v>33.78555555555554</v>
      </c>
      <c r="Z565" s="330">
        <f t="shared" si="87"/>
        <v>10.33567473629555</v>
      </c>
      <c r="AA565" s="95" t="str">
        <f t="shared" si="89"/>
        <v>Pin d'Alep_F1_Classique_ONF 1993_20_</v>
      </c>
      <c r="AB565" s="1">
        <f t="shared" si="90"/>
        <v>20</v>
      </c>
      <c r="AC565" s="330">
        <f t="shared" si="86"/>
        <v>76.844476091640658</v>
      </c>
      <c r="AD565" s="331">
        <f t="shared" si="84"/>
        <v>74.013040573723401</v>
      </c>
      <c r="AE565" s="1">
        <f t="shared" si="88"/>
        <v>152.52304942019458</v>
      </c>
    </row>
    <row r="566" spans="1:31" hidden="1" x14ac:dyDescent="0.25">
      <c r="A566" s="92" t="s">
        <v>366</v>
      </c>
      <c r="B566" s="92" t="s">
        <v>9</v>
      </c>
      <c r="C566" s="92" t="s">
        <v>18</v>
      </c>
      <c r="D566" s="92" t="s">
        <v>1499</v>
      </c>
      <c r="F566">
        <v>21</v>
      </c>
      <c r="J566" s="339">
        <v>62.215999999999966</v>
      </c>
      <c r="W566" s="329">
        <f>+VLOOKUP(A566,infradensité!$A$2:$B$67,2,FALSE)</f>
        <v>0.45</v>
      </c>
      <c r="X566" s="329">
        <v>1.3</v>
      </c>
      <c r="Y566" s="330">
        <f t="shared" si="85"/>
        <v>36.396359999999987</v>
      </c>
      <c r="Z566" s="330">
        <f t="shared" si="87"/>
        <v>11.038317234897978</v>
      </c>
      <c r="AA566" s="95" t="str">
        <f t="shared" si="89"/>
        <v>Pin d'Alep_F1_Classique_ONF 1993_21_</v>
      </c>
      <c r="AB566" s="1">
        <f t="shared" si="90"/>
        <v>21</v>
      </c>
      <c r="AC566" s="330">
        <f t="shared" si="86"/>
        <v>82.615396184113948</v>
      </c>
      <c r="AD566" s="331">
        <f t="shared" si="84"/>
        <v>79.729936137877303</v>
      </c>
      <c r="AE566" s="1">
        <f t="shared" si="88"/>
        <v>152.52304942019458</v>
      </c>
    </row>
    <row r="567" spans="1:31" hidden="1" x14ac:dyDescent="0.25">
      <c r="A567" s="92" t="s">
        <v>366</v>
      </c>
      <c r="B567" s="92" t="s">
        <v>9</v>
      </c>
      <c r="C567" s="92" t="s">
        <v>18</v>
      </c>
      <c r="D567" s="92" t="s">
        <v>1499</v>
      </c>
      <c r="F567">
        <v>22</v>
      </c>
      <c r="J567" s="339">
        <v>66.761580246913553</v>
      </c>
      <c r="W567" s="329">
        <f>+VLOOKUP(A567,infradensité!$A$2:$B$67,2,FALSE)</f>
        <v>0.45</v>
      </c>
      <c r="X567" s="329">
        <v>1.3</v>
      </c>
      <c r="Y567" s="330">
        <f t="shared" si="85"/>
        <v>39.055524444444437</v>
      </c>
      <c r="Z567" s="330">
        <f t="shared" si="87"/>
        <v>11.747966484492931</v>
      </c>
      <c r="AA567" s="95" t="str">
        <f t="shared" si="89"/>
        <v>Pin d'Alep_F1_Classique_ONF 1993_22_</v>
      </c>
      <c r="AB567" s="1">
        <f t="shared" si="90"/>
        <v>22</v>
      </c>
      <c r="AC567" s="330">
        <f t="shared" si="86"/>
        <v>88.482746701232585</v>
      </c>
      <c r="AD567" s="331">
        <f t="shared" si="84"/>
        <v>85.549071442673267</v>
      </c>
      <c r="AE567" s="1">
        <f t="shared" si="88"/>
        <v>152.52304942019458</v>
      </c>
    </row>
    <row r="568" spans="1:31" hidden="1" x14ac:dyDescent="0.25">
      <c r="A568" s="92" t="s">
        <v>366</v>
      </c>
      <c r="B568" s="92" t="s">
        <v>9</v>
      </c>
      <c r="C568" s="92" t="s">
        <v>18</v>
      </c>
      <c r="D568" s="92" t="s">
        <v>1499</v>
      </c>
      <c r="F568">
        <v>23</v>
      </c>
      <c r="J568" s="339">
        <v>71.380641975308606</v>
      </c>
      <c r="W568" s="329">
        <f>+VLOOKUP(A568,infradensité!$A$2:$B$67,2,FALSE)</f>
        <v>0.45</v>
      </c>
      <c r="X568" s="329">
        <v>1.3</v>
      </c>
      <c r="Y568" s="330">
        <f t="shared" si="85"/>
        <v>41.757675555555537</v>
      </c>
      <c r="Z568" s="330">
        <f t="shared" si="87"/>
        <v>12.463346618302117</v>
      </c>
      <c r="AA568" s="95" t="str">
        <f t="shared" si="89"/>
        <v>Pin d'Alep_F1_Classique_ONF 1993_23_</v>
      </c>
      <c r="AB568" s="1">
        <f t="shared" si="90"/>
        <v>23</v>
      </c>
      <c r="AC568" s="330">
        <f t="shared" si="86"/>
        <v>94.434946952802079</v>
      </c>
      <c r="AD568" s="331">
        <f t="shared" si="84"/>
        <v>91.458846827017339</v>
      </c>
      <c r="AE568" s="1">
        <f t="shared" si="88"/>
        <v>152.52304942019458</v>
      </c>
    </row>
    <row r="569" spans="1:31" hidden="1" x14ac:dyDescent="0.25">
      <c r="A569" s="92" t="s">
        <v>366</v>
      </c>
      <c r="B569" s="92" t="s">
        <v>9</v>
      </c>
      <c r="C569" s="92" t="s">
        <v>18</v>
      </c>
      <c r="D569" s="92" t="s">
        <v>1499</v>
      </c>
      <c r="F569">
        <v>24</v>
      </c>
      <c r="J569" s="339">
        <v>76.063999999999965</v>
      </c>
      <c r="W569" s="329">
        <f>+VLOOKUP(A569,infradensité!$A$2:$B$67,2,FALSE)</f>
        <v>0.45</v>
      </c>
      <c r="X569" s="329">
        <v>1.3</v>
      </c>
      <c r="Y569" s="330">
        <f t="shared" si="85"/>
        <v>44.497439999999983</v>
      </c>
      <c r="Z569" s="330">
        <f t="shared" si="87"/>
        <v>13.18320161567717</v>
      </c>
      <c r="AA569" s="95" t="str">
        <f t="shared" si="89"/>
        <v>Pin d'Alep_F1_Classique_ONF 1993_24_</v>
      </c>
      <c r="AB569" s="1">
        <f t="shared" si="90"/>
        <v>24</v>
      </c>
      <c r="AC569" s="330">
        <f t="shared" si="86"/>
        <v>100.46045081397104</v>
      </c>
      <c r="AD569" s="331">
        <f t="shared" si="84"/>
        <v>97.447698883386551</v>
      </c>
      <c r="AE569" s="1">
        <f t="shared" si="88"/>
        <v>152.52304942019458</v>
      </c>
    </row>
    <row r="570" spans="1:31" hidden="1" x14ac:dyDescent="0.25">
      <c r="A570" s="92" t="s">
        <v>366</v>
      </c>
      <c r="B570" s="92" t="s">
        <v>9</v>
      </c>
      <c r="C570" s="92" t="s">
        <v>18</v>
      </c>
      <c r="D570" s="92" t="s">
        <v>1499</v>
      </c>
      <c r="F570">
        <v>25</v>
      </c>
      <c r="J570" s="339">
        <v>80.80246913580244</v>
      </c>
      <c r="W570" s="329">
        <f>+VLOOKUP(A570,infradensité!$A$2:$B$67,2,FALSE)</f>
        <v>0.45</v>
      </c>
      <c r="X570" s="329">
        <v>1.3</v>
      </c>
      <c r="Y570" s="330">
        <f t="shared" si="85"/>
        <v>47.269444444444431</v>
      </c>
      <c r="Z570" s="330">
        <f t="shared" si="87"/>
        <v>13.906293557991118</v>
      </c>
      <c r="AA570" s="95" t="str">
        <f t="shared" si="89"/>
        <v>Pin d'Alep_F1_Classique_ONF 1993_25_</v>
      </c>
      <c r="AB570" s="1">
        <f t="shared" si="90"/>
        <v>25</v>
      </c>
      <c r="AC570" s="330">
        <f t="shared" si="86"/>
        <v>106.54774368757525</v>
      </c>
      <c r="AD570" s="331">
        <f t="shared" si="84"/>
        <v>103.50409725077314</v>
      </c>
      <c r="AE570" s="1">
        <f t="shared" si="88"/>
        <v>152.52304942019458</v>
      </c>
    </row>
    <row r="571" spans="1:31" hidden="1" x14ac:dyDescent="0.25">
      <c r="A571" s="92" t="s">
        <v>366</v>
      </c>
      <c r="B571" s="92" t="s">
        <v>9</v>
      </c>
      <c r="C571" s="92" t="s">
        <v>18</v>
      </c>
      <c r="D571" s="92" t="s">
        <v>1499</v>
      </c>
      <c r="F571">
        <v>26</v>
      </c>
      <c r="J571" s="339">
        <v>85.586864197530844</v>
      </c>
      <c r="W571" s="329">
        <f>+VLOOKUP(A571,infradensité!$A$2:$B$67,2,FALSE)</f>
        <v>0.45</v>
      </c>
      <c r="X571" s="329">
        <v>1.3</v>
      </c>
      <c r="Y571" s="330">
        <f t="shared" si="85"/>
        <v>50.06831555555555</v>
      </c>
      <c r="Z571" s="330">
        <f t="shared" si="87"/>
        <v>14.631401051354985</v>
      </c>
      <c r="AA571" s="95" t="str">
        <f t="shared" si="89"/>
        <v>Pin d'Alep_F1_Classique_ONF 1993_26_</v>
      </c>
      <c r="AB571" s="1">
        <f t="shared" si="90"/>
        <v>26</v>
      </c>
      <c r="AC571" s="330">
        <f t="shared" si="86"/>
        <v>112.68533975703583</v>
      </c>
      <c r="AD571" s="331">
        <f t="shared" si="84"/>
        <v>109.61654172230554</v>
      </c>
      <c r="AE571" s="1">
        <f t="shared" si="88"/>
        <v>152.52304942019458</v>
      </c>
    </row>
    <row r="572" spans="1:31" hidden="1" x14ac:dyDescent="0.25">
      <c r="A572" s="92" t="s">
        <v>366</v>
      </c>
      <c r="B572" s="92" t="s">
        <v>9</v>
      </c>
      <c r="C572" s="92" t="s">
        <v>18</v>
      </c>
      <c r="D572" s="92" t="s">
        <v>1499</v>
      </c>
      <c r="F572">
        <v>27</v>
      </c>
      <c r="J572" s="339">
        <v>90.407999999999987</v>
      </c>
      <c r="W572" s="329">
        <f>+VLOOKUP(A572,infradensité!$A$2:$B$67,2,FALSE)</f>
        <v>0.45</v>
      </c>
      <c r="X572" s="329">
        <v>1.3</v>
      </c>
      <c r="Y572" s="330">
        <f t="shared" si="85"/>
        <v>52.888680000000001</v>
      </c>
      <c r="Z572" s="330">
        <f t="shared" si="87"/>
        <v>15.357317792836444</v>
      </c>
      <c r="AA572" s="95" t="str">
        <f t="shared" si="89"/>
        <v>Pin d'Alep_F1_Classique_ONF 1993_27_</v>
      </c>
      <c r="AB572" s="1">
        <f t="shared" si="90"/>
        <v>27</v>
      </c>
      <c r="AC572" s="330">
        <f t="shared" si="86"/>
        <v>118.86177948919014</v>
      </c>
      <c r="AD572" s="331">
        <f t="shared" si="84"/>
        <v>115.77355962311299</v>
      </c>
      <c r="AE572" s="1">
        <f t="shared" si="88"/>
        <v>152.52304942019458</v>
      </c>
    </row>
    <row r="573" spans="1:31" hidden="1" x14ac:dyDescent="0.25">
      <c r="A573" s="92" t="s">
        <v>366</v>
      </c>
      <c r="B573" s="92" t="s">
        <v>9</v>
      </c>
      <c r="C573" s="92" t="s">
        <v>18</v>
      </c>
      <c r="D573" s="92" t="s">
        <v>1499</v>
      </c>
      <c r="F573">
        <v>28</v>
      </c>
      <c r="J573" s="339">
        <v>95.256691358024668</v>
      </c>
      <c r="W573" s="329">
        <f>+VLOOKUP(A573,infradensité!$A$2:$B$67,2,FALSE)</f>
        <v>0.45</v>
      </c>
      <c r="X573" s="329">
        <v>1.3</v>
      </c>
      <c r="Y573" s="330">
        <f t="shared" si="85"/>
        <v>55.725164444444438</v>
      </c>
      <c r="Z573" s="330">
        <f t="shared" si="87"/>
        <v>16.082851260446752</v>
      </c>
      <c r="AA573" s="95" t="str">
        <f t="shared" si="89"/>
        <v>Pin d'Alep_F1_Classique_ONF 1993_28_</v>
      </c>
      <c r="AB573" s="1">
        <f t="shared" si="90"/>
        <v>28</v>
      </c>
      <c r="AC573" s="330">
        <f t="shared" si="86"/>
        <v>125.06562735268547</v>
      </c>
      <c r="AD573" s="331">
        <f t="shared" si="84"/>
        <v>121.9637034209378</v>
      </c>
      <c r="AE573" s="1">
        <f t="shared" si="88"/>
        <v>152.52304942019458</v>
      </c>
    </row>
    <row r="574" spans="1:31" hidden="1" x14ac:dyDescent="0.25">
      <c r="A574" s="92" t="s">
        <v>366</v>
      </c>
      <c r="B574" s="92" t="s">
        <v>9</v>
      </c>
      <c r="C574" s="92" t="s">
        <v>18</v>
      </c>
      <c r="D574" s="92" t="s">
        <v>1499</v>
      </c>
      <c r="F574">
        <v>29</v>
      </c>
      <c r="J574" s="339">
        <v>100.12375308641973</v>
      </c>
      <c r="W574" s="329">
        <f>+VLOOKUP(A574,infradensité!$A$2:$B$67,2,FALSE)</f>
        <v>0.45</v>
      </c>
      <c r="X574" s="329">
        <v>1.3</v>
      </c>
      <c r="Y574" s="330">
        <f t="shared" si="85"/>
        <v>58.572395555555545</v>
      </c>
      <c r="Z574" s="330">
        <f t="shared" si="87"/>
        <v>16.806821510109849</v>
      </c>
      <c r="AA574" s="95" t="str">
        <f t="shared" si="89"/>
        <v>Pin d'Alep_F1_Classique_ONF 1993_29_</v>
      </c>
      <c r="AB574" s="1">
        <f t="shared" si="90"/>
        <v>29</v>
      </c>
      <c r="AC574" s="330">
        <f t="shared" si="86"/>
        <v>131.28546972270053</v>
      </c>
      <c r="AD574" s="331">
        <f t="shared" si="84"/>
        <v>128.175548537693</v>
      </c>
      <c r="AE574" s="1">
        <f t="shared" si="88"/>
        <v>152.52304942019458</v>
      </c>
    </row>
    <row r="575" spans="1:31" hidden="1" x14ac:dyDescent="0.25">
      <c r="A575" s="92" t="s">
        <v>366</v>
      </c>
      <c r="B575" s="92" t="s">
        <v>9</v>
      </c>
      <c r="C575" s="92" t="s">
        <v>18</v>
      </c>
      <c r="D575" s="92" t="s">
        <v>1499</v>
      </c>
      <c r="F575" s="341">
        <v>30</v>
      </c>
      <c r="J575" s="339">
        <v>104.99999999999997</v>
      </c>
      <c r="W575" s="329">
        <f>+VLOOKUP(A575,infradensité!$A$2:$B$67,2,FALSE)</f>
        <v>0.45</v>
      </c>
      <c r="X575" s="329">
        <v>1.3</v>
      </c>
      <c r="Y575" s="330">
        <f t="shared" si="85"/>
        <v>61.42499999999999</v>
      </c>
      <c r="Z575" s="330">
        <f t="shared" si="87"/>
        <v>17.52806006525444</v>
      </c>
      <c r="AA575" s="95" t="str">
        <f t="shared" si="89"/>
        <v>Pin d'Alep_F1_Classique_ONF 1993_30_</v>
      </c>
      <c r="AB575" s="1">
        <f t="shared" si="90"/>
        <v>30</v>
      </c>
      <c r="AC575" s="330">
        <f t="shared" si="86"/>
        <v>137.5099129469848</v>
      </c>
      <c r="AD575" s="331">
        <f t="shared" si="84"/>
        <v>134.39769133484265</v>
      </c>
      <c r="AE575" s="1">
        <f t="shared" si="88"/>
        <v>152.52304942019458</v>
      </c>
    </row>
    <row r="576" spans="1:31" hidden="1" x14ac:dyDescent="0.25">
      <c r="A576" s="92" t="s">
        <v>366</v>
      </c>
      <c r="B576" s="92" t="s">
        <v>9</v>
      </c>
      <c r="C576" s="92" t="s">
        <v>18</v>
      </c>
      <c r="D576" s="92" t="s">
        <v>1499</v>
      </c>
      <c r="F576">
        <v>31</v>
      </c>
      <c r="J576" s="339">
        <v>65.666666666666671</v>
      </c>
      <c r="W576" s="329">
        <f>+VLOOKUP(A576,infradensité!$A$2:$B$67,2,FALSE)</f>
        <v>0.45</v>
      </c>
      <c r="X576" s="329">
        <v>1.3</v>
      </c>
      <c r="Y576" s="330">
        <f t="shared" si="85"/>
        <v>38.415000000000006</v>
      </c>
      <c r="Z576" s="330">
        <f t="shared" si="87"/>
        <v>11.577559054412854</v>
      </c>
      <c r="AA576" s="95" t="str">
        <f t="shared" si="89"/>
        <v>Pin d'Alep_F1_Classique_ONF 1993_31_</v>
      </c>
      <c r="AB576" s="1">
        <f t="shared" si="90"/>
        <v>31</v>
      </c>
      <c r="AC576" s="330">
        <f t="shared" si="86"/>
        <v>87.07037368643573</v>
      </c>
      <c r="AD576" s="331">
        <f t="shared" si="84"/>
        <v>112.29014331671027</v>
      </c>
      <c r="AE576" s="1">
        <f t="shared" si="88"/>
        <v>152.52304942019458</v>
      </c>
    </row>
    <row r="577" spans="1:31" hidden="1" x14ac:dyDescent="0.25">
      <c r="A577" s="92" t="s">
        <v>366</v>
      </c>
      <c r="B577" s="92" t="s">
        <v>9</v>
      </c>
      <c r="C577" s="92" t="s">
        <v>18</v>
      </c>
      <c r="D577" s="92" t="s">
        <v>1499</v>
      </c>
      <c r="F577">
        <v>32</v>
      </c>
      <c r="J577" s="339">
        <v>73.333333333333329</v>
      </c>
      <c r="W577" s="329">
        <f>+VLOOKUP(A577,infradensité!$A$2:$B$67,2,FALSE)</f>
        <v>0.45</v>
      </c>
      <c r="X577" s="329">
        <v>1.3</v>
      </c>
      <c r="Y577" s="330">
        <f t="shared" si="85"/>
        <v>42.900000000000006</v>
      </c>
      <c r="Z577" s="330">
        <f t="shared" si="87"/>
        <v>12.764133218298472</v>
      </c>
      <c r="AA577" s="95" t="str">
        <f t="shared" si="89"/>
        <v>Pin d'Alep_F1_Classique_ONF 1993_32_</v>
      </c>
      <c r="AB577" s="1">
        <f t="shared" si="90"/>
        <v>32</v>
      </c>
      <c r="AC577" s="330">
        <f t="shared" si="86"/>
        <v>96.948365355203165</v>
      </c>
      <c r="AD577" s="331">
        <f t="shared" si="84"/>
        <v>92.009369520819448</v>
      </c>
      <c r="AE577" s="1">
        <f t="shared" si="88"/>
        <v>152.52304942019458</v>
      </c>
    </row>
    <row r="578" spans="1:31" hidden="1" x14ac:dyDescent="0.25">
      <c r="A578" s="92" t="s">
        <v>366</v>
      </c>
      <c r="B578" s="92" t="s">
        <v>9</v>
      </c>
      <c r="C578" s="92" t="s">
        <v>18</v>
      </c>
      <c r="D578" s="92" t="s">
        <v>1499</v>
      </c>
      <c r="F578">
        <v>33</v>
      </c>
      <c r="J578" s="339">
        <v>81</v>
      </c>
      <c r="W578" s="329">
        <f>+VLOOKUP(A578,infradensité!$A$2:$B$67,2,FALSE)</f>
        <v>0.45</v>
      </c>
      <c r="X578" s="329">
        <v>1.3</v>
      </c>
      <c r="Y578" s="330">
        <f t="shared" si="85"/>
        <v>47.385000000000005</v>
      </c>
      <c r="Z578" s="330">
        <f t="shared" si="87"/>
        <v>13.936327732081288</v>
      </c>
      <c r="AA578" s="95" t="str">
        <f t="shared" si="89"/>
        <v>Pin d'Alep_F1_Classique_ONF 1993_33_</v>
      </c>
      <c r="AB578" s="1">
        <f t="shared" si="90"/>
        <v>33</v>
      </c>
      <c r="AC578" s="330">
        <f t="shared" si="86"/>
        <v>106.80131246670824</v>
      </c>
      <c r="AD578" s="331">
        <f t="shared" si="84"/>
        <v>101.8748389109557</v>
      </c>
      <c r="AE578" s="1">
        <f t="shared" si="88"/>
        <v>152.52304942019458</v>
      </c>
    </row>
    <row r="579" spans="1:31" hidden="1" x14ac:dyDescent="0.25">
      <c r="A579" s="92" t="s">
        <v>366</v>
      </c>
      <c r="B579" s="92" t="s">
        <v>9</v>
      </c>
      <c r="C579" s="92" t="s">
        <v>18</v>
      </c>
      <c r="D579" s="92" t="s">
        <v>1499</v>
      </c>
      <c r="F579">
        <v>34</v>
      </c>
      <c r="J579" s="339">
        <v>88.666666666666671</v>
      </c>
      <c r="W579" s="329">
        <f>+VLOOKUP(A579,infradensité!$A$2:$B$67,2,FALSE)</f>
        <v>0.45</v>
      </c>
      <c r="X579" s="329">
        <v>1.3</v>
      </c>
      <c r="Y579" s="330">
        <f t="shared" si="85"/>
        <v>51.870000000000012</v>
      </c>
      <c r="Z579" s="330">
        <f t="shared" si="87"/>
        <v>15.09565846911492</v>
      </c>
      <c r="AA579" s="95" t="str">
        <f t="shared" si="89"/>
        <v>Pin d'Alep_F1_Classique_ONF 1993_34_</v>
      </c>
      <c r="AB579" s="1">
        <f t="shared" si="90"/>
        <v>34</v>
      </c>
      <c r="AC579" s="330">
        <f t="shared" si="86"/>
        <v>116.63185516704182</v>
      </c>
      <c r="AD579" s="331">
        <f t="shared" si="84"/>
        <v>111.71658381687503</v>
      </c>
      <c r="AE579" s="1">
        <f t="shared" si="88"/>
        <v>152.52304942019458</v>
      </c>
    </row>
    <row r="580" spans="1:31" hidden="1" x14ac:dyDescent="0.25">
      <c r="A580" s="92" t="s">
        <v>366</v>
      </c>
      <c r="B580" s="92" t="s">
        <v>9</v>
      </c>
      <c r="C580" s="92" t="s">
        <v>18</v>
      </c>
      <c r="D580" s="92" t="s">
        <v>1499</v>
      </c>
      <c r="F580">
        <v>35</v>
      </c>
      <c r="J580" s="339">
        <v>96.333333333333343</v>
      </c>
      <c r="W580" s="329">
        <f>+VLOOKUP(A580,infradensité!$A$2:$B$67,2,FALSE)</f>
        <v>0.45</v>
      </c>
      <c r="X580" s="329">
        <v>1.3</v>
      </c>
      <c r="Y580" s="330">
        <f t="shared" si="85"/>
        <v>56.355000000000011</v>
      </c>
      <c r="Z580" s="330">
        <f t="shared" si="87"/>
        <v>16.243364177294705</v>
      </c>
      <c r="AA580" s="95" t="str">
        <f t="shared" si="89"/>
        <v>Pin d'Alep_F1_Classique_ONF 1993_35_</v>
      </c>
      <c r="AB580" s="1">
        <f t="shared" si="90"/>
        <v>35</v>
      </c>
      <c r="AC580" s="330">
        <f t="shared" si="86"/>
        <v>126.44215094212161</v>
      </c>
      <c r="AD580" s="331">
        <f t="shared" si="84"/>
        <v>121.53700305458172</v>
      </c>
      <c r="AE580" s="1">
        <f t="shared" si="88"/>
        <v>152.52304942019458</v>
      </c>
    </row>
    <row r="581" spans="1:31" hidden="1" x14ac:dyDescent="0.25">
      <c r="A581" s="92" t="s">
        <v>366</v>
      </c>
      <c r="B581" s="92" t="s">
        <v>9</v>
      </c>
      <c r="C581" s="92" t="s">
        <v>18</v>
      </c>
      <c r="D581" s="92" t="s">
        <v>1499</v>
      </c>
      <c r="F581">
        <v>36</v>
      </c>
      <c r="J581" s="339">
        <v>104</v>
      </c>
      <c r="W581" s="329">
        <f>+VLOOKUP(A581,infradensité!$A$2:$B$67,2,FALSE)</f>
        <v>0.45</v>
      </c>
      <c r="X581" s="329">
        <v>1.3</v>
      </c>
      <c r="Y581" s="330">
        <f t="shared" si="85"/>
        <v>60.840000000000011</v>
      </c>
      <c r="Z581" s="330">
        <f t="shared" si="87"/>
        <v>17.380475216531455</v>
      </c>
      <c r="AA581" s="95" t="str">
        <f t="shared" si="89"/>
        <v>Pin d'Alep_F1_Classique_ONF 1993_36_</v>
      </c>
      <c r="AB581" s="1">
        <f t="shared" si="90"/>
        <v>36</v>
      </c>
      <c r="AC581" s="330">
        <f t="shared" si="86"/>
        <v>136.23399433545896</v>
      </c>
      <c r="AD581" s="331">
        <f t="shared" si="84"/>
        <v>131.33807263879029</v>
      </c>
      <c r="AE581" s="1">
        <f t="shared" si="88"/>
        <v>152.52304942019458</v>
      </c>
    </row>
    <row r="582" spans="1:31" hidden="1" x14ac:dyDescent="0.25">
      <c r="A582" s="92" t="s">
        <v>366</v>
      </c>
      <c r="B582" s="92" t="s">
        <v>9</v>
      </c>
      <c r="C582" s="92" t="s">
        <v>18</v>
      </c>
      <c r="D582" s="92" t="s">
        <v>1499</v>
      </c>
      <c r="F582">
        <v>37</v>
      </c>
      <c r="J582" s="339">
        <v>111.66666666666667</v>
      </c>
      <c r="W582" s="329">
        <f>+VLOOKUP(A582,infradensité!$A$2:$B$67,2,FALSE)</f>
        <v>0.45</v>
      </c>
      <c r="X582" s="329">
        <v>1.3</v>
      </c>
      <c r="Y582" s="330">
        <f t="shared" si="85"/>
        <v>65.325000000000017</v>
      </c>
      <c r="Z582" s="330">
        <f t="shared" si="87"/>
        <v>18.507861418429783</v>
      </c>
      <c r="AA582" s="95" t="str">
        <f t="shared" si="89"/>
        <v>Pin d'Alep_F1_Classique_ONF 1993_37_</v>
      </c>
      <c r="AB582" s="1">
        <f t="shared" si="90"/>
        <v>37</v>
      </c>
      <c r="AC582" s="330">
        <f t="shared" si="86"/>
        <v>146.00890030376522</v>
      </c>
      <c r="AD582" s="331">
        <f t="shared" si="84"/>
        <v>141.12144731961209</v>
      </c>
      <c r="AE582" s="1">
        <f t="shared" si="88"/>
        <v>152.52304942019458</v>
      </c>
    </row>
    <row r="583" spans="1:31" hidden="1" x14ac:dyDescent="0.25">
      <c r="A583" s="92" t="s">
        <v>366</v>
      </c>
      <c r="B583" s="92" t="s">
        <v>9</v>
      </c>
      <c r="C583" s="92" t="s">
        <v>18</v>
      </c>
      <c r="D583" s="92" t="s">
        <v>1499</v>
      </c>
      <c r="F583">
        <v>38</v>
      </c>
      <c r="J583" s="339">
        <v>119.33333333333334</v>
      </c>
      <c r="W583" s="329">
        <f>+VLOOKUP(A583,infradensité!$A$2:$B$67,2,FALSE)</f>
        <v>0.45</v>
      </c>
      <c r="X583" s="329">
        <v>1.3</v>
      </c>
      <c r="Y583" s="330">
        <f t="shared" si="85"/>
        <v>69.810000000000016</v>
      </c>
      <c r="Z583" s="330">
        <f t="shared" si="87"/>
        <v>19.626266413721869</v>
      </c>
      <c r="AA583" s="95" t="str">
        <f t="shared" si="89"/>
        <v>Pin d'Alep_F1_Classique_ONF 1993_38_</v>
      </c>
      <c r="AB583" s="1">
        <f t="shared" si="90"/>
        <v>38</v>
      </c>
      <c r="AC583" s="330">
        <f t="shared" si="86"/>
        <v>155.76816400389893</v>
      </c>
      <c r="AD583" s="331">
        <f t="shared" si="84"/>
        <v>150.88853215383207</v>
      </c>
      <c r="AE583" s="1">
        <f t="shared" si="88"/>
        <v>152.52304942019458</v>
      </c>
    </row>
    <row r="584" spans="1:31" hidden="1" x14ac:dyDescent="0.25">
      <c r="A584" s="92" t="s">
        <v>366</v>
      </c>
      <c r="B584" s="92" t="s">
        <v>9</v>
      </c>
      <c r="C584" s="92" t="s">
        <v>18</v>
      </c>
      <c r="D584" s="92" t="s">
        <v>1499</v>
      </c>
      <c r="F584">
        <v>39</v>
      </c>
      <c r="J584" s="339">
        <v>127</v>
      </c>
      <c r="W584" s="329">
        <f>+VLOOKUP(A584,infradensité!$A$2:$B$67,2,FALSE)</f>
        <v>0.45</v>
      </c>
      <c r="X584" s="329">
        <v>1.3</v>
      </c>
      <c r="Y584" s="330">
        <f t="shared" si="85"/>
        <v>74.295000000000016</v>
      </c>
      <c r="Z584" s="330">
        <f t="shared" si="87"/>
        <v>20.736332880383845</v>
      </c>
      <c r="AA584" s="95" t="str">
        <f t="shared" si="89"/>
        <v>Pin d'Alep_F1_Classique_ONF 1993_39_</v>
      </c>
      <c r="AB584" s="1">
        <f t="shared" si="90"/>
        <v>39</v>
      </c>
      <c r="AC584" s="330">
        <f t="shared" si="86"/>
        <v>165.51290476666856</v>
      </c>
      <c r="AD584" s="331">
        <f t="shared" ref="AD584:AD647" si="91">+IF(AC584=0,0,(AC584+AC583)*(AB584-AB583)/2)</f>
        <v>160.64053438528373</v>
      </c>
      <c r="AE584" s="1">
        <f t="shared" si="88"/>
        <v>152.52304942019458</v>
      </c>
    </row>
    <row r="585" spans="1:31" hidden="1" x14ac:dyDescent="0.25">
      <c r="A585" s="92" t="s">
        <v>366</v>
      </c>
      <c r="B585" s="92" t="s">
        <v>9</v>
      </c>
      <c r="C585" s="92" t="s">
        <v>18</v>
      </c>
      <c r="D585" s="92" t="s">
        <v>1499</v>
      </c>
      <c r="F585">
        <v>40</v>
      </c>
      <c r="J585" s="339">
        <v>134.66666666666669</v>
      </c>
      <c r="W585" s="329">
        <f>+VLOOKUP(A585,infradensité!$A$2:$B$67,2,FALSE)</f>
        <v>0.45</v>
      </c>
      <c r="X585" s="329">
        <v>1.3</v>
      </c>
      <c r="Y585" s="330">
        <f t="shared" si="85"/>
        <v>78.780000000000015</v>
      </c>
      <c r="Z585" s="330">
        <f t="shared" si="87"/>
        <v>21.838621518606057</v>
      </c>
      <c r="AA585" s="95" t="str">
        <f t="shared" si="89"/>
        <v>Pin d'Alep_F1_Classique_ONF 1993_40_</v>
      </c>
      <c r="AB585" s="1">
        <f t="shared" si="90"/>
        <v>40</v>
      </c>
      <c r="AC585" s="330">
        <f t="shared" si="86"/>
        <v>175.24409914490556</v>
      </c>
      <c r="AD585" s="331">
        <f t="shared" si="91"/>
        <v>170.37850195578704</v>
      </c>
      <c r="AE585" s="1">
        <f t="shared" si="88"/>
        <v>152.52304942019458</v>
      </c>
    </row>
    <row r="586" spans="1:31" hidden="1" x14ac:dyDescent="0.25">
      <c r="A586" s="92" t="s">
        <v>366</v>
      </c>
      <c r="B586" s="92" t="s">
        <v>9</v>
      </c>
      <c r="C586" s="92" t="s">
        <v>18</v>
      </c>
      <c r="D586" s="92" t="s">
        <v>1499</v>
      </c>
      <c r="F586">
        <v>41</v>
      </c>
      <c r="J586" s="339">
        <v>142.33333333333334</v>
      </c>
      <c r="W586" s="329">
        <f>+VLOOKUP(A586,infradensité!$A$2:$B$67,2,FALSE)</f>
        <v>0.45</v>
      </c>
      <c r="X586" s="329">
        <v>1.3</v>
      </c>
      <c r="Y586" s="330">
        <f t="shared" si="85"/>
        <v>83.265000000000015</v>
      </c>
      <c r="Z586" s="330">
        <f t="shared" si="87"/>
        <v>22.933625580531533</v>
      </c>
      <c r="AA586" s="95" t="str">
        <f t="shared" si="89"/>
        <v>Pin d'Alep_F1_Classique_ONF 1993_41_</v>
      </c>
      <c r="AB586" s="1">
        <f t="shared" si="90"/>
        <v>41</v>
      </c>
      <c r="AC586" s="330">
        <f t="shared" si="86"/>
        <v>184.96260621942577</v>
      </c>
      <c r="AD586" s="331">
        <f t="shared" si="91"/>
        <v>180.10335268216568</v>
      </c>
      <c r="AE586" s="1">
        <f t="shared" si="88"/>
        <v>152.52304942019458</v>
      </c>
    </row>
    <row r="587" spans="1:31" hidden="1" x14ac:dyDescent="0.25">
      <c r="A587" s="92" t="s">
        <v>366</v>
      </c>
      <c r="B587" s="92" t="s">
        <v>9</v>
      </c>
      <c r="C587" s="92" t="s">
        <v>18</v>
      </c>
      <c r="D587" s="92" t="s">
        <v>1499</v>
      </c>
      <c r="F587">
        <v>42</v>
      </c>
      <c r="J587" s="339">
        <v>150</v>
      </c>
      <c r="W587" s="329">
        <f>+VLOOKUP(A587,infradensité!$A$2:$B$67,2,FALSE)</f>
        <v>0.45</v>
      </c>
      <c r="X587" s="329">
        <v>1.3</v>
      </c>
      <c r="Y587" s="330">
        <f t="shared" si="85"/>
        <v>87.750000000000014</v>
      </c>
      <c r="Z587" s="330">
        <f t="shared" si="87"/>
        <v>24.021782179979688</v>
      </c>
      <c r="AA587" s="95" t="str">
        <f t="shared" si="89"/>
        <v>Pin d'Alep_F1_Classique_ONF 1993_42_</v>
      </c>
      <c r="AB587" s="1">
        <f t="shared" si="90"/>
        <v>42</v>
      </c>
      <c r="AC587" s="330">
        <f t="shared" si="86"/>
        <v>194.66918729679799</v>
      </c>
      <c r="AD587" s="331">
        <f t="shared" si="91"/>
        <v>189.81589675811188</v>
      </c>
      <c r="AE587" s="1">
        <f t="shared" si="88"/>
        <v>152.52304942019458</v>
      </c>
    </row>
    <row r="588" spans="1:31" hidden="1" x14ac:dyDescent="0.25">
      <c r="A588" s="92" t="s">
        <v>366</v>
      </c>
      <c r="B588" s="92" t="s">
        <v>9</v>
      </c>
      <c r="C588" s="92" t="s">
        <v>18</v>
      </c>
      <c r="D588" s="92" t="s">
        <v>1499</v>
      </c>
      <c r="F588">
        <v>43</v>
      </c>
      <c r="J588" s="339">
        <v>157.66666666666669</v>
      </c>
      <c r="W588" s="329">
        <f>+VLOOKUP(A588,infradensité!$A$2:$B$67,2,FALSE)</f>
        <v>0.45</v>
      </c>
      <c r="X588" s="329">
        <v>1.3</v>
      </c>
      <c r="Y588" s="330">
        <f t="shared" si="85"/>
        <v>92.235000000000028</v>
      </c>
      <c r="Z588" s="330">
        <f t="shared" si="87"/>
        <v>25.103481224148766</v>
      </c>
      <c r="AA588" s="95" t="str">
        <f t="shared" si="89"/>
        <v>Pin d'Alep_F1_Classique_ONF 1993_43_</v>
      </c>
      <c r="AB588" s="1">
        <f t="shared" si="90"/>
        <v>43</v>
      </c>
      <c r="AC588" s="330">
        <f t="shared" si="86"/>
        <v>204.36452146539247</v>
      </c>
      <c r="AD588" s="331">
        <f t="shared" si="91"/>
        <v>199.51685438109524</v>
      </c>
      <c r="AE588" s="1">
        <f t="shared" si="88"/>
        <v>152.52304942019458</v>
      </c>
    </row>
    <row r="589" spans="1:31" hidden="1" x14ac:dyDescent="0.25">
      <c r="A589" s="92" t="s">
        <v>366</v>
      </c>
      <c r="B589" s="92" t="s">
        <v>9</v>
      </c>
      <c r="C589" s="92" t="s">
        <v>18</v>
      </c>
      <c r="D589" s="92" t="s">
        <v>1499</v>
      </c>
      <c r="F589">
        <v>44</v>
      </c>
      <c r="J589" s="340">
        <v>165.33333333333334</v>
      </c>
      <c r="W589" s="329">
        <f>+VLOOKUP(A589,infradensité!$A$2:$B$67,2,FALSE)</f>
        <v>0.45</v>
      </c>
      <c r="X589" s="329">
        <v>1.3</v>
      </c>
      <c r="Y589" s="330">
        <f t="shared" si="85"/>
        <v>96.720000000000013</v>
      </c>
      <c r="Z589" s="330">
        <f t="shared" si="87"/>
        <v>26.179072558792139</v>
      </c>
      <c r="AA589" s="95" t="str">
        <f t="shared" si="89"/>
        <v>Pin d'Alep_F1_Classique_ONF 1993_44_</v>
      </c>
      <c r="AB589" s="1">
        <f t="shared" si="90"/>
        <v>44</v>
      </c>
      <c r="AC589" s="330">
        <f t="shared" si="86"/>
        <v>214.04921803989632</v>
      </c>
      <c r="AD589" s="331">
        <f t="shared" si="91"/>
        <v>209.20686975264439</v>
      </c>
      <c r="AE589" s="1">
        <f t="shared" si="88"/>
        <v>152.52304942019458</v>
      </c>
    </row>
    <row r="590" spans="1:31" hidden="1" x14ac:dyDescent="0.25">
      <c r="A590" s="92" t="s">
        <v>366</v>
      </c>
      <c r="B590" s="92" t="s">
        <v>9</v>
      </c>
      <c r="C590" s="92" t="s">
        <v>18</v>
      </c>
      <c r="D590" s="92" t="s">
        <v>1499</v>
      </c>
      <c r="F590">
        <v>45</v>
      </c>
      <c r="J590" s="339">
        <v>173</v>
      </c>
      <c r="W590" s="329">
        <f>+VLOOKUP(A590,infradensité!$A$2:$B$67,2,FALSE)</f>
        <v>0.45</v>
      </c>
      <c r="X590" s="329">
        <v>1.3</v>
      </c>
      <c r="Y590" s="330">
        <f t="shared" si="85"/>
        <v>101.20500000000001</v>
      </c>
      <c r="Z590" s="330">
        <f t="shared" si="87"/>
        <v>27.248871750580868</v>
      </c>
      <c r="AA590" s="95" t="str">
        <f t="shared" si="89"/>
        <v>Pin d'Alep_F1_Classique_ONF 1993_45_</v>
      </c>
      <c r="AB590" s="1">
        <f t="shared" si="90"/>
        <v>45</v>
      </c>
      <c r="AC590" s="330">
        <f t="shared" si="86"/>
        <v>223.72382663226168</v>
      </c>
      <c r="AD590" s="331">
        <f t="shared" si="91"/>
        <v>218.886522336079</v>
      </c>
      <c r="AE590" s="1">
        <f t="shared" si="88"/>
        <v>152.52304942019458</v>
      </c>
    </row>
    <row r="591" spans="1:31" hidden="1" x14ac:dyDescent="0.25">
      <c r="A591" s="92" t="s">
        <v>366</v>
      </c>
      <c r="B591" s="92" t="s">
        <v>9</v>
      </c>
      <c r="C591" s="92" t="s">
        <v>18</v>
      </c>
      <c r="D591" s="92" t="s">
        <v>1499</v>
      </c>
      <c r="F591">
        <v>46</v>
      </c>
      <c r="J591" s="339">
        <v>106.4</v>
      </c>
      <c r="W591" s="329">
        <f>+VLOOKUP(A591,infradensité!$A$2:$B$67,2,FALSE)</f>
        <v>0.45</v>
      </c>
      <c r="X591" s="329">
        <v>1.3</v>
      </c>
      <c r="Y591" s="330">
        <f t="shared" si="85"/>
        <v>62.244000000000014</v>
      </c>
      <c r="Z591" s="330">
        <f t="shared" si="87"/>
        <v>17.734404526076446</v>
      </c>
      <c r="AA591" s="95" t="str">
        <f t="shared" si="89"/>
        <v>Pin d'Alep_F1_Classique_ONF 1993_46_</v>
      </c>
      <c r="AB591" s="1">
        <f t="shared" si="90"/>
        <v>46</v>
      </c>
      <c r="AC591" s="330">
        <f t="shared" si="86"/>
        <v>139.29572121624983</v>
      </c>
      <c r="AD591" s="331">
        <f t="shared" si="91"/>
        <v>181.50977392425574</v>
      </c>
      <c r="AE591" s="1">
        <f t="shared" si="88"/>
        <v>152.52304942019458</v>
      </c>
    </row>
    <row r="592" spans="1:31" hidden="1" x14ac:dyDescent="0.25">
      <c r="A592" s="92" t="s">
        <v>366</v>
      </c>
      <c r="B592" s="92" t="s">
        <v>9</v>
      </c>
      <c r="C592" s="92" t="s">
        <v>18</v>
      </c>
      <c r="D592" s="92" t="s">
        <v>1499</v>
      </c>
      <c r="F592">
        <v>47</v>
      </c>
      <c r="J592" s="339">
        <v>113.8</v>
      </c>
      <c r="W592" s="329">
        <f>+VLOOKUP(A592,infradensité!$A$2:$B$67,2,FALSE)</f>
        <v>0.45</v>
      </c>
      <c r="X592" s="329">
        <v>1.3</v>
      </c>
      <c r="Y592" s="330">
        <f t="shared" si="85"/>
        <v>66.573000000000008</v>
      </c>
      <c r="Z592" s="330">
        <f t="shared" si="87"/>
        <v>18.819942443173225</v>
      </c>
      <c r="AA592" s="95" t="str">
        <f t="shared" si="89"/>
        <v>Pin d'Alep_F1_Classique_ONF 1993_47_</v>
      </c>
      <c r="AB592" s="1">
        <f t="shared" si="90"/>
        <v>47</v>
      </c>
      <c r="AC592" s="330">
        <f t="shared" si="86"/>
        <v>148.72604142186006</v>
      </c>
      <c r="AD592" s="331">
        <f t="shared" si="91"/>
        <v>144.01088131905493</v>
      </c>
      <c r="AE592" s="1">
        <f t="shared" si="88"/>
        <v>152.52304942019458</v>
      </c>
    </row>
    <row r="593" spans="1:31" hidden="1" x14ac:dyDescent="0.25">
      <c r="A593" s="92" t="s">
        <v>366</v>
      </c>
      <c r="B593" s="92" t="s">
        <v>9</v>
      </c>
      <c r="C593" s="92" t="s">
        <v>18</v>
      </c>
      <c r="D593" s="92" t="s">
        <v>1499</v>
      </c>
      <c r="F593">
        <v>48</v>
      </c>
      <c r="J593" s="339">
        <v>121.2</v>
      </c>
      <c r="W593" s="329">
        <f>+VLOOKUP(A593,infradensité!$A$2:$B$67,2,FALSE)</f>
        <v>0.45</v>
      </c>
      <c r="X593" s="329">
        <v>1.3</v>
      </c>
      <c r="Y593" s="330">
        <f t="shared" si="85"/>
        <v>70.902000000000015</v>
      </c>
      <c r="Z593" s="330">
        <f t="shared" si="87"/>
        <v>19.897288774666517</v>
      </c>
      <c r="AA593" s="95" t="str">
        <f t="shared" si="89"/>
        <v>Pin d'Alep_F1_Classique_ONF 1993_48_</v>
      </c>
      <c r="AB593" s="1">
        <f t="shared" si="90"/>
        <v>48</v>
      </c>
      <c r="AC593" s="330">
        <f t="shared" si="86"/>
        <v>158.14209461587754</v>
      </c>
      <c r="AD593" s="331">
        <f t="shared" si="91"/>
        <v>153.4340680188688</v>
      </c>
      <c r="AE593" s="1">
        <f t="shared" si="88"/>
        <v>152.52304942019458</v>
      </c>
    </row>
    <row r="594" spans="1:31" hidden="1" x14ac:dyDescent="0.25">
      <c r="A594" s="92" t="s">
        <v>366</v>
      </c>
      <c r="B594" s="92" t="s">
        <v>9</v>
      </c>
      <c r="C594" s="92" t="s">
        <v>18</v>
      </c>
      <c r="D594" s="92" t="s">
        <v>1499</v>
      </c>
      <c r="F594">
        <v>49</v>
      </c>
      <c r="J594" s="339">
        <v>128.6</v>
      </c>
      <c r="W594" s="329">
        <f>+VLOOKUP(A594,infradensité!$A$2:$B$67,2,FALSE)</f>
        <v>0.45</v>
      </c>
      <c r="X594" s="329">
        <v>1.3</v>
      </c>
      <c r="Y594" s="330">
        <f t="shared" si="85"/>
        <v>75.231000000000009</v>
      </c>
      <c r="Z594" s="330">
        <f t="shared" si="87"/>
        <v>20.967000617518835</v>
      </c>
      <c r="AA594" s="95" t="str">
        <f t="shared" si="89"/>
        <v>Pin d'Alep_F1_Classique_ONF 1993_49_</v>
      </c>
      <c r="AB594" s="1">
        <f t="shared" si="90"/>
        <v>49</v>
      </c>
      <c r="AC594" s="330">
        <f t="shared" si="86"/>
        <v>167.54485107551196</v>
      </c>
      <c r="AD594" s="331">
        <f t="shared" si="91"/>
        <v>162.84347284569475</v>
      </c>
      <c r="AE594" s="1">
        <f t="shared" si="88"/>
        <v>152.52304942019458</v>
      </c>
    </row>
    <row r="595" spans="1:31" hidden="1" x14ac:dyDescent="0.25">
      <c r="A595" s="92" t="s">
        <v>366</v>
      </c>
      <c r="B595" s="92" t="s">
        <v>9</v>
      </c>
      <c r="C595" s="92" t="s">
        <v>18</v>
      </c>
      <c r="D595" s="92" t="s">
        <v>1499</v>
      </c>
      <c r="F595">
        <v>50</v>
      </c>
      <c r="J595" s="339">
        <v>136</v>
      </c>
      <c r="W595" s="329">
        <f>+VLOOKUP(A595,infradensité!$A$2:$B$67,2,FALSE)</f>
        <v>0.45</v>
      </c>
      <c r="X595" s="329">
        <v>1.3</v>
      </c>
      <c r="Y595" s="330">
        <f t="shared" si="85"/>
        <v>79.560000000000016</v>
      </c>
      <c r="Z595" s="330">
        <f t="shared" si="87"/>
        <v>22.029567333453311</v>
      </c>
      <c r="AA595" s="95" t="str">
        <f t="shared" si="89"/>
        <v>Pin d'Alep_F1_Classique_ONF 1993_50_</v>
      </c>
      <c r="AB595" s="1">
        <f t="shared" si="90"/>
        <v>50</v>
      </c>
      <c r="AC595" s="330">
        <f t="shared" si="86"/>
        <v>176.93516310576453</v>
      </c>
      <c r="AD595" s="331">
        <f t="shared" si="91"/>
        <v>172.24000709063824</v>
      </c>
      <c r="AE595" s="1">
        <f t="shared" si="88"/>
        <v>152.52304942019458</v>
      </c>
    </row>
    <row r="596" spans="1:31" hidden="1" x14ac:dyDescent="0.25">
      <c r="A596" s="92" t="s">
        <v>366</v>
      </c>
      <c r="B596" s="92" t="s">
        <v>9</v>
      </c>
      <c r="C596" s="92" t="s">
        <v>18</v>
      </c>
      <c r="D596" s="92" t="s">
        <v>1499</v>
      </c>
      <c r="F596">
        <v>51</v>
      </c>
      <c r="J596" s="339">
        <v>143.4</v>
      </c>
      <c r="W596" s="329">
        <f>+VLOOKUP(A596,infradensité!$A$2:$B$67,2,FALSE)</f>
        <v>0.45</v>
      </c>
      <c r="X596" s="329">
        <v>1.3</v>
      </c>
      <c r="Y596" s="330">
        <f t="shared" si="85"/>
        <v>83.88900000000001</v>
      </c>
      <c r="Z596" s="330">
        <f t="shared" si="87"/>
        <v>23.085422022440483</v>
      </c>
      <c r="AA596" s="95" t="str">
        <f t="shared" si="89"/>
        <v>Pin d'Alep_F1_Classique_ONF 1993_51_</v>
      </c>
      <c r="AB596" s="1">
        <f t="shared" si="90"/>
        <v>51</v>
      </c>
      <c r="AC596" s="330">
        <f t="shared" si="86"/>
        <v>186.31378502241719</v>
      </c>
      <c r="AD596" s="331">
        <f t="shared" si="91"/>
        <v>181.62447406409086</v>
      </c>
      <c r="AE596" s="1">
        <f t="shared" si="88"/>
        <v>152.52304942019458</v>
      </c>
    </row>
    <row r="597" spans="1:31" hidden="1" x14ac:dyDescent="0.25">
      <c r="A597" s="92" t="s">
        <v>366</v>
      </c>
      <c r="B597" s="92" t="s">
        <v>9</v>
      </c>
      <c r="C597" s="92" t="s">
        <v>18</v>
      </c>
      <c r="D597" s="92" t="s">
        <v>1499</v>
      </c>
      <c r="F597">
        <v>52</v>
      </c>
      <c r="J597" s="339">
        <v>150.80000000000001</v>
      </c>
      <c r="W597" s="329">
        <f>+VLOOKUP(A597,infradensité!$A$2:$B$67,2,FALSE)</f>
        <v>0.45</v>
      </c>
      <c r="X597" s="329">
        <v>1.3</v>
      </c>
      <c r="Y597" s="330">
        <f t="shared" si="85"/>
        <v>88.218000000000018</v>
      </c>
      <c r="Z597" s="330">
        <f t="shared" si="87"/>
        <v>24.134950560421608</v>
      </c>
      <c r="AA597" s="95" t="str">
        <f t="shared" si="89"/>
        <v>Pin d'Alep_F1_Classique_ONF 1993_52_</v>
      </c>
      <c r="AB597" s="1">
        <f t="shared" si="90"/>
        <v>52</v>
      </c>
      <c r="AC597" s="330">
        <f t="shared" si="86"/>
        <v>195.6813888927343</v>
      </c>
      <c r="AD597" s="331">
        <f t="shared" si="91"/>
        <v>190.99758695757575</v>
      </c>
      <c r="AE597" s="1">
        <f t="shared" si="88"/>
        <v>152.52304942019458</v>
      </c>
    </row>
    <row r="598" spans="1:31" hidden="1" x14ac:dyDescent="0.25">
      <c r="A598" s="92" t="s">
        <v>366</v>
      </c>
      <c r="B598" s="92" t="s">
        <v>9</v>
      </c>
      <c r="C598" s="92" t="s">
        <v>18</v>
      </c>
      <c r="D598" s="92" t="s">
        <v>1499</v>
      </c>
      <c r="F598">
        <v>53</v>
      </c>
      <c r="J598" s="339">
        <v>158.19999999999999</v>
      </c>
      <c r="W598" s="329">
        <f>+VLOOKUP(A598,infradensité!$A$2:$B$67,2,FALSE)</f>
        <v>0.45</v>
      </c>
      <c r="X598" s="329">
        <v>1.3</v>
      </c>
      <c r="Y598" s="330">
        <f t="shared" si="85"/>
        <v>92.547000000000011</v>
      </c>
      <c r="Z598" s="330">
        <f t="shared" si="87"/>
        <v>25.178498812697072</v>
      </c>
      <c r="AA598" s="95" t="str">
        <f t="shared" si="89"/>
        <v>Pin d'Alep_F1_Classique_ONF 1993_53_</v>
      </c>
      <c r="AB598" s="1">
        <f t="shared" si="90"/>
        <v>53</v>
      </c>
      <c r="AC598" s="330">
        <f t="shared" si="86"/>
        <v>205.03857709878073</v>
      </c>
      <c r="AD598" s="331">
        <f t="shared" si="91"/>
        <v>200.35998299575752</v>
      </c>
      <c r="AE598" s="1">
        <f t="shared" si="88"/>
        <v>152.52304942019458</v>
      </c>
    </row>
    <row r="599" spans="1:31" hidden="1" x14ac:dyDescent="0.25">
      <c r="A599" s="92" t="s">
        <v>366</v>
      </c>
      <c r="B599" s="92" t="s">
        <v>9</v>
      </c>
      <c r="C599" s="92" t="s">
        <v>18</v>
      </c>
      <c r="D599" s="92" t="s">
        <v>1499</v>
      </c>
      <c r="F599">
        <v>54</v>
      </c>
      <c r="J599" s="339">
        <v>165.60000000000002</v>
      </c>
      <c r="W599" s="329">
        <f>+VLOOKUP(A599,infradensité!$A$2:$B$67,2,FALSE)</f>
        <v>0.45</v>
      </c>
      <c r="X599" s="329">
        <v>1.3</v>
      </c>
      <c r="Y599" s="330">
        <f t="shared" si="85"/>
        <v>96.876000000000019</v>
      </c>
      <c r="Z599" s="330">
        <f t="shared" si="87"/>
        <v>26.21637845945024</v>
      </c>
      <c r="AA599" s="95" t="str">
        <f t="shared" si="89"/>
        <v>Pin d'Alep_F1_Classique_ONF 1993_54_</v>
      </c>
      <c r="AB599" s="1">
        <f t="shared" si="90"/>
        <v>54</v>
      </c>
      <c r="AC599" s="330">
        <f t="shared" si="86"/>
        <v>214.38589248354253</v>
      </c>
      <c r="AD599" s="331">
        <f t="shared" si="91"/>
        <v>209.71223479116162</v>
      </c>
      <c r="AE599" s="1">
        <f t="shared" si="88"/>
        <v>152.52304942019458</v>
      </c>
    </row>
    <row r="600" spans="1:31" hidden="1" x14ac:dyDescent="0.25">
      <c r="A600" s="92" t="s">
        <v>366</v>
      </c>
      <c r="B600" s="92" t="s">
        <v>9</v>
      </c>
      <c r="C600" s="92" t="s">
        <v>18</v>
      </c>
      <c r="D600" s="92" t="s">
        <v>1499</v>
      </c>
      <c r="F600">
        <v>55</v>
      </c>
      <c r="J600" s="339">
        <v>173</v>
      </c>
      <c r="W600" s="329">
        <f>+VLOOKUP(A600,infradensité!$A$2:$B$67,2,FALSE)</f>
        <v>0.45</v>
      </c>
      <c r="X600" s="329">
        <v>1.3</v>
      </c>
      <c r="Y600" s="330">
        <f t="shared" si="85"/>
        <v>101.20500000000001</v>
      </c>
      <c r="Z600" s="330">
        <f t="shared" si="87"/>
        <v>27.248871750580868</v>
      </c>
      <c r="AA600" s="95" t="str">
        <f t="shared" si="89"/>
        <v>Pin d'Alep_F1_Classique_ONF 1993_55_</v>
      </c>
      <c r="AB600" s="1">
        <f t="shared" si="90"/>
        <v>55</v>
      </c>
      <c r="AC600" s="330">
        <f t="shared" si="86"/>
        <v>223.72382663226168</v>
      </c>
      <c r="AD600" s="331">
        <f t="shared" si="91"/>
        <v>219.05485955790209</v>
      </c>
      <c r="AE600" s="1">
        <f t="shared" si="88"/>
        <v>152.52304942019458</v>
      </c>
    </row>
    <row r="601" spans="1:31" hidden="1" x14ac:dyDescent="0.25">
      <c r="A601" s="92" t="s">
        <v>366</v>
      </c>
      <c r="B601" s="92" t="s">
        <v>9</v>
      </c>
      <c r="C601" s="92" t="s">
        <v>18</v>
      </c>
      <c r="D601" s="92" t="s">
        <v>1499</v>
      </c>
      <c r="F601">
        <v>56</v>
      </c>
      <c r="J601" s="339">
        <v>180.4</v>
      </c>
      <c r="W601" s="329">
        <f>+VLOOKUP(A601,infradensité!$A$2:$B$67,2,FALSE)</f>
        <v>0.45</v>
      </c>
      <c r="X601" s="329">
        <v>1.3</v>
      </c>
      <c r="Y601" s="330">
        <f t="shared" si="85"/>
        <v>105.53400000000002</v>
      </c>
      <c r="Z601" s="330">
        <f t="shared" si="87"/>
        <v>28.276235424052324</v>
      </c>
      <c r="AA601" s="95" t="str">
        <f t="shared" si="89"/>
        <v>Pin d'Alep_F1_Classique_ONF 1993_56_</v>
      </c>
      <c r="AB601" s="1">
        <f t="shared" si="90"/>
        <v>56</v>
      </c>
      <c r="AC601" s="330">
        <f t="shared" si="86"/>
        <v>233.05282669689112</v>
      </c>
      <c r="AD601" s="331">
        <f t="shared" si="91"/>
        <v>228.3883266645764</v>
      </c>
      <c r="AE601" s="1">
        <f t="shared" si="88"/>
        <v>152.52304942019458</v>
      </c>
    </row>
    <row r="602" spans="1:31" hidden="1" x14ac:dyDescent="0.25">
      <c r="A602" s="92" t="s">
        <v>366</v>
      </c>
      <c r="B602" s="92" t="s">
        <v>9</v>
      </c>
      <c r="C602" s="92" t="s">
        <v>18</v>
      </c>
      <c r="D602" s="92" t="s">
        <v>1499</v>
      </c>
      <c r="F602">
        <v>57</v>
      </c>
      <c r="J602" s="339">
        <v>187.8</v>
      </c>
      <c r="W602" s="329">
        <f>+VLOOKUP(A602,infradensité!$A$2:$B$67,2,FALSE)</f>
        <v>0.45</v>
      </c>
      <c r="X602" s="329">
        <v>1.3</v>
      </c>
      <c r="Y602" s="330">
        <f t="shared" si="85"/>
        <v>109.86300000000001</v>
      </c>
      <c r="Z602" s="330">
        <f t="shared" si="87"/>
        <v>29.298703963208425</v>
      </c>
      <c r="AA602" s="95" t="str">
        <f t="shared" si="89"/>
        <v>Pin d'Alep_F1_Classique_ONF 1993_57_</v>
      </c>
      <c r="AB602" s="1">
        <f t="shared" si="90"/>
        <v>57</v>
      </c>
      <c r="AC602" s="330">
        <f t="shared" si="86"/>
        <v>242.37330106925467</v>
      </c>
      <c r="AD602" s="331">
        <f t="shared" si="91"/>
        <v>237.71306388307289</v>
      </c>
      <c r="AE602" s="1">
        <f t="shared" si="88"/>
        <v>152.52304942019458</v>
      </c>
    </row>
    <row r="603" spans="1:31" hidden="1" x14ac:dyDescent="0.25">
      <c r="A603" s="92" t="s">
        <v>366</v>
      </c>
      <c r="B603" s="92" t="s">
        <v>9</v>
      </c>
      <c r="C603" s="92" t="s">
        <v>18</v>
      </c>
      <c r="D603" s="92" t="s">
        <v>1499</v>
      </c>
      <c r="F603">
        <v>58</v>
      </c>
      <c r="J603" s="339">
        <v>195.2</v>
      </c>
      <c r="W603" s="329">
        <f>+VLOOKUP(A603,infradensité!$A$2:$B$67,2,FALSE)</f>
        <v>0.45</v>
      </c>
      <c r="X603" s="329">
        <v>1.3</v>
      </c>
      <c r="Y603" s="330">
        <f t="shared" si="85"/>
        <v>114.19200000000001</v>
      </c>
      <c r="Z603" s="330">
        <f t="shared" si="87"/>
        <v>30.316492326242802</v>
      </c>
      <c r="AA603" s="95" t="str">
        <f t="shared" si="89"/>
        <v>Pin d'Alep_F1_Classique_ONF 1993_58_</v>
      </c>
      <c r="AB603" s="1">
        <f t="shared" si="90"/>
        <v>58</v>
      </c>
      <c r="AC603" s="330">
        <f t="shared" si="86"/>
        <v>251.68562413487288</v>
      </c>
      <c r="AD603" s="331">
        <f t="shared" si="91"/>
        <v>247.02946260206377</v>
      </c>
      <c r="AE603" s="1">
        <f t="shared" si="88"/>
        <v>152.52304942019458</v>
      </c>
    </row>
    <row r="604" spans="1:31" hidden="1" x14ac:dyDescent="0.25">
      <c r="A604" s="92" t="s">
        <v>366</v>
      </c>
      <c r="B604" s="92" t="s">
        <v>9</v>
      </c>
      <c r="C604" s="92" t="s">
        <v>18</v>
      </c>
      <c r="D604" s="92" t="s">
        <v>1499</v>
      </c>
      <c r="F604">
        <v>59</v>
      </c>
      <c r="J604" s="340">
        <v>202.60000000000002</v>
      </c>
      <c r="W604" s="329">
        <f>+VLOOKUP(A604,infradensité!$A$2:$B$67,2,FALSE)</f>
        <v>0.45</v>
      </c>
      <c r="X604" s="329">
        <v>1.3</v>
      </c>
      <c r="Y604" s="330">
        <f t="shared" si="85"/>
        <v>118.52100000000003</v>
      </c>
      <c r="Z604" s="330">
        <f t="shared" si="87"/>
        <v>31.329798250134502</v>
      </c>
      <c r="AA604" s="95" t="str">
        <f t="shared" si="89"/>
        <v>Pin d'Alep_F1_Classique_ONF 1993_59_</v>
      </c>
      <c r="AB604" s="1">
        <f t="shared" si="90"/>
        <v>59</v>
      </c>
      <c r="AC604" s="330">
        <f t="shared" si="86"/>
        <v>260.99014028565091</v>
      </c>
      <c r="AD604" s="331">
        <f t="shared" si="91"/>
        <v>256.33788221026191</v>
      </c>
      <c r="AE604" s="1">
        <f t="shared" si="88"/>
        <v>152.52304942019458</v>
      </c>
    </row>
    <row r="605" spans="1:31" hidden="1" x14ac:dyDescent="0.25">
      <c r="A605" s="92" t="s">
        <v>366</v>
      </c>
      <c r="B605" s="92" t="s">
        <v>9</v>
      </c>
      <c r="C605" s="92" t="s">
        <v>18</v>
      </c>
      <c r="D605" s="92" t="s">
        <v>1499</v>
      </c>
      <c r="F605">
        <v>60</v>
      </c>
      <c r="J605" s="339">
        <v>210</v>
      </c>
      <c r="W605" s="329">
        <f>+VLOOKUP(A605,infradensité!$A$2:$B$67,2,FALSE)</f>
        <v>0.45</v>
      </c>
      <c r="X605" s="329">
        <v>1.3</v>
      </c>
      <c r="Y605" s="330">
        <f t="shared" ref="Y605:Y665" si="92">+X605*W605*J605</f>
        <v>122.85000000000002</v>
      </c>
      <c r="Z605" s="330">
        <f t="shared" si="87"/>
        <v>32.338804208515896</v>
      </c>
      <c r="AA605" s="95" t="str">
        <f t="shared" si="89"/>
        <v>Pin d'Alep_F1_Classique_ONF 1993_60_</v>
      </c>
      <c r="AB605" s="1">
        <f t="shared" si="90"/>
        <v>60</v>
      </c>
      <c r="AC605" s="330">
        <f t="shared" ref="AC605:AC665" si="93">+(Z605+Y605)*0.475*44/12</f>
        <v>270.2871673298319</v>
      </c>
      <c r="AD605" s="331">
        <f t="shared" si="91"/>
        <v>265.63865380774143</v>
      </c>
      <c r="AE605" s="1">
        <f t="shared" si="88"/>
        <v>152.52304942019458</v>
      </c>
    </row>
    <row r="606" spans="1:31" hidden="1" x14ac:dyDescent="0.25">
      <c r="A606" s="92" t="s">
        <v>366</v>
      </c>
      <c r="B606" s="92" t="s">
        <v>9</v>
      </c>
      <c r="C606" s="92" t="s">
        <v>18</v>
      </c>
      <c r="D606" s="92" t="s">
        <v>1499</v>
      </c>
      <c r="F606">
        <v>61</v>
      </c>
      <c r="J606" s="339">
        <v>140.5</v>
      </c>
      <c r="W606" s="329">
        <f>+VLOOKUP(A606,infradensité!$A$2:$B$67,2,FALSE)</f>
        <v>0.45</v>
      </c>
      <c r="X606" s="329">
        <v>1.3</v>
      </c>
      <c r="Y606" s="330">
        <f t="shared" si="92"/>
        <v>82.19250000000001</v>
      </c>
      <c r="Z606" s="330">
        <f t="shared" ref="Z606:Z665" si="94">+EXP(-1.0587+0.8836*LN(Y606)+0.284)</f>
        <v>22.672415305819115</v>
      </c>
      <c r="AA606" s="95" t="str">
        <f t="shared" si="89"/>
        <v>Pin d'Alep_F1_Classique_ONF 1993_61_</v>
      </c>
      <c r="AB606" s="1">
        <f t="shared" si="90"/>
        <v>61</v>
      </c>
      <c r="AC606" s="330">
        <f t="shared" si="93"/>
        <v>182.63972749096828</v>
      </c>
      <c r="AD606" s="331">
        <f t="shared" si="91"/>
        <v>226.46344741040008</v>
      </c>
      <c r="AE606" s="1">
        <f t="shared" si="88"/>
        <v>152.52304942019458</v>
      </c>
    </row>
    <row r="607" spans="1:31" hidden="1" x14ac:dyDescent="0.25">
      <c r="A607" s="92" t="s">
        <v>366</v>
      </c>
      <c r="B607" s="92" t="s">
        <v>9</v>
      </c>
      <c r="C607" s="92" t="s">
        <v>18</v>
      </c>
      <c r="D607" s="92" t="s">
        <v>1499</v>
      </c>
      <c r="F607">
        <v>62</v>
      </c>
      <c r="J607" s="339">
        <v>147</v>
      </c>
      <c r="W607" s="329">
        <f>+VLOOKUP(A607,infradensité!$A$2:$B$67,2,FALSE)</f>
        <v>0.45</v>
      </c>
      <c r="X607" s="329">
        <v>1.3</v>
      </c>
      <c r="Y607" s="330">
        <f t="shared" si="92"/>
        <v>85.995000000000005</v>
      </c>
      <c r="Z607" s="330">
        <f t="shared" si="94"/>
        <v>23.596771395162531</v>
      </c>
      <c r="AA607" s="95" t="str">
        <f t="shared" si="89"/>
        <v>Pin d'Alep_F1_Classique_ONF 1993_62_</v>
      </c>
      <c r="AB607" s="1">
        <f t="shared" si="90"/>
        <v>62</v>
      </c>
      <c r="AC607" s="330">
        <f t="shared" si="93"/>
        <v>190.87233517990808</v>
      </c>
      <c r="AD607" s="331">
        <f t="shared" si="91"/>
        <v>186.75603133543819</v>
      </c>
      <c r="AE607" s="1">
        <f t="shared" si="88"/>
        <v>152.52304942019458</v>
      </c>
    </row>
    <row r="608" spans="1:31" hidden="1" x14ac:dyDescent="0.25">
      <c r="A608" s="92" t="s">
        <v>366</v>
      </c>
      <c r="B608" s="92" t="s">
        <v>9</v>
      </c>
      <c r="C608" s="92" t="s">
        <v>18</v>
      </c>
      <c r="D608" s="92" t="s">
        <v>1499</v>
      </c>
      <c r="F608">
        <v>63</v>
      </c>
      <c r="J608" s="339">
        <v>153.5</v>
      </c>
      <c r="W608" s="329">
        <f>+VLOOKUP(A608,infradensité!$A$2:$B$67,2,FALSE)</f>
        <v>0.45</v>
      </c>
      <c r="X608" s="329">
        <v>1.3</v>
      </c>
      <c r="Y608" s="330">
        <f t="shared" si="92"/>
        <v>89.797500000000014</v>
      </c>
      <c r="Z608" s="330">
        <f t="shared" si="94"/>
        <v>24.516380469385524</v>
      </c>
      <c r="AA608" s="95" t="str">
        <f t="shared" si="89"/>
        <v>Pin d'Alep_F1_Classique_ONF 1993_63_</v>
      </c>
      <c r="AB608" s="1">
        <f t="shared" si="90"/>
        <v>63</v>
      </c>
      <c r="AC608" s="330">
        <f t="shared" si="93"/>
        <v>199.09667515084649</v>
      </c>
      <c r="AD608" s="331">
        <f t="shared" si="91"/>
        <v>194.9845051653773</v>
      </c>
      <c r="AE608" s="1">
        <f t="shared" si="88"/>
        <v>152.52304942019458</v>
      </c>
    </row>
    <row r="609" spans="1:31" hidden="1" x14ac:dyDescent="0.25">
      <c r="A609" s="92" t="s">
        <v>366</v>
      </c>
      <c r="B609" s="92" t="s">
        <v>9</v>
      </c>
      <c r="C609" s="92" t="s">
        <v>18</v>
      </c>
      <c r="D609" s="92" t="s">
        <v>1499</v>
      </c>
      <c r="F609">
        <v>64</v>
      </c>
      <c r="J609" s="339">
        <v>160</v>
      </c>
      <c r="W609" s="329">
        <f>+VLOOKUP(A609,infradensité!$A$2:$B$67,2,FALSE)</f>
        <v>0.45</v>
      </c>
      <c r="X609" s="329">
        <v>1.3</v>
      </c>
      <c r="Y609" s="330">
        <f t="shared" si="92"/>
        <v>93.600000000000009</v>
      </c>
      <c r="Z609" s="330">
        <f t="shared" si="94"/>
        <v>25.431466524572937</v>
      </c>
      <c r="AA609" s="95" t="str">
        <f t="shared" si="89"/>
        <v>Pin d'Alep_F1_Classique_ONF 1993_64_</v>
      </c>
      <c r="AB609" s="1">
        <f t="shared" si="90"/>
        <v>64</v>
      </c>
      <c r="AC609" s="330">
        <f t="shared" si="93"/>
        <v>207.31313753029789</v>
      </c>
      <c r="AD609" s="331">
        <f t="shared" si="91"/>
        <v>203.20490634057219</v>
      </c>
      <c r="AE609" s="1">
        <f t="shared" si="88"/>
        <v>152.52304942019458</v>
      </c>
    </row>
    <row r="610" spans="1:31" hidden="1" x14ac:dyDescent="0.25">
      <c r="A610" s="92" t="s">
        <v>366</v>
      </c>
      <c r="B610" s="92" t="s">
        <v>9</v>
      </c>
      <c r="C610" s="92" t="s">
        <v>18</v>
      </c>
      <c r="D610" s="92" t="s">
        <v>1499</v>
      </c>
      <c r="F610">
        <v>65</v>
      </c>
      <c r="J610" s="339">
        <v>166.5</v>
      </c>
      <c r="W610" s="329">
        <f>+VLOOKUP(A610,infradensité!$A$2:$B$67,2,FALSE)</f>
        <v>0.45</v>
      </c>
      <c r="X610" s="329">
        <v>1.3</v>
      </c>
      <c r="Y610" s="330">
        <f t="shared" si="92"/>
        <v>97.402500000000018</v>
      </c>
      <c r="Z610" s="330">
        <f t="shared" si="94"/>
        <v>26.342234327160678</v>
      </c>
      <c r="AA610" s="95" t="str">
        <f t="shared" si="89"/>
        <v>Pin d'Alep_F1_Classique_ONF 1993_65_</v>
      </c>
      <c r="AB610" s="1">
        <f t="shared" si="90"/>
        <v>65</v>
      </c>
      <c r="AC610" s="330">
        <f t="shared" si="93"/>
        <v>215.52207895313822</v>
      </c>
      <c r="AD610" s="331">
        <f t="shared" si="91"/>
        <v>211.41760824171806</v>
      </c>
      <c r="AE610" s="1">
        <f t="shared" ref="AE610:AE625" si="95">+SUM($AD$545:$AD$625)/80</f>
        <v>152.52304942019458</v>
      </c>
    </row>
    <row r="611" spans="1:31" hidden="1" x14ac:dyDescent="0.25">
      <c r="A611" s="92" t="s">
        <v>366</v>
      </c>
      <c r="B611" s="92" t="s">
        <v>9</v>
      </c>
      <c r="C611" s="92" t="s">
        <v>18</v>
      </c>
      <c r="D611" s="92" t="s">
        <v>1499</v>
      </c>
      <c r="F611">
        <v>66</v>
      </c>
      <c r="J611" s="339">
        <v>173</v>
      </c>
      <c r="W611" s="329">
        <f>+VLOOKUP(A611,infradensité!$A$2:$B$67,2,FALSE)</f>
        <v>0.45</v>
      </c>
      <c r="X611" s="329">
        <v>1.3</v>
      </c>
      <c r="Y611" s="330">
        <f t="shared" si="92"/>
        <v>101.20500000000001</v>
      </c>
      <c r="Z611" s="330">
        <f t="shared" si="94"/>
        <v>27.248871750580868</v>
      </c>
      <c r="AA611" s="95" t="str">
        <f t="shared" si="89"/>
        <v>Pin d'Alep_F1_Classique_ONF 1993_66_</v>
      </c>
      <c r="AB611" s="1">
        <f t="shared" si="90"/>
        <v>66</v>
      </c>
      <c r="AC611" s="330">
        <f t="shared" si="93"/>
        <v>223.72382663226168</v>
      </c>
      <c r="AD611" s="331">
        <f t="shared" si="91"/>
        <v>219.62295279269995</v>
      </c>
      <c r="AE611" s="1">
        <f t="shared" si="95"/>
        <v>152.52304942019458</v>
      </c>
    </row>
    <row r="612" spans="1:31" hidden="1" x14ac:dyDescent="0.25">
      <c r="A612" s="92" t="s">
        <v>366</v>
      </c>
      <c r="B612" s="92" t="s">
        <v>9</v>
      </c>
      <c r="C612" s="92" t="s">
        <v>18</v>
      </c>
      <c r="D612" s="92" t="s">
        <v>1499</v>
      </c>
      <c r="F612">
        <v>67</v>
      </c>
      <c r="J612" s="339">
        <v>179.5</v>
      </c>
      <c r="W612" s="329">
        <f>+VLOOKUP(A612,infradensité!$A$2:$B$67,2,FALSE)</f>
        <v>0.45</v>
      </c>
      <c r="X612" s="329">
        <v>1.3</v>
      </c>
      <c r="Y612" s="330">
        <f t="shared" si="92"/>
        <v>105.00750000000001</v>
      </c>
      <c r="Z612" s="330">
        <f t="shared" si="94"/>
        <v>28.151551750861255</v>
      </c>
      <c r="AA612" s="95" t="str">
        <f t="shared" si="89"/>
        <v>Pin d'Alep_F1_Classique_ONF 1993_67_</v>
      </c>
      <c r="AB612" s="1">
        <f t="shared" si="90"/>
        <v>67</v>
      </c>
      <c r="AC612" s="330">
        <f t="shared" si="93"/>
        <v>231.9186817994167</v>
      </c>
      <c r="AD612" s="331">
        <f t="shared" si="91"/>
        <v>227.82125421583919</v>
      </c>
      <c r="AE612" s="1">
        <f t="shared" si="95"/>
        <v>152.52304942019458</v>
      </c>
    </row>
    <row r="613" spans="1:31" hidden="1" x14ac:dyDescent="0.25">
      <c r="A613" s="92" t="s">
        <v>366</v>
      </c>
      <c r="B613" s="92" t="s">
        <v>9</v>
      </c>
      <c r="C613" s="92" t="s">
        <v>18</v>
      </c>
      <c r="D613" s="92" t="s">
        <v>1499</v>
      </c>
      <c r="F613">
        <v>68</v>
      </c>
      <c r="J613" s="339">
        <v>186</v>
      </c>
      <c r="W613" s="329">
        <f>+VLOOKUP(A613,infradensité!$A$2:$B$67,2,FALSE)</f>
        <v>0.45</v>
      </c>
      <c r="X613" s="329">
        <v>1.3</v>
      </c>
      <c r="Y613" s="330">
        <f t="shared" si="92"/>
        <v>108.81000000000002</v>
      </c>
      <c r="Z613" s="330">
        <f t="shared" si="94"/>
        <v>29.05043404802263</v>
      </c>
      <c r="AA613" s="95" t="str">
        <f t="shared" si="89"/>
        <v>Pin d'Alep_F1_Classique_ONF 1993_68_</v>
      </c>
      <c r="AB613" s="1">
        <f t="shared" si="90"/>
        <v>68</v>
      </c>
      <c r="AC613" s="330">
        <f t="shared" si="93"/>
        <v>240.10692263363944</v>
      </c>
      <c r="AD613" s="331">
        <f t="shared" si="91"/>
        <v>236.01280221652809</v>
      </c>
      <c r="AE613" s="1">
        <f t="shared" si="95"/>
        <v>152.52304942019458</v>
      </c>
    </row>
    <row r="614" spans="1:31" hidden="1" x14ac:dyDescent="0.25">
      <c r="A614" s="92" t="s">
        <v>366</v>
      </c>
      <c r="B614" s="92" t="s">
        <v>9</v>
      </c>
      <c r="C614" s="92" t="s">
        <v>18</v>
      </c>
      <c r="D614" s="92" t="s">
        <v>1499</v>
      </c>
      <c r="F614">
        <v>69</v>
      </c>
      <c r="J614" s="339">
        <v>192.5</v>
      </c>
      <c r="W614" s="329">
        <f>+VLOOKUP(A614,infradensité!$A$2:$B$67,2,FALSE)</f>
        <v>0.45</v>
      </c>
      <c r="X614" s="329">
        <v>1.3</v>
      </c>
      <c r="Y614" s="330">
        <f t="shared" si="92"/>
        <v>112.61250000000001</v>
      </c>
      <c r="Z614" s="330">
        <f t="shared" si="94"/>
        <v>29.945666565838753</v>
      </c>
      <c r="AA614" s="95" t="str">
        <f t="shared" si="89"/>
        <v>Pin d'Alep_F1_Classique_ONF 1993_69_</v>
      </c>
      <c r="AB614" s="1">
        <f t="shared" si="90"/>
        <v>69</v>
      </c>
      <c r="AC614" s="330">
        <f t="shared" si="93"/>
        <v>248.28880676883588</v>
      </c>
      <c r="AD614" s="331">
        <f t="shared" si="91"/>
        <v>244.19786470123768</v>
      </c>
      <c r="AE614" s="1">
        <f t="shared" si="95"/>
        <v>152.52304942019458</v>
      </c>
    </row>
    <row r="615" spans="1:31" hidden="1" x14ac:dyDescent="0.25">
      <c r="A615" s="92" t="s">
        <v>366</v>
      </c>
      <c r="B615" s="92" t="s">
        <v>9</v>
      </c>
      <c r="C615" s="92" t="s">
        <v>18</v>
      </c>
      <c r="D615" s="92" t="s">
        <v>1499</v>
      </c>
      <c r="F615">
        <v>70</v>
      </c>
      <c r="J615" s="339">
        <v>199</v>
      </c>
      <c r="W615" s="329">
        <f>+VLOOKUP(A615,infradensité!$A$2:$B$67,2,FALSE)</f>
        <v>0.45</v>
      </c>
      <c r="X615" s="329">
        <v>1.3</v>
      </c>
      <c r="Y615" s="330">
        <f t="shared" si="92"/>
        <v>116.41500000000002</v>
      </c>
      <c r="Z615" s="330">
        <f t="shared" si="94"/>
        <v>30.83738667167226</v>
      </c>
      <c r="AA615" s="95" t="str">
        <f t="shared" si="89"/>
        <v>Pin d'Alep_F1_Classique_ONF 1993_70_</v>
      </c>
      <c r="AB615" s="1">
        <f t="shared" si="90"/>
        <v>70</v>
      </c>
      <c r="AC615" s="330">
        <f t="shared" si="93"/>
        <v>256.46457345316253</v>
      </c>
      <c r="AD615" s="331">
        <f t="shared" si="91"/>
        <v>252.37669011099922</v>
      </c>
      <c r="AE615" s="1">
        <f t="shared" si="95"/>
        <v>152.52304942019458</v>
      </c>
    </row>
    <row r="616" spans="1:31" hidden="1" x14ac:dyDescent="0.25">
      <c r="A616" s="92" t="s">
        <v>366</v>
      </c>
      <c r="B616" s="92" t="s">
        <v>9</v>
      </c>
      <c r="C616" s="92" t="s">
        <v>18</v>
      </c>
      <c r="D616" s="92" t="s">
        <v>1499</v>
      </c>
      <c r="F616">
        <v>71</v>
      </c>
      <c r="J616" s="339">
        <v>205.5</v>
      </c>
      <c r="W616" s="329">
        <f>+VLOOKUP(A616,infradensité!$A$2:$B$67,2,FALSE)</f>
        <v>0.45</v>
      </c>
      <c r="X616" s="329">
        <v>1.3</v>
      </c>
      <c r="Y616" s="330">
        <f t="shared" si="92"/>
        <v>120.21750000000002</v>
      </c>
      <c r="Z616" s="330">
        <f t="shared" si="94"/>
        <v>31.725722249771565</v>
      </c>
      <c r="AA616" s="95" t="str">
        <f t="shared" si="89"/>
        <v>Pin d'Alep_F1_Classique_ONF 1993_71_</v>
      </c>
      <c r="AB616" s="1">
        <f t="shared" si="90"/>
        <v>71</v>
      </c>
      <c r="AC616" s="330">
        <f t="shared" si="93"/>
        <v>264.63444541835213</v>
      </c>
      <c r="AD616" s="331">
        <f t="shared" si="91"/>
        <v>260.54950943575733</v>
      </c>
      <c r="AE616" s="1">
        <f t="shared" si="95"/>
        <v>152.52304942019458</v>
      </c>
    </row>
    <row r="617" spans="1:31" hidden="1" x14ac:dyDescent="0.25">
      <c r="A617" s="92" t="s">
        <v>366</v>
      </c>
      <c r="B617" s="92" t="s">
        <v>9</v>
      </c>
      <c r="C617" s="92" t="s">
        <v>18</v>
      </c>
      <c r="D617" s="92" t="s">
        <v>1499</v>
      </c>
      <c r="F617">
        <v>72</v>
      </c>
      <c r="J617" s="339">
        <v>212</v>
      </c>
      <c r="W617" s="329">
        <f>+VLOOKUP(A617,infradensité!$A$2:$B$67,2,FALSE)</f>
        <v>0.45</v>
      </c>
      <c r="X617" s="329">
        <v>1.3</v>
      </c>
      <c r="Y617" s="330">
        <f t="shared" si="92"/>
        <v>124.02000000000001</v>
      </c>
      <c r="Z617" s="330">
        <f t="shared" si="94"/>
        <v>32.610792634958898</v>
      </c>
      <c r="AA617" s="95" t="str">
        <f t="shared" si="89"/>
        <v>Pin d'Alep_F1_Classique_ONF 1993_72_</v>
      </c>
      <c r="AB617" s="1">
        <f t="shared" si="90"/>
        <v>72</v>
      </c>
      <c r="AC617" s="330">
        <f t="shared" si="93"/>
        <v>272.79863050588676</v>
      </c>
      <c r="AD617" s="331">
        <f t="shared" si="91"/>
        <v>268.71653796211945</v>
      </c>
      <c r="AE617" s="1">
        <f t="shared" si="95"/>
        <v>152.52304942019458</v>
      </c>
    </row>
    <row r="618" spans="1:31" hidden="1" x14ac:dyDescent="0.25">
      <c r="A618" s="92" t="s">
        <v>366</v>
      </c>
      <c r="B618" s="92" t="s">
        <v>9</v>
      </c>
      <c r="C618" s="92" t="s">
        <v>18</v>
      </c>
      <c r="D618" s="92" t="s">
        <v>1499</v>
      </c>
      <c r="F618">
        <v>73</v>
      </c>
      <c r="J618" s="339">
        <v>218.5</v>
      </c>
      <c r="W618" s="329">
        <f>+VLOOKUP(A618,infradensité!$A$2:$B$67,2,FALSE)</f>
        <v>0.45</v>
      </c>
      <c r="X618" s="329">
        <v>1.3</v>
      </c>
      <c r="Y618" s="330">
        <f t="shared" si="92"/>
        <v>127.82250000000002</v>
      </c>
      <c r="Z618" s="330">
        <f t="shared" si="94"/>
        <v>33.492709428592256</v>
      </c>
      <c r="AA618" s="95" t="str">
        <f t="shared" si="89"/>
        <v>Pin d'Alep_F1_Classique_ONF 1993_73_</v>
      </c>
      <c r="AB618" s="1">
        <f t="shared" si="90"/>
        <v>73</v>
      </c>
      <c r="AC618" s="330">
        <f t="shared" si="93"/>
        <v>280.95732308813155</v>
      </c>
      <c r="AD618" s="331">
        <f t="shared" si="91"/>
        <v>276.87797679700918</v>
      </c>
      <c r="AE618" s="1">
        <f t="shared" si="95"/>
        <v>152.52304942019458</v>
      </c>
    </row>
    <row r="619" spans="1:31" hidden="1" x14ac:dyDescent="0.25">
      <c r="A619" s="92" t="s">
        <v>366</v>
      </c>
      <c r="B619" s="92" t="s">
        <v>9</v>
      </c>
      <c r="C619" s="92" t="s">
        <v>18</v>
      </c>
      <c r="D619" s="92" t="s">
        <v>1499</v>
      </c>
      <c r="F619">
        <v>74</v>
      </c>
      <c r="J619" s="340">
        <v>225</v>
      </c>
      <c r="W619" s="329">
        <f>+VLOOKUP(A619,infradensité!$A$2:$B$67,2,FALSE)</f>
        <v>0.45</v>
      </c>
      <c r="X619" s="329">
        <v>1.3</v>
      </c>
      <c r="Y619" s="330">
        <f t="shared" si="92"/>
        <v>131.62500000000003</v>
      </c>
      <c r="Z619" s="330">
        <f t="shared" si="94"/>
        <v>34.371577214705411</v>
      </c>
      <c r="AA619" s="95" t="str">
        <f t="shared" si="89"/>
        <v>Pin d'Alep_F1_Classique_ONF 1993_74_</v>
      </c>
      <c r="AB619" s="1">
        <f t="shared" si="90"/>
        <v>74</v>
      </c>
      <c r="AC619" s="330">
        <f t="shared" si="93"/>
        <v>289.11070531561194</v>
      </c>
      <c r="AD619" s="331">
        <f t="shared" si="91"/>
        <v>285.03401420187174</v>
      </c>
      <c r="AE619" s="1">
        <f t="shared" si="95"/>
        <v>152.52304942019458</v>
      </c>
    </row>
    <row r="620" spans="1:31" hidden="1" x14ac:dyDescent="0.25">
      <c r="A620" s="92" t="s">
        <v>366</v>
      </c>
      <c r="B620" s="92" t="s">
        <v>9</v>
      </c>
      <c r="C620" s="92" t="s">
        <v>18</v>
      </c>
      <c r="D620" s="92" t="s">
        <v>1499</v>
      </c>
      <c r="F620">
        <v>75</v>
      </c>
      <c r="J620" s="339">
        <v>231.5</v>
      </c>
      <c r="W620" s="329">
        <f>+VLOOKUP(A620,infradensité!$A$2:$B$67,2,FALSE)</f>
        <v>0.45</v>
      </c>
      <c r="X620" s="329">
        <v>1.3</v>
      </c>
      <c r="Y620" s="330">
        <f t="shared" si="92"/>
        <v>135.42750000000001</v>
      </c>
      <c r="Z620" s="330">
        <f t="shared" si="94"/>
        <v>35.247494191068036</v>
      </c>
      <c r="AA620" s="95" t="str">
        <f t="shared" si="89"/>
        <v>Pin d'Alep_F1_Classique_ONF 1993_75_</v>
      </c>
      <c r="AB620" s="1">
        <f t="shared" si="90"/>
        <v>75</v>
      </c>
      <c r="AC620" s="330">
        <f t="shared" si="93"/>
        <v>297.25894821611013</v>
      </c>
      <c r="AD620" s="331">
        <f t="shared" si="91"/>
        <v>293.18482676586103</v>
      </c>
      <c r="AE620" s="1">
        <f t="shared" si="95"/>
        <v>152.52304942019458</v>
      </c>
    </row>
    <row r="621" spans="1:31" hidden="1" x14ac:dyDescent="0.25">
      <c r="A621" s="92" t="s">
        <v>366</v>
      </c>
      <c r="B621" s="92" t="s">
        <v>9</v>
      </c>
      <c r="C621" s="92" t="s">
        <v>18</v>
      </c>
      <c r="D621" s="92" t="s">
        <v>1499</v>
      </c>
      <c r="F621">
        <v>76</v>
      </c>
      <c r="J621" s="339">
        <v>238</v>
      </c>
      <c r="W621" s="329">
        <f>+VLOOKUP(A621,infradensité!$A$2:$B$67,2,FALSE)</f>
        <v>0.45</v>
      </c>
      <c r="X621" s="329">
        <v>1.3</v>
      </c>
      <c r="Y621" s="330">
        <f t="shared" si="92"/>
        <v>139.23000000000002</v>
      </c>
      <c r="Z621" s="330">
        <f t="shared" si="94"/>
        <v>36.120552727378737</v>
      </c>
      <c r="AA621" s="95" t="str">
        <f t="shared" si="89"/>
        <v>Pin d'Alep_F1_Classique_ONF 1993_76_</v>
      </c>
      <c r="AB621" s="1">
        <f t="shared" si="90"/>
        <v>76</v>
      </c>
      <c r="AC621" s="330">
        <f t="shared" si="93"/>
        <v>305.40221266685131</v>
      </c>
      <c r="AD621" s="331">
        <f t="shared" si="91"/>
        <v>301.33058044148072</v>
      </c>
      <c r="AE621" s="1">
        <f t="shared" si="95"/>
        <v>152.52304942019458</v>
      </c>
    </row>
    <row r="622" spans="1:31" hidden="1" x14ac:dyDescent="0.25">
      <c r="A622" s="92" t="s">
        <v>366</v>
      </c>
      <c r="B622" s="92" t="s">
        <v>9</v>
      </c>
      <c r="C622" s="92" t="s">
        <v>18</v>
      </c>
      <c r="D622" s="92" t="s">
        <v>1499</v>
      </c>
      <c r="F622">
        <v>77</v>
      </c>
      <c r="J622" s="339">
        <v>244.5</v>
      </c>
      <c r="W622" s="329">
        <f>+VLOOKUP(A622,infradensité!$A$2:$B$67,2,FALSE)</f>
        <v>0.45</v>
      </c>
      <c r="X622" s="329">
        <v>1.3</v>
      </c>
      <c r="Y622" s="330">
        <f t="shared" si="92"/>
        <v>143.03250000000003</v>
      </c>
      <c r="Z622" s="330">
        <f t="shared" si="94"/>
        <v>36.990839860764012</v>
      </c>
      <c r="AA622" s="95" t="str">
        <f t="shared" si="89"/>
        <v>Pin d'Alep_F1_Classique_ONF 1993_77_</v>
      </c>
      <c r="AB622" s="1">
        <f t="shared" si="90"/>
        <v>77</v>
      </c>
      <c r="AC622" s="330">
        <f t="shared" si="93"/>
        <v>313.54065025749742</v>
      </c>
      <c r="AD622" s="331">
        <f t="shared" si="91"/>
        <v>309.47143146217434</v>
      </c>
      <c r="AE622" s="1">
        <f t="shared" si="95"/>
        <v>152.52304942019458</v>
      </c>
    </row>
    <row r="623" spans="1:31" hidden="1" x14ac:dyDescent="0.25">
      <c r="A623" s="92" t="s">
        <v>366</v>
      </c>
      <c r="B623" s="92" t="s">
        <v>9</v>
      </c>
      <c r="C623" s="92" t="s">
        <v>18</v>
      </c>
      <c r="D623" s="92" t="s">
        <v>1499</v>
      </c>
      <c r="F623">
        <v>78</v>
      </c>
      <c r="J623" s="339">
        <v>251</v>
      </c>
      <c r="W623" s="329">
        <f>+VLOOKUP(A623,infradensité!$A$2:$B$67,2,FALSE)</f>
        <v>0.45</v>
      </c>
      <c r="X623" s="329">
        <v>1.3</v>
      </c>
      <c r="Y623" s="330">
        <f t="shared" si="92"/>
        <v>146.83500000000001</v>
      </c>
      <c r="Z623" s="330">
        <f t="shared" si="94"/>
        <v>37.858437737104438</v>
      </c>
      <c r="AA623" s="95" t="str">
        <f t="shared" ref="AA623:AA665" si="96">+_xlfn.CONCAT(A623,"_",B623,"_",C623,"_",D623,"_",AB623,"_")</f>
        <v>Pin d'Alep_F1_Classique_ONF 1993_78_</v>
      </c>
      <c r="AB623" s="1">
        <f t="shared" ref="AB623:AB665" si="97">F623</f>
        <v>78</v>
      </c>
      <c r="AC623" s="330">
        <f t="shared" si="93"/>
        <v>321.67440405879017</v>
      </c>
      <c r="AD623" s="331">
        <f t="shared" si="91"/>
        <v>317.6075271581438</v>
      </c>
      <c r="AE623" s="1">
        <f t="shared" si="95"/>
        <v>152.52304942019458</v>
      </c>
    </row>
    <row r="624" spans="1:31" hidden="1" x14ac:dyDescent="0.25">
      <c r="A624" s="92" t="s">
        <v>366</v>
      </c>
      <c r="B624" s="92" t="s">
        <v>9</v>
      </c>
      <c r="C624" s="92" t="s">
        <v>18</v>
      </c>
      <c r="D624" s="92" t="s">
        <v>1499</v>
      </c>
      <c r="F624">
        <v>79</v>
      </c>
      <c r="J624" s="339">
        <v>257.5</v>
      </c>
      <c r="W624" s="329">
        <f>+VLOOKUP(A624,infradensité!$A$2:$B$67,2,FALSE)</f>
        <v>0.45</v>
      </c>
      <c r="X624" s="329">
        <v>1.3</v>
      </c>
      <c r="Y624" s="330">
        <f t="shared" si="92"/>
        <v>150.63750000000002</v>
      </c>
      <c r="Z624" s="330">
        <f t="shared" si="94"/>
        <v>38.723424005359277</v>
      </c>
      <c r="AA624" s="95" t="str">
        <f t="shared" si="96"/>
        <v>Pin d'Alep_F1_Classique_ONF 1993_79_</v>
      </c>
      <c r="AB624" s="1">
        <f t="shared" si="97"/>
        <v>79</v>
      </c>
      <c r="AC624" s="330">
        <f t="shared" si="93"/>
        <v>329.80360930933409</v>
      </c>
      <c r="AD624" s="331">
        <f t="shared" si="91"/>
        <v>325.73900668406213</v>
      </c>
      <c r="AE624" s="1">
        <f t="shared" si="95"/>
        <v>152.52304942019458</v>
      </c>
    </row>
    <row r="625" spans="1:33" hidden="1" x14ac:dyDescent="0.25">
      <c r="A625" s="92" t="s">
        <v>366</v>
      </c>
      <c r="B625" s="92" t="s">
        <v>9</v>
      </c>
      <c r="C625" s="92" t="s">
        <v>18</v>
      </c>
      <c r="D625" s="92" t="s">
        <v>1499</v>
      </c>
      <c r="F625">
        <v>80</v>
      </c>
      <c r="J625" s="339">
        <v>264</v>
      </c>
      <c r="W625" s="329">
        <f>+VLOOKUP(A625,infradensité!$A$2:$B$67,2,FALSE)</f>
        <v>0.45</v>
      </c>
      <c r="X625" s="329">
        <v>1.3</v>
      </c>
      <c r="Y625" s="330">
        <f t="shared" si="92"/>
        <v>154.44000000000003</v>
      </c>
      <c r="Z625" s="330">
        <f t="shared" si="94"/>
        <v>39.58587217095549</v>
      </c>
      <c r="AA625" s="95" t="str">
        <f t="shared" si="96"/>
        <v>Pin d'Alep_F1_Classique_ONF 1993_80_</v>
      </c>
      <c r="AB625" s="1">
        <f t="shared" si="97"/>
        <v>80</v>
      </c>
      <c r="AC625" s="330">
        <f t="shared" si="93"/>
        <v>337.92839403108087</v>
      </c>
      <c r="AD625" s="331">
        <f t="shared" si="91"/>
        <v>333.86600167020748</v>
      </c>
      <c r="AE625" s="1">
        <f t="shared" si="95"/>
        <v>152.52304942019458</v>
      </c>
    </row>
    <row r="626" spans="1:33" hidden="1" x14ac:dyDescent="0.25">
      <c r="A626" s="92" t="s">
        <v>236</v>
      </c>
      <c r="B626" s="92" t="s">
        <v>144</v>
      </c>
      <c r="C626" s="92" t="s">
        <v>18</v>
      </c>
      <c r="D626" s="92" t="s">
        <v>1505</v>
      </c>
      <c r="F626">
        <v>0</v>
      </c>
      <c r="J626" s="339"/>
      <c r="W626" s="329">
        <f>+VLOOKUP(A626,infradensité!$A$2:$B$67,2,FALSE)</f>
        <v>0.46</v>
      </c>
      <c r="X626" s="329">
        <v>1.3</v>
      </c>
      <c r="Y626" s="330">
        <f t="shared" si="92"/>
        <v>0</v>
      </c>
      <c r="Z626" s="330">
        <v>0</v>
      </c>
      <c r="AA626" s="95" t="str">
        <f t="shared" si="96"/>
        <v>Pin Maritime_F3_Classique_Forêts littorales Atlantiques dunaires_0_</v>
      </c>
      <c r="AB626" s="1">
        <f t="shared" si="97"/>
        <v>0</v>
      </c>
      <c r="AC626" s="330">
        <f t="shared" si="93"/>
        <v>0</v>
      </c>
      <c r="AD626" s="331">
        <f t="shared" si="91"/>
        <v>0</v>
      </c>
      <c r="AE626" s="1">
        <f t="shared" ref="AE626:AE636" si="98">+SUM($AD$626:$AD$636)/55</f>
        <v>170.08623791868141</v>
      </c>
    </row>
    <row r="627" spans="1:33" hidden="1" x14ac:dyDescent="0.25">
      <c r="A627" s="92" t="s">
        <v>236</v>
      </c>
      <c r="B627" s="92" t="s">
        <v>144</v>
      </c>
      <c r="C627" s="92" t="s">
        <v>18</v>
      </c>
      <c r="D627" s="92" t="s">
        <v>1505</v>
      </c>
      <c r="F627" s="92">
        <v>19</v>
      </c>
      <c r="H627" s="4">
        <v>1250</v>
      </c>
      <c r="J627" s="4">
        <v>87.500000000000014</v>
      </c>
      <c r="W627" s="329">
        <f>+VLOOKUP(A627,infradensité!$A$2:$B$67,2,FALSE)</f>
        <v>0.46</v>
      </c>
      <c r="X627" s="329">
        <v>1.3</v>
      </c>
      <c r="Y627" s="330">
        <f t="shared" si="92"/>
        <v>52.325000000000017</v>
      </c>
      <c r="Z627" s="330">
        <f t="shared" si="94"/>
        <v>15.212603524222455</v>
      </c>
      <c r="AA627" s="95" t="str">
        <f t="shared" si="96"/>
        <v>Pin Maritime_F3_Classique_Forêts littorales Atlantiques dunaires_19_</v>
      </c>
      <c r="AB627" s="1">
        <f t="shared" si="97"/>
        <v>19</v>
      </c>
      <c r="AC627" s="330">
        <f t="shared" si="93"/>
        <v>117.62799280468748</v>
      </c>
      <c r="AD627" s="331">
        <f t="shared" si="91"/>
        <v>1117.4659316445311</v>
      </c>
      <c r="AE627" s="1">
        <f t="shared" si="98"/>
        <v>170.08623791868141</v>
      </c>
    </row>
    <row r="628" spans="1:33" hidden="1" x14ac:dyDescent="0.25">
      <c r="A628" s="92" t="s">
        <v>236</v>
      </c>
      <c r="B628" s="92" t="s">
        <v>144</v>
      </c>
      <c r="C628" s="92" t="s">
        <v>18</v>
      </c>
      <c r="D628" s="92" t="s">
        <v>1505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29">
        <f>+VLOOKUP(A628,infradensité!$A$2:$B$67,2,FALSE)</f>
        <v>0.46</v>
      </c>
      <c r="X628" s="329">
        <v>1.3</v>
      </c>
      <c r="Y628" s="330">
        <f t="shared" si="92"/>
        <v>33.488000000000007</v>
      </c>
      <c r="Z628" s="330">
        <f t="shared" si="94"/>
        <v>10.255200877844667</v>
      </c>
      <c r="AA628" s="95" t="str">
        <f t="shared" si="96"/>
        <v>Pin Maritime_F3_Classique_Forêts littorales Atlantiques dunaires_19_</v>
      </c>
      <c r="AB628" s="1">
        <f t="shared" si="97"/>
        <v>19</v>
      </c>
      <c r="AC628" s="330">
        <f t="shared" si="93"/>
        <v>76.18607486224613</v>
      </c>
      <c r="AD628" s="331">
        <f t="shared" si="91"/>
        <v>0</v>
      </c>
      <c r="AE628" s="1">
        <f t="shared" si="98"/>
        <v>170.08623791868141</v>
      </c>
      <c r="AF628">
        <f>+O628*0.43</f>
        <v>13.545000000000005</v>
      </c>
    </row>
    <row r="629" spans="1:33" hidden="1" x14ac:dyDescent="0.25">
      <c r="A629" s="92" t="s">
        <v>236</v>
      </c>
      <c r="B629" s="92" t="s">
        <v>144</v>
      </c>
      <c r="C629" s="92" t="s">
        <v>18</v>
      </c>
      <c r="D629" s="92" t="s">
        <v>1505</v>
      </c>
      <c r="F629" s="92">
        <v>24</v>
      </c>
      <c r="H629" s="4">
        <v>800</v>
      </c>
      <c r="J629" s="4">
        <v>120</v>
      </c>
      <c r="W629" s="329">
        <f>+VLOOKUP(A629,infradensité!$A$2:$B$67,2,FALSE)</f>
        <v>0.46</v>
      </c>
      <c r="X629" s="329">
        <v>1.3</v>
      </c>
      <c r="Y629" s="330">
        <f t="shared" si="92"/>
        <v>71.760000000000005</v>
      </c>
      <c r="Z629" s="330">
        <f t="shared" si="94"/>
        <v>20.109893936516215</v>
      </c>
      <c r="AA629" s="95" t="str">
        <f t="shared" si="96"/>
        <v>Pin Maritime_F3_Classique_Forêts littorales Atlantiques dunaires_24_</v>
      </c>
      <c r="AB629" s="1">
        <f t="shared" si="97"/>
        <v>24</v>
      </c>
      <c r="AC629" s="330">
        <f t="shared" si="93"/>
        <v>160.0067319394324</v>
      </c>
      <c r="AD629" s="331">
        <f t="shared" si="91"/>
        <v>590.48201700419634</v>
      </c>
      <c r="AE629" s="1">
        <f t="shared" si="98"/>
        <v>170.08623791868141</v>
      </c>
    </row>
    <row r="630" spans="1:33" hidden="1" x14ac:dyDescent="0.25">
      <c r="A630" s="92" t="s">
        <v>236</v>
      </c>
      <c r="B630" s="92" t="s">
        <v>144</v>
      </c>
      <c r="C630" s="92" t="s">
        <v>18</v>
      </c>
      <c r="D630" s="92" t="s">
        <v>1505</v>
      </c>
      <c r="F630" s="92">
        <v>24</v>
      </c>
      <c r="H630" s="4">
        <v>550</v>
      </c>
      <c r="J630" s="4">
        <v>82.5</v>
      </c>
      <c r="O630" s="93">
        <f t="shared" ref="O630:O635" si="99">+J629-J630</f>
        <v>37.5</v>
      </c>
      <c r="W630" s="329">
        <f>+VLOOKUP(A630,infradensité!$A$2:$B$67,2,FALSE)</f>
        <v>0.46</v>
      </c>
      <c r="X630" s="329">
        <v>1.3</v>
      </c>
      <c r="Y630" s="330">
        <f t="shared" si="92"/>
        <v>49.335000000000008</v>
      </c>
      <c r="Z630" s="330">
        <f t="shared" si="94"/>
        <v>14.441886914512995</v>
      </c>
      <c r="AA630" s="95" t="str">
        <f t="shared" si="96"/>
        <v>Pin Maritime_F3_Classique_Forêts littorales Atlantiques dunaires_24_</v>
      </c>
      <c r="AB630" s="1">
        <f t="shared" si="97"/>
        <v>24</v>
      </c>
      <c r="AC630" s="330">
        <f t="shared" si="93"/>
        <v>111.0780780427768</v>
      </c>
      <c r="AD630" s="331">
        <f t="shared" si="91"/>
        <v>0</v>
      </c>
      <c r="AE630" s="1">
        <f t="shared" si="98"/>
        <v>170.08623791868141</v>
      </c>
      <c r="AF630">
        <f>0.43*O630</f>
        <v>16.125</v>
      </c>
    </row>
    <row r="631" spans="1:33" s="290" customFormat="1" hidden="1" x14ac:dyDescent="0.25">
      <c r="A631" s="92" t="s">
        <v>236</v>
      </c>
      <c r="B631" s="92" t="s">
        <v>144</v>
      </c>
      <c r="C631" s="92" t="s">
        <v>18</v>
      </c>
      <c r="D631" s="92" t="s">
        <v>1505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29">
        <f>+VLOOKUP(A631,infradensité!$A$2:$B$67,2,FALSE)</f>
        <v>0.46</v>
      </c>
      <c r="X631" s="329">
        <v>1.3</v>
      </c>
      <c r="Y631" s="330">
        <f t="shared" si="92"/>
        <v>93.288000000000011</v>
      </c>
      <c r="Z631" s="330">
        <f t="shared" si="94"/>
        <v>25.356547829040977</v>
      </c>
      <c r="AA631" s="95" t="str">
        <f t="shared" si="96"/>
        <v>Pin Maritime_F3_Classique_Forêts littorales Atlantiques dunaires_30_</v>
      </c>
      <c r="AB631" s="1">
        <f t="shared" si="97"/>
        <v>30</v>
      </c>
      <c r="AC631" s="330">
        <f t="shared" si="93"/>
        <v>206.63925413557971</v>
      </c>
      <c r="AD631" s="331">
        <f t="shared" si="91"/>
        <v>953.15199653506954</v>
      </c>
      <c r="AE631" s="1">
        <f t="shared" si="98"/>
        <v>170.08623791868141</v>
      </c>
      <c r="AG631" s="290">
        <f>+AF630+AF628</f>
        <v>29.670000000000005</v>
      </c>
    </row>
    <row r="632" spans="1:33" hidden="1" x14ac:dyDescent="0.25">
      <c r="A632" s="92" t="s">
        <v>236</v>
      </c>
      <c r="B632" s="92" t="s">
        <v>144</v>
      </c>
      <c r="C632" s="92" t="s">
        <v>18</v>
      </c>
      <c r="D632" s="92" t="s">
        <v>1505</v>
      </c>
      <c r="F632" s="92">
        <v>32</v>
      </c>
      <c r="H632" s="4">
        <v>550</v>
      </c>
      <c r="J632" s="4">
        <v>181.5</v>
      </c>
      <c r="W632" s="329">
        <f>+VLOOKUP(A632,infradensité!$A$2:$B$67,2,FALSE)</f>
        <v>0.46</v>
      </c>
      <c r="X632" s="329">
        <v>1.3</v>
      </c>
      <c r="Y632" s="330">
        <f t="shared" si="92"/>
        <v>108.53700000000002</v>
      </c>
      <c r="Z632" s="330">
        <f t="shared" si="94"/>
        <v>28.986022217646841</v>
      </c>
      <c r="AA632" s="95" t="str">
        <f t="shared" si="96"/>
        <v>Pin Maritime_F3_Classique_Forêts littorales Atlantiques dunaires_32_</v>
      </c>
      <c r="AB632" s="1">
        <f t="shared" si="97"/>
        <v>32</v>
      </c>
      <c r="AC632" s="330">
        <f t="shared" si="93"/>
        <v>239.51926369573494</v>
      </c>
      <c r="AD632" s="331">
        <f t="shared" si="91"/>
        <v>446.15851783131461</v>
      </c>
      <c r="AE632" s="1">
        <f t="shared" si="98"/>
        <v>170.08623791868141</v>
      </c>
    </row>
    <row r="633" spans="1:33" hidden="1" x14ac:dyDescent="0.25">
      <c r="A633" s="92" t="s">
        <v>236</v>
      </c>
      <c r="B633" s="92" t="s">
        <v>144</v>
      </c>
      <c r="C633" s="92" t="s">
        <v>18</v>
      </c>
      <c r="D633" s="92" t="s">
        <v>1505</v>
      </c>
      <c r="F633" s="92">
        <v>32</v>
      </c>
      <c r="H633" s="4">
        <v>380</v>
      </c>
      <c r="J633" s="4">
        <v>125.4</v>
      </c>
      <c r="O633" s="93">
        <f t="shared" si="99"/>
        <v>56.099999999999994</v>
      </c>
      <c r="W633" s="329">
        <f>+VLOOKUP(A633,infradensité!$A$2:$B$67,2,FALSE)</f>
        <v>0.46</v>
      </c>
      <c r="X633" s="329">
        <v>1.3</v>
      </c>
      <c r="Y633" s="330">
        <f t="shared" si="92"/>
        <v>74.989200000000011</v>
      </c>
      <c r="Z633" s="330">
        <f t="shared" si="94"/>
        <v>20.907443618509163</v>
      </c>
      <c r="AA633" s="95" t="str">
        <f t="shared" si="96"/>
        <v>Pin Maritime_F3_Classique_Forêts littorales Atlantiques dunaires_32_</v>
      </c>
      <c r="AB633" s="1">
        <f t="shared" si="97"/>
        <v>32</v>
      </c>
      <c r="AC633" s="330">
        <f t="shared" si="93"/>
        <v>167.01998763557012</v>
      </c>
      <c r="AD633" s="331">
        <f t="shared" si="91"/>
        <v>0</v>
      </c>
      <c r="AE633" s="1">
        <f t="shared" si="98"/>
        <v>170.08623791868141</v>
      </c>
    </row>
    <row r="634" spans="1:33" hidden="1" x14ac:dyDescent="0.25">
      <c r="A634" s="92" t="s">
        <v>236</v>
      </c>
      <c r="B634" s="92" t="s">
        <v>144</v>
      </c>
      <c r="C634" s="92" t="s">
        <v>18</v>
      </c>
      <c r="D634" s="92" t="s">
        <v>1505</v>
      </c>
      <c r="F634" s="92">
        <v>42</v>
      </c>
      <c r="H634" s="4">
        <v>380</v>
      </c>
      <c r="J634" s="4">
        <v>235.6</v>
      </c>
      <c r="W634" s="329">
        <f>+VLOOKUP(A634,infradensité!$A$2:$B$67,2,FALSE)</f>
        <v>0.46</v>
      </c>
      <c r="X634" s="329">
        <v>1.3</v>
      </c>
      <c r="Y634" s="330">
        <f t="shared" si="92"/>
        <v>140.8888</v>
      </c>
      <c r="Z634" s="330">
        <f t="shared" si="94"/>
        <v>36.500542039399996</v>
      </c>
      <c r="AA634" s="95" t="str">
        <f t="shared" si="96"/>
        <v>Pin Maritime_F3_Classique_Forêts littorales Atlantiques dunaires_42_</v>
      </c>
      <c r="AB634" s="1">
        <f t="shared" si="97"/>
        <v>42</v>
      </c>
      <c r="AC634" s="330">
        <f t="shared" si="93"/>
        <v>308.95310405195499</v>
      </c>
      <c r="AD634" s="331">
        <f t="shared" si="91"/>
        <v>2379.8654584376254</v>
      </c>
      <c r="AE634" s="1">
        <f t="shared" si="98"/>
        <v>170.08623791868141</v>
      </c>
    </row>
    <row r="635" spans="1:33" hidden="1" x14ac:dyDescent="0.25">
      <c r="A635" s="92" t="s">
        <v>236</v>
      </c>
      <c r="B635" s="92" t="s">
        <v>144</v>
      </c>
      <c r="C635" s="92" t="s">
        <v>18</v>
      </c>
      <c r="D635" s="92" t="s">
        <v>1505</v>
      </c>
      <c r="F635" s="92">
        <v>42</v>
      </c>
      <c r="H635" s="4">
        <v>280</v>
      </c>
      <c r="J635" s="4">
        <v>173.6</v>
      </c>
      <c r="O635" s="93">
        <f t="shared" si="99"/>
        <v>62</v>
      </c>
      <c r="W635" s="329">
        <f>+VLOOKUP(A635,infradensité!$A$2:$B$67,2,FALSE)</f>
        <v>0.46</v>
      </c>
      <c r="X635" s="329">
        <v>1.3</v>
      </c>
      <c r="Y635" s="330">
        <f t="shared" si="92"/>
        <v>103.81280000000001</v>
      </c>
      <c r="Z635" s="330">
        <f t="shared" si="94"/>
        <v>27.868356940127882</v>
      </c>
      <c r="AA635" s="95" t="str">
        <f t="shared" si="96"/>
        <v>Pin Maritime_F3_Classique_Forêts littorales Atlantiques dunaires_42_</v>
      </c>
      <c r="AB635" s="1">
        <f t="shared" si="97"/>
        <v>42</v>
      </c>
      <c r="AC635" s="330">
        <f t="shared" si="93"/>
        <v>229.34468167072271</v>
      </c>
      <c r="AD635" s="331">
        <f t="shared" si="91"/>
        <v>0</v>
      </c>
      <c r="AE635" s="1">
        <f t="shared" si="98"/>
        <v>170.08623791868141</v>
      </c>
    </row>
    <row r="636" spans="1:33" hidden="1" x14ac:dyDescent="0.25">
      <c r="A636" s="92" t="s">
        <v>236</v>
      </c>
      <c r="B636" s="92" t="s">
        <v>144</v>
      </c>
      <c r="C636" s="92" t="s">
        <v>18</v>
      </c>
      <c r="D636" s="92" t="s">
        <v>1505</v>
      </c>
      <c r="F636" s="92">
        <v>55</v>
      </c>
      <c r="H636" s="4">
        <v>280</v>
      </c>
      <c r="J636" s="4">
        <v>280</v>
      </c>
      <c r="W636" s="329">
        <f>+VLOOKUP(A636,infradensité!$A$2:$B$67,2,FALSE)</f>
        <v>0.46</v>
      </c>
      <c r="X636" s="329">
        <v>1.3</v>
      </c>
      <c r="Y636" s="330">
        <f t="shared" si="92"/>
        <v>167.44000000000003</v>
      </c>
      <c r="Z636" s="330">
        <f t="shared" si="94"/>
        <v>42.516163405082935</v>
      </c>
      <c r="AA636" s="95" t="str">
        <f t="shared" si="96"/>
        <v>Pin Maritime_F3_Classique_Forêts littorales Atlantiques dunaires_55_</v>
      </c>
      <c r="AB636" s="1">
        <f t="shared" si="97"/>
        <v>55</v>
      </c>
      <c r="AC636" s="330">
        <f t="shared" si="93"/>
        <v>365.67365126385283</v>
      </c>
      <c r="AD636" s="331">
        <f t="shared" si="91"/>
        <v>3867.6191640747406</v>
      </c>
      <c r="AE636" s="1">
        <f t="shared" si="98"/>
        <v>170.08623791868141</v>
      </c>
    </row>
    <row r="637" spans="1:33" hidden="1" x14ac:dyDescent="0.25">
      <c r="A637" s="92" t="s">
        <v>388</v>
      </c>
      <c r="B637" s="92" t="s">
        <v>144</v>
      </c>
      <c r="C637" s="92" t="s">
        <v>18</v>
      </c>
      <c r="D637" s="92" t="s">
        <v>1507</v>
      </c>
      <c r="F637" s="92">
        <v>0</v>
      </c>
      <c r="J637" s="4">
        <f>F637*J639/47</f>
        <v>0</v>
      </c>
      <c r="W637" s="329">
        <f>+VLOOKUP(A637,infradensité!$A$2:$B$67,2,FALSE)</f>
        <v>0.57999999999999996</v>
      </c>
      <c r="X637" s="329">
        <v>1.3</v>
      </c>
      <c r="Y637" s="330">
        <f t="shared" si="92"/>
        <v>0</v>
      </c>
      <c r="Z637" s="330">
        <v>0</v>
      </c>
      <c r="AA637" s="95" t="str">
        <f t="shared" si="96"/>
        <v>Chêne sessile_F3_Classique_Guide chênaie atlantique - Mémento Sylvicole Coupes_0_</v>
      </c>
      <c r="AB637" s="1">
        <f t="shared" si="97"/>
        <v>0</v>
      </c>
      <c r="AC637" s="330">
        <f t="shared" si="93"/>
        <v>0</v>
      </c>
      <c r="AD637" s="331">
        <f t="shared" si="91"/>
        <v>0</v>
      </c>
      <c r="AE637" s="1">
        <f>+SUM($AD$637:$AD$665)/190</f>
        <v>269.60791697541794</v>
      </c>
    </row>
    <row r="638" spans="1:33" ht="30" hidden="1" x14ac:dyDescent="0.25">
      <c r="A638" s="92" t="s">
        <v>388</v>
      </c>
      <c r="B638" s="92" t="s">
        <v>144</v>
      </c>
      <c r="C638" s="92" t="s">
        <v>18</v>
      </c>
      <c r="D638" s="92" t="s">
        <v>1507</v>
      </c>
      <c r="F638" s="92">
        <v>30</v>
      </c>
      <c r="J638" s="96">
        <f>+J639/47*30</f>
        <v>81</v>
      </c>
      <c r="K638" s="345" t="s">
        <v>1506</v>
      </c>
      <c r="W638" s="329">
        <f>+VLOOKUP(A638,infradensité!$A$2:$B$67,2,FALSE)</f>
        <v>0.57999999999999996</v>
      </c>
      <c r="X638" s="329">
        <v>1.3</v>
      </c>
      <c r="Y638" s="330">
        <f t="shared" si="92"/>
        <v>61.073999999999998</v>
      </c>
      <c r="Z638" s="330">
        <f t="shared" si="94"/>
        <v>17.439528890067717</v>
      </c>
      <c r="AA638" s="95" t="str">
        <f t="shared" si="96"/>
        <v>Chêne sessile_F3_Classique_Guide chênaie atlantique - Mémento Sylvicole Coupes_30_</v>
      </c>
      <c r="AB638" s="1">
        <f t="shared" si="97"/>
        <v>30</v>
      </c>
      <c r="AC638" s="330">
        <f t="shared" si="93"/>
        <v>136.74439615020125</v>
      </c>
      <c r="AD638" s="331">
        <f t="shared" si="91"/>
        <v>2051.1659422530188</v>
      </c>
      <c r="AE638" s="1">
        <f t="shared" ref="AE638:AE665" si="100">+SUM($AD$637:$AD$665)/190</f>
        <v>269.60791697541794</v>
      </c>
    </row>
    <row r="639" spans="1:33" hidden="1" x14ac:dyDescent="0.25">
      <c r="A639" s="92" t="s">
        <v>388</v>
      </c>
      <c r="B639" s="92" t="s">
        <v>144</v>
      </c>
      <c r="C639" s="92" t="s">
        <v>18</v>
      </c>
      <c r="D639" s="92" t="s">
        <v>1507</v>
      </c>
      <c r="F639" s="92">
        <v>47</v>
      </c>
      <c r="J639" s="96">
        <v>126.9</v>
      </c>
      <c r="W639" s="329">
        <f>+VLOOKUP(A639,infradensité!$A$2:$B$67,2,FALSE)</f>
        <v>0.57999999999999996</v>
      </c>
      <c r="X639" s="329">
        <v>1.3</v>
      </c>
      <c r="Y639" s="330">
        <f t="shared" si="92"/>
        <v>95.682600000000008</v>
      </c>
      <c r="Z639" s="330">
        <f t="shared" si="94"/>
        <v>25.930809542453641</v>
      </c>
      <c r="AA639" s="95" t="str">
        <f t="shared" si="96"/>
        <v>Chêne sessile_F3_Classique_Guide chênaie atlantique - Mémento Sylvicole Coupes_47_</v>
      </c>
      <c r="AB639" s="1">
        <f t="shared" si="97"/>
        <v>47</v>
      </c>
      <c r="AC639" s="330">
        <f t="shared" si="93"/>
        <v>211.81002161977344</v>
      </c>
      <c r="AD639" s="331">
        <f t="shared" si="91"/>
        <v>2962.712551044785</v>
      </c>
      <c r="AE639" s="1">
        <f t="shared" si="100"/>
        <v>269.60791697541794</v>
      </c>
    </row>
    <row r="640" spans="1:33" hidden="1" x14ac:dyDescent="0.25">
      <c r="A640" s="92" t="s">
        <v>388</v>
      </c>
      <c r="B640" s="92" t="s">
        <v>144</v>
      </c>
      <c r="C640" s="92" t="s">
        <v>18</v>
      </c>
      <c r="D640" s="92" t="s">
        <v>1507</v>
      </c>
      <c r="F640" s="92">
        <v>47</v>
      </c>
      <c r="J640" s="96">
        <v>71.400000000000006</v>
      </c>
      <c r="W640" s="329">
        <f>+VLOOKUP(A640,infradensité!$A$2:$B$67,2,FALSE)</f>
        <v>0.57999999999999996</v>
      </c>
      <c r="X640" s="329">
        <v>1.3</v>
      </c>
      <c r="Y640" s="330">
        <f t="shared" si="92"/>
        <v>53.835600000000007</v>
      </c>
      <c r="Z640" s="330">
        <f t="shared" si="94"/>
        <v>15.600018953409981</v>
      </c>
      <c r="AA640" s="95" t="str">
        <f t="shared" si="96"/>
        <v>Chêne sessile_F3_Classique_Guide chênaie atlantique - Mémento Sylvicole Coupes_47_</v>
      </c>
      <c r="AB640" s="1">
        <f t="shared" si="97"/>
        <v>47</v>
      </c>
      <c r="AC640" s="330">
        <f t="shared" si="93"/>
        <v>120.93370301052239</v>
      </c>
      <c r="AD640" s="331">
        <f t="shared" si="91"/>
        <v>0</v>
      </c>
      <c r="AE640" s="1">
        <f t="shared" si="100"/>
        <v>269.60791697541794</v>
      </c>
    </row>
    <row r="641" spans="1:31" hidden="1" x14ac:dyDescent="0.25">
      <c r="A641" s="92" t="s">
        <v>388</v>
      </c>
      <c r="B641" s="92" t="s">
        <v>144</v>
      </c>
      <c r="C641" s="92" t="s">
        <v>18</v>
      </c>
      <c r="D641" s="92" t="s">
        <v>1507</v>
      </c>
      <c r="F641" s="92">
        <v>55</v>
      </c>
      <c r="J641" s="96">
        <v>108.3</v>
      </c>
      <c r="W641" s="329">
        <f>+VLOOKUP(A641,infradensité!$A$2:$B$67,2,FALSE)</f>
        <v>0.57999999999999996</v>
      </c>
      <c r="X641" s="329">
        <v>1.3</v>
      </c>
      <c r="Y641" s="330">
        <f t="shared" si="92"/>
        <v>81.658199999999994</v>
      </c>
      <c r="Z641" s="330">
        <f t="shared" si="94"/>
        <v>22.542137283990165</v>
      </c>
      <c r="AA641" s="95" t="str">
        <f t="shared" si="96"/>
        <v>Chêne sessile_F3_Classique_Guide chênaie atlantique - Mémento Sylvicole Coupes_55_</v>
      </c>
      <c r="AB641" s="1">
        <f t="shared" si="97"/>
        <v>55</v>
      </c>
      <c r="AC641" s="330">
        <f t="shared" si="93"/>
        <v>181.4822541029495</v>
      </c>
      <c r="AD641" s="331">
        <f t="shared" si="91"/>
        <v>1209.6638284538876</v>
      </c>
      <c r="AE641" s="1">
        <f t="shared" si="100"/>
        <v>269.60791697541794</v>
      </c>
    </row>
    <row r="642" spans="1:31" hidden="1" x14ac:dyDescent="0.25">
      <c r="A642" s="92" t="s">
        <v>388</v>
      </c>
      <c r="B642" s="92" t="s">
        <v>144</v>
      </c>
      <c r="C642" s="92" t="s">
        <v>18</v>
      </c>
      <c r="D642" s="92" t="s">
        <v>1507</v>
      </c>
      <c r="F642" s="92">
        <v>55</v>
      </c>
      <c r="J642" s="96">
        <v>79.2</v>
      </c>
      <c r="W642" s="329">
        <f>+VLOOKUP(A642,infradensité!$A$2:$B$67,2,FALSE)</f>
        <v>0.57999999999999996</v>
      </c>
      <c r="X642" s="329">
        <v>1.3</v>
      </c>
      <c r="Y642" s="330">
        <f t="shared" si="92"/>
        <v>59.716799999999999</v>
      </c>
      <c r="Z642" s="330">
        <f t="shared" si="94"/>
        <v>17.096647463151534</v>
      </c>
      <c r="AA642" s="95" t="str">
        <f t="shared" si="96"/>
        <v>Chêne sessile_F3_Classique_Guide chênaie atlantique - Mémento Sylvicole Coupes_55_</v>
      </c>
      <c r="AB642" s="1">
        <f t="shared" si="97"/>
        <v>55</v>
      </c>
      <c r="AC642" s="330">
        <f t="shared" si="93"/>
        <v>133.78342099832227</v>
      </c>
      <c r="AD642" s="331">
        <f t="shared" si="91"/>
        <v>0</v>
      </c>
      <c r="AE642" s="1">
        <f t="shared" si="100"/>
        <v>269.60791697541794</v>
      </c>
    </row>
    <row r="643" spans="1:31" hidden="1" x14ac:dyDescent="0.25">
      <c r="A643" s="92" t="s">
        <v>388</v>
      </c>
      <c r="B643" s="92" t="s">
        <v>144</v>
      </c>
      <c r="C643" s="92" t="s">
        <v>18</v>
      </c>
      <c r="D643" s="92" t="s">
        <v>1507</v>
      </c>
      <c r="F643" s="92">
        <v>63</v>
      </c>
      <c r="J643" s="4">
        <v>117</v>
      </c>
      <c r="W643" s="329">
        <f>+VLOOKUP(A643,infradensité!$A$2:$B$67,2,FALSE)</f>
        <v>0.57999999999999996</v>
      </c>
      <c r="X643" s="329">
        <v>1.3</v>
      </c>
      <c r="Y643" s="330">
        <f t="shared" si="92"/>
        <v>88.218000000000004</v>
      </c>
      <c r="Z643" s="330">
        <f t="shared" si="94"/>
        <v>24.134950560421586</v>
      </c>
      <c r="AA643" s="95" t="str">
        <f t="shared" si="96"/>
        <v>Chêne sessile_F3_Classique_Guide chênaie atlantique - Mémento Sylvicole Coupes_63_</v>
      </c>
      <c r="AB643" s="1">
        <f t="shared" si="97"/>
        <v>63</v>
      </c>
      <c r="AC643" s="330">
        <f t="shared" si="93"/>
        <v>195.68138889273428</v>
      </c>
      <c r="AD643" s="331">
        <f t="shared" si="91"/>
        <v>1317.8592395642263</v>
      </c>
      <c r="AE643" s="1">
        <f t="shared" si="100"/>
        <v>269.60791697541794</v>
      </c>
    </row>
    <row r="644" spans="1:31" hidden="1" x14ac:dyDescent="0.25">
      <c r="A644" s="92" t="s">
        <v>388</v>
      </c>
      <c r="B644" s="92" t="s">
        <v>144</v>
      </c>
      <c r="C644" s="92" t="s">
        <v>18</v>
      </c>
      <c r="D644" s="92" t="s">
        <v>1507</v>
      </c>
      <c r="F644" s="92">
        <v>63</v>
      </c>
      <c r="J644" s="4">
        <v>92</v>
      </c>
      <c r="W644" s="329">
        <f>+VLOOKUP(A644,infradensité!$A$2:$B$67,2,FALSE)</f>
        <v>0.57999999999999996</v>
      </c>
      <c r="X644" s="329">
        <v>1.3</v>
      </c>
      <c r="Y644" s="330">
        <f t="shared" si="92"/>
        <v>69.367999999999995</v>
      </c>
      <c r="Z644" s="330">
        <f t="shared" si="94"/>
        <v>19.516426948203531</v>
      </c>
      <c r="AA644" s="95" t="str">
        <f t="shared" si="96"/>
        <v>Chêne sessile_F3_Classique_Guide chênaie atlantique - Mémento Sylvicole Coupes_63_</v>
      </c>
      <c r="AB644" s="1">
        <f t="shared" si="97"/>
        <v>63</v>
      </c>
      <c r="AC644" s="330">
        <f t="shared" si="93"/>
        <v>154.80704360145447</v>
      </c>
      <c r="AD644" s="331">
        <f t="shared" si="91"/>
        <v>0</v>
      </c>
      <c r="AE644" s="1">
        <f t="shared" si="100"/>
        <v>269.60791697541794</v>
      </c>
    </row>
    <row r="645" spans="1:31" hidden="1" x14ac:dyDescent="0.25">
      <c r="A645" s="92" t="s">
        <v>388</v>
      </c>
      <c r="B645" s="92" t="s">
        <v>144</v>
      </c>
      <c r="C645" s="92" t="s">
        <v>18</v>
      </c>
      <c r="D645" s="92" t="s">
        <v>1507</v>
      </c>
      <c r="F645" s="92">
        <v>73</v>
      </c>
      <c r="J645" s="4">
        <v>137</v>
      </c>
      <c r="W645" s="329">
        <f>+VLOOKUP(A645,infradensité!$A$2:$B$67,2,FALSE)</f>
        <v>0.57999999999999996</v>
      </c>
      <c r="X645" s="329">
        <v>1.3</v>
      </c>
      <c r="Y645" s="330">
        <f t="shared" si="92"/>
        <v>103.298</v>
      </c>
      <c r="Z645" s="330">
        <f t="shared" si="94"/>
        <v>27.746210655823507</v>
      </c>
      <c r="AA645" s="95" t="str">
        <f t="shared" si="96"/>
        <v>Chêne sessile_F3_Classique_Guide chênaie atlantique - Mémento Sylvicole Coupes_73_</v>
      </c>
      <c r="AB645" s="1">
        <f t="shared" si="97"/>
        <v>73</v>
      </c>
      <c r="AC645" s="330">
        <f t="shared" si="93"/>
        <v>228.23533355889262</v>
      </c>
      <c r="AD645" s="331">
        <f t="shared" si="91"/>
        <v>1915.2118858017354</v>
      </c>
      <c r="AE645" s="1">
        <f t="shared" si="100"/>
        <v>269.60791697541794</v>
      </c>
    </row>
    <row r="646" spans="1:31" hidden="1" x14ac:dyDescent="0.25">
      <c r="A646" s="92" t="s">
        <v>388</v>
      </c>
      <c r="B646" s="92" t="s">
        <v>144</v>
      </c>
      <c r="C646" s="92" t="s">
        <v>18</v>
      </c>
      <c r="D646" s="92" t="s">
        <v>1507</v>
      </c>
      <c r="F646" s="92">
        <v>73</v>
      </c>
      <c r="J646" s="4">
        <v>112</v>
      </c>
      <c r="W646" s="329">
        <f>+VLOOKUP(A646,infradensité!$A$2:$B$67,2,FALSE)</f>
        <v>0.57999999999999996</v>
      </c>
      <c r="X646" s="329">
        <v>1.3</v>
      </c>
      <c r="Y646" s="330">
        <f t="shared" si="92"/>
        <v>84.448000000000008</v>
      </c>
      <c r="Z646" s="330">
        <f t="shared" si="94"/>
        <v>23.22129474312106</v>
      </c>
      <c r="AA646" s="95" t="str">
        <f t="shared" si="96"/>
        <v>Chêne sessile_F3_Classique_Guide chênaie atlantique - Mémento Sylvicole Coupes_73_</v>
      </c>
      <c r="AB646" s="1">
        <f t="shared" si="97"/>
        <v>73</v>
      </c>
      <c r="AC646" s="330">
        <f t="shared" si="93"/>
        <v>187.52402167760252</v>
      </c>
      <c r="AD646" s="331">
        <f t="shared" si="91"/>
        <v>0</v>
      </c>
      <c r="AE646" s="1">
        <f t="shared" si="100"/>
        <v>269.60791697541794</v>
      </c>
    </row>
    <row r="647" spans="1:31" hidden="1" x14ac:dyDescent="0.25">
      <c r="A647" s="92" t="s">
        <v>388</v>
      </c>
      <c r="B647" s="92" t="s">
        <v>144</v>
      </c>
      <c r="C647" s="92" t="s">
        <v>18</v>
      </c>
      <c r="D647" s="92" t="s">
        <v>1507</v>
      </c>
      <c r="F647" s="92">
        <v>83</v>
      </c>
      <c r="J647" s="4">
        <v>156</v>
      </c>
      <c r="W647" s="329">
        <f>+VLOOKUP(A647,infradensité!$A$2:$B$67,2,FALSE)</f>
        <v>0.57999999999999996</v>
      </c>
      <c r="X647" s="329">
        <v>1.3</v>
      </c>
      <c r="Y647" s="330">
        <f t="shared" si="92"/>
        <v>117.624</v>
      </c>
      <c r="Z647" s="330">
        <f t="shared" si="94"/>
        <v>31.120192961985413</v>
      </c>
      <c r="AA647" s="95" t="str">
        <f t="shared" si="96"/>
        <v>Chêne sessile_F3_Classique_Guide chênaie atlantique - Mémento Sylvicole Coupes_83_</v>
      </c>
      <c r="AB647" s="1">
        <f t="shared" si="97"/>
        <v>83</v>
      </c>
      <c r="AC647" s="330">
        <f t="shared" si="93"/>
        <v>259.06280274212457</v>
      </c>
      <c r="AD647" s="331">
        <f t="shared" si="91"/>
        <v>2232.9341220986357</v>
      </c>
      <c r="AE647" s="1">
        <f t="shared" si="100"/>
        <v>269.60791697541794</v>
      </c>
    </row>
    <row r="648" spans="1:31" hidden="1" x14ac:dyDescent="0.25">
      <c r="A648" s="92" t="s">
        <v>388</v>
      </c>
      <c r="B648" s="92" t="s">
        <v>144</v>
      </c>
      <c r="C648" s="92" t="s">
        <v>18</v>
      </c>
      <c r="D648" s="92" t="s">
        <v>1507</v>
      </c>
      <c r="F648" s="92">
        <v>83</v>
      </c>
      <c r="J648" s="4">
        <v>129</v>
      </c>
      <c r="W648" s="329">
        <f>+VLOOKUP(A648,infradensité!$A$2:$B$67,2,FALSE)</f>
        <v>0.57999999999999996</v>
      </c>
      <c r="X648" s="329">
        <v>1.3</v>
      </c>
      <c r="Y648" s="330">
        <f t="shared" si="92"/>
        <v>97.266000000000005</v>
      </c>
      <c r="Z648" s="330">
        <f t="shared" si="94"/>
        <v>26.309612648745627</v>
      </c>
      <c r="AA648" s="95" t="str">
        <f t="shared" si="96"/>
        <v>Chêne sessile_F3_Classique_Guide chênaie atlantique - Mémento Sylvicole Coupes_83_</v>
      </c>
      <c r="AB648" s="1">
        <f t="shared" si="97"/>
        <v>83</v>
      </c>
      <c r="AC648" s="330">
        <f t="shared" si="93"/>
        <v>215.22752536323196</v>
      </c>
      <c r="AD648" s="331">
        <f t="shared" ref="AD648:AD665" si="101">+IF(AC648=0,0,(AC648+AC647)*(AB648-AB647)/2)</f>
        <v>0</v>
      </c>
      <c r="AE648" s="1">
        <f t="shared" si="100"/>
        <v>269.60791697541794</v>
      </c>
    </row>
    <row r="649" spans="1:31" hidden="1" x14ac:dyDescent="0.25">
      <c r="A649" s="92" t="s">
        <v>388</v>
      </c>
      <c r="B649" s="92" t="s">
        <v>144</v>
      </c>
      <c r="C649" s="92" t="s">
        <v>18</v>
      </c>
      <c r="D649" s="92" t="s">
        <v>1507</v>
      </c>
      <c r="F649" s="92">
        <v>93</v>
      </c>
      <c r="J649" s="4">
        <v>173</v>
      </c>
      <c r="W649" s="329">
        <f>+VLOOKUP(A649,infradensité!$A$2:$B$67,2,FALSE)</f>
        <v>0.57999999999999996</v>
      </c>
      <c r="X649" s="329">
        <v>1.3</v>
      </c>
      <c r="Y649" s="330">
        <f t="shared" si="92"/>
        <v>130.44200000000001</v>
      </c>
      <c r="Z649" s="330">
        <f t="shared" si="94"/>
        <v>34.098472370313324</v>
      </c>
      <c r="AA649" s="95" t="str">
        <f t="shared" si="96"/>
        <v>Chêne sessile_F3_Classique_Guide chênaie atlantique - Mémento Sylvicole Coupes_93_</v>
      </c>
      <c r="AB649" s="1">
        <f t="shared" si="97"/>
        <v>93</v>
      </c>
      <c r="AC649" s="330">
        <f t="shared" si="93"/>
        <v>286.5746560449623</v>
      </c>
      <c r="AD649" s="331">
        <f t="shared" si="101"/>
        <v>2509.0109070409712</v>
      </c>
      <c r="AE649" s="1">
        <f t="shared" si="100"/>
        <v>269.60791697541794</v>
      </c>
    </row>
    <row r="650" spans="1:31" hidden="1" x14ac:dyDescent="0.25">
      <c r="A650" s="92" t="s">
        <v>388</v>
      </c>
      <c r="B650" s="92" t="s">
        <v>144</v>
      </c>
      <c r="C650" s="92" t="s">
        <v>18</v>
      </c>
      <c r="D650" s="92" t="s">
        <v>1507</v>
      </c>
      <c r="F650" s="92">
        <v>93</v>
      </c>
      <c r="J650" s="4">
        <v>145</v>
      </c>
      <c r="W650" s="329">
        <f>+VLOOKUP(A650,infradensité!$A$2:$B$67,2,FALSE)</f>
        <v>0.57999999999999996</v>
      </c>
      <c r="X650" s="329">
        <v>1.3</v>
      </c>
      <c r="Y650" s="330">
        <f t="shared" si="92"/>
        <v>109.33</v>
      </c>
      <c r="Z650" s="330">
        <f t="shared" si="94"/>
        <v>29.173071260551989</v>
      </c>
      <c r="AA650" s="95" t="str">
        <f t="shared" si="96"/>
        <v>Chêne sessile_F3_Classique_Guide chênaie atlantique - Mémento Sylvicole Coupes_93_</v>
      </c>
      <c r="AB650" s="1">
        <f t="shared" si="97"/>
        <v>93</v>
      </c>
      <c r="AC650" s="330">
        <f t="shared" si="93"/>
        <v>241.22618244546138</v>
      </c>
      <c r="AD650" s="331">
        <f t="shared" si="101"/>
        <v>0</v>
      </c>
      <c r="AE650" s="1">
        <f t="shared" si="100"/>
        <v>269.60791697541794</v>
      </c>
    </row>
    <row r="651" spans="1:31" hidden="1" x14ac:dyDescent="0.25">
      <c r="A651" s="92" t="s">
        <v>388</v>
      </c>
      <c r="B651" s="92" t="s">
        <v>144</v>
      </c>
      <c r="C651" s="92" t="s">
        <v>18</v>
      </c>
      <c r="D651" s="92" t="s">
        <v>1507</v>
      </c>
      <c r="F651" s="92">
        <v>103</v>
      </c>
      <c r="J651" s="4">
        <v>189</v>
      </c>
      <c r="W651" s="329">
        <f>+VLOOKUP(A651,infradensité!$A$2:$B$67,2,FALSE)</f>
        <v>0.57999999999999996</v>
      </c>
      <c r="X651" s="329">
        <v>1.3</v>
      </c>
      <c r="Y651" s="330">
        <f t="shared" si="92"/>
        <v>142.506</v>
      </c>
      <c r="Z651" s="330">
        <f t="shared" si="94"/>
        <v>36.870500776307537</v>
      </c>
      <c r="AA651" s="95" t="str">
        <f t="shared" si="96"/>
        <v>Chêne sessile_F3_Classique_Guide chênaie atlantique - Mémento Sylvicole Coupes_103_</v>
      </c>
      <c r="AB651" s="1">
        <f t="shared" si="97"/>
        <v>103</v>
      </c>
      <c r="AC651" s="330">
        <f t="shared" si="93"/>
        <v>312.41407218540223</v>
      </c>
      <c r="AD651" s="331">
        <f t="shared" si="101"/>
        <v>2768.2012731543182</v>
      </c>
      <c r="AE651" s="1">
        <f t="shared" si="100"/>
        <v>269.60791697541794</v>
      </c>
    </row>
    <row r="652" spans="1:31" hidden="1" x14ac:dyDescent="0.25">
      <c r="A652" s="92" t="s">
        <v>388</v>
      </c>
      <c r="B652" s="92" t="s">
        <v>144</v>
      </c>
      <c r="C652" s="92" t="s">
        <v>18</v>
      </c>
      <c r="D652" s="92" t="s">
        <v>1507</v>
      </c>
      <c r="F652" s="92">
        <v>103</v>
      </c>
      <c r="J652" s="4">
        <v>157</v>
      </c>
      <c r="W652" s="329">
        <f>+VLOOKUP(A652,infradensité!$A$2:$B$67,2,FALSE)</f>
        <v>0.57999999999999996</v>
      </c>
      <c r="X652" s="329">
        <v>1.3</v>
      </c>
      <c r="Y652" s="330">
        <f t="shared" si="92"/>
        <v>118.378</v>
      </c>
      <c r="Z652" s="330">
        <f t="shared" si="94"/>
        <v>31.296395321568994</v>
      </c>
      <c r="AA652" s="95" t="str">
        <f t="shared" si="96"/>
        <v>Chêne sessile_F3_Classique_Guide chênaie atlantique - Mémento Sylvicole Coupes_103_</v>
      </c>
      <c r="AB652" s="1">
        <f t="shared" si="97"/>
        <v>103</v>
      </c>
      <c r="AC652" s="330">
        <f t="shared" si="93"/>
        <v>260.68290518506598</v>
      </c>
      <c r="AD652" s="331">
        <f t="shared" si="101"/>
        <v>0</v>
      </c>
      <c r="AE652" s="1">
        <f t="shared" si="100"/>
        <v>269.60791697541794</v>
      </c>
    </row>
    <row r="653" spans="1:31" hidden="1" x14ac:dyDescent="0.25">
      <c r="A653" s="92" t="s">
        <v>388</v>
      </c>
      <c r="B653" s="92" t="s">
        <v>144</v>
      </c>
      <c r="C653" s="92" t="s">
        <v>18</v>
      </c>
      <c r="D653" s="92" t="s">
        <v>1507</v>
      </c>
      <c r="F653" s="92">
        <v>113</v>
      </c>
      <c r="J653" s="4">
        <v>202</v>
      </c>
      <c r="W653" s="329">
        <f>+VLOOKUP(A653,infradensité!$A$2:$B$67,2,FALSE)</f>
        <v>0.57999999999999996</v>
      </c>
      <c r="X653" s="329">
        <v>1.3</v>
      </c>
      <c r="Y653" s="330">
        <f t="shared" si="92"/>
        <v>152.30799999999999</v>
      </c>
      <c r="Z653" s="330">
        <f t="shared" si="94"/>
        <v>39.102619877525797</v>
      </c>
      <c r="AA653" s="95" t="str">
        <f t="shared" si="96"/>
        <v>Chêne sessile_F3_Classique_Guide chênaie atlantique - Mémento Sylvicole Coupes_113_</v>
      </c>
      <c r="AB653" s="1">
        <f t="shared" si="97"/>
        <v>113</v>
      </c>
      <c r="AC653" s="330">
        <f t="shared" si="93"/>
        <v>333.37349628669074</v>
      </c>
      <c r="AD653" s="331">
        <f t="shared" si="101"/>
        <v>2970.2820073587836</v>
      </c>
      <c r="AE653" s="1">
        <f t="shared" si="100"/>
        <v>269.60791697541794</v>
      </c>
    </row>
    <row r="654" spans="1:31" hidden="1" x14ac:dyDescent="0.25">
      <c r="A654" s="92" t="s">
        <v>388</v>
      </c>
      <c r="B654" s="92" t="s">
        <v>144</v>
      </c>
      <c r="C654" s="92" t="s">
        <v>18</v>
      </c>
      <c r="D654" s="92" t="s">
        <v>1507</v>
      </c>
      <c r="F654" s="92">
        <v>113</v>
      </c>
      <c r="J654" s="4">
        <v>170</v>
      </c>
      <c r="W654" s="329">
        <f>+VLOOKUP(A654,infradensité!$A$2:$B$67,2,FALSE)</f>
        <v>0.57999999999999996</v>
      </c>
      <c r="X654" s="329">
        <v>1.3</v>
      </c>
      <c r="Y654" s="330">
        <f t="shared" si="92"/>
        <v>128.18</v>
      </c>
      <c r="Z654" s="330">
        <f t="shared" si="94"/>
        <v>33.575466307326536</v>
      </c>
      <c r="AA654" s="95" t="str">
        <f t="shared" si="96"/>
        <v>Chêne sessile_F3_Classique_Guide chênaie atlantique - Mémento Sylvicole Coupes_113_</v>
      </c>
      <c r="AB654" s="1">
        <f t="shared" si="97"/>
        <v>113</v>
      </c>
      <c r="AC654" s="330">
        <f t="shared" si="93"/>
        <v>281.72410381859368</v>
      </c>
      <c r="AD654" s="331">
        <f t="shared" si="101"/>
        <v>0</v>
      </c>
      <c r="AE654" s="1">
        <f t="shared" si="100"/>
        <v>269.60791697541794</v>
      </c>
    </row>
    <row r="655" spans="1:31" hidden="1" x14ac:dyDescent="0.25">
      <c r="A655" s="92" t="s">
        <v>388</v>
      </c>
      <c r="B655" s="92" t="s">
        <v>144</v>
      </c>
      <c r="C655" s="92" t="s">
        <v>18</v>
      </c>
      <c r="D655" s="92" t="s">
        <v>1507</v>
      </c>
      <c r="F655" s="92">
        <v>125</v>
      </c>
      <c r="J655" s="4">
        <v>225</v>
      </c>
      <c r="W655" s="329">
        <f>+VLOOKUP(A655,infradensité!$A$2:$B$67,2,FALSE)</f>
        <v>0.57999999999999996</v>
      </c>
      <c r="X655" s="329">
        <v>1.3</v>
      </c>
      <c r="Y655" s="330">
        <f t="shared" si="92"/>
        <v>169.65</v>
      </c>
      <c r="Z655" s="330">
        <f t="shared" si="94"/>
        <v>43.01162582831487</v>
      </c>
      <c r="AA655" s="95" t="str">
        <f t="shared" si="96"/>
        <v>Chêne sessile_F3_Classique_Guide chênaie atlantique - Mémento Sylvicole Coupes_125_</v>
      </c>
      <c r="AB655" s="1">
        <f t="shared" si="97"/>
        <v>125</v>
      </c>
      <c r="AC655" s="330">
        <f t="shared" si="93"/>
        <v>370.38566498431504</v>
      </c>
      <c r="AD655" s="331">
        <f t="shared" si="101"/>
        <v>3912.6586128174526</v>
      </c>
      <c r="AE655" s="1">
        <f t="shared" si="100"/>
        <v>269.60791697541794</v>
      </c>
    </row>
    <row r="656" spans="1:31" hidden="1" x14ac:dyDescent="0.25">
      <c r="A656" s="92" t="s">
        <v>388</v>
      </c>
      <c r="B656" s="92" t="s">
        <v>144</v>
      </c>
      <c r="C656" s="92" t="s">
        <v>18</v>
      </c>
      <c r="D656" s="92" t="s">
        <v>1507</v>
      </c>
      <c r="F656" s="92">
        <v>125</v>
      </c>
      <c r="J656" s="4">
        <v>187</v>
      </c>
      <c r="W656" s="329">
        <f>+VLOOKUP(A656,infradensité!$A$2:$B$67,2,FALSE)</f>
        <v>0.57999999999999996</v>
      </c>
      <c r="X656" s="329">
        <v>1.3</v>
      </c>
      <c r="Y656" s="330">
        <f t="shared" si="92"/>
        <v>140.99799999999999</v>
      </c>
      <c r="Z656" s="330">
        <f t="shared" si="94"/>
        <v>36.525538677563652</v>
      </c>
      <c r="AA656" s="95" t="str">
        <f t="shared" si="96"/>
        <v>Chêne sessile_F3_Classique_Guide chênaie atlantique - Mémento Sylvicole Coupes_125_</v>
      </c>
      <c r="AB656" s="1">
        <f t="shared" si="97"/>
        <v>125</v>
      </c>
      <c r="AC656" s="330">
        <f t="shared" si="93"/>
        <v>309.18682986342333</v>
      </c>
      <c r="AD656" s="331">
        <f t="shared" si="101"/>
        <v>0</v>
      </c>
      <c r="AE656" s="1">
        <f t="shared" si="100"/>
        <v>269.60791697541794</v>
      </c>
    </row>
    <row r="657" spans="1:31" hidden="1" x14ac:dyDescent="0.25">
      <c r="A657" s="92" t="s">
        <v>388</v>
      </c>
      <c r="B657" s="92" t="s">
        <v>144</v>
      </c>
      <c r="C657" s="92" t="s">
        <v>18</v>
      </c>
      <c r="D657" s="92" t="s">
        <v>1507</v>
      </c>
      <c r="F657" s="92">
        <v>137</v>
      </c>
      <c r="J657" s="4">
        <v>243</v>
      </c>
      <c r="W657" s="329">
        <f>+VLOOKUP(A657,infradensité!$A$2:$B$67,2,FALSE)</f>
        <v>0.57999999999999996</v>
      </c>
      <c r="X657" s="329">
        <v>1.3</v>
      </c>
      <c r="Y657" s="330">
        <f t="shared" si="92"/>
        <v>183.22200000000001</v>
      </c>
      <c r="Z657" s="330">
        <f t="shared" si="94"/>
        <v>46.038279947586226</v>
      </c>
      <c r="AA657" s="95" t="str">
        <f t="shared" si="96"/>
        <v>Chêne sessile_F3_Classique_Guide chênaie atlantique - Mémento Sylvicole Coupes_137_</v>
      </c>
      <c r="AB657" s="1">
        <f t="shared" si="97"/>
        <v>137</v>
      </c>
      <c r="AC657" s="330">
        <f t="shared" si="93"/>
        <v>399.29498757537931</v>
      </c>
      <c r="AD657" s="331">
        <f t="shared" si="101"/>
        <v>4250.8909046328154</v>
      </c>
      <c r="AE657" s="1">
        <f t="shared" si="100"/>
        <v>269.60791697541794</v>
      </c>
    </row>
    <row r="658" spans="1:31" hidden="1" x14ac:dyDescent="0.25">
      <c r="A658" s="92" t="s">
        <v>388</v>
      </c>
      <c r="B658" s="92" t="s">
        <v>144</v>
      </c>
      <c r="C658" s="92" t="s">
        <v>18</v>
      </c>
      <c r="D658" s="92" t="s">
        <v>1507</v>
      </c>
      <c r="F658" s="92">
        <v>137</v>
      </c>
      <c r="J658" s="4">
        <v>203</v>
      </c>
      <c r="W658" s="329">
        <f>+VLOOKUP(A658,infradensité!$A$2:$B$67,2,FALSE)</f>
        <v>0.57999999999999996</v>
      </c>
      <c r="X658" s="329">
        <v>1.3</v>
      </c>
      <c r="Y658" s="330">
        <f t="shared" si="92"/>
        <v>153.06200000000001</v>
      </c>
      <c r="Z658" s="330">
        <f t="shared" si="94"/>
        <v>39.273615612181466</v>
      </c>
      <c r="AA658" s="95" t="str">
        <f t="shared" si="96"/>
        <v>Chêne sessile_F3_Classique_Guide chênaie atlantique - Mémento Sylvicole Coupes_137_</v>
      </c>
      <c r="AB658" s="1">
        <f t="shared" si="97"/>
        <v>137</v>
      </c>
      <c r="AC658" s="330">
        <f t="shared" si="93"/>
        <v>334.98453052454937</v>
      </c>
      <c r="AD658" s="331">
        <f t="shared" si="101"/>
        <v>0</v>
      </c>
      <c r="AE658" s="1">
        <f t="shared" si="100"/>
        <v>269.60791697541794</v>
      </c>
    </row>
    <row r="659" spans="1:31" hidden="1" x14ac:dyDescent="0.25">
      <c r="A659" s="92" t="s">
        <v>388</v>
      </c>
      <c r="B659" s="92" t="s">
        <v>144</v>
      </c>
      <c r="C659" s="92" t="s">
        <v>18</v>
      </c>
      <c r="D659" s="92" t="s">
        <v>1507</v>
      </c>
      <c r="F659" s="92">
        <v>149</v>
      </c>
      <c r="J659" s="4">
        <v>260</v>
      </c>
      <c r="W659" s="329">
        <f>+VLOOKUP(A659,infradensité!$A$2:$B$67,2,FALSE)</f>
        <v>0.57999999999999996</v>
      </c>
      <c r="X659" s="329">
        <v>1.3</v>
      </c>
      <c r="Y659" s="330">
        <f t="shared" si="92"/>
        <v>196.04</v>
      </c>
      <c r="Z659" s="330">
        <f t="shared" si="94"/>
        <v>48.872869229535063</v>
      </c>
      <c r="AA659" s="95" t="str">
        <f t="shared" si="96"/>
        <v>Chêne sessile_F3_Classique_Guide chênaie atlantique - Mémento Sylvicole Coupes_149_</v>
      </c>
      <c r="AB659" s="1">
        <f t="shared" si="97"/>
        <v>149</v>
      </c>
      <c r="AC659" s="330">
        <f t="shared" si="93"/>
        <v>426.55658057477353</v>
      </c>
      <c r="AD659" s="331">
        <f t="shared" si="101"/>
        <v>4569.2466665959382</v>
      </c>
      <c r="AE659" s="1">
        <f t="shared" si="100"/>
        <v>269.60791697541794</v>
      </c>
    </row>
    <row r="660" spans="1:31" hidden="1" x14ac:dyDescent="0.25">
      <c r="A660" s="92" t="s">
        <v>388</v>
      </c>
      <c r="B660" s="92" t="s">
        <v>144</v>
      </c>
      <c r="C660" s="92" t="s">
        <v>18</v>
      </c>
      <c r="D660" s="92" t="s">
        <v>1507</v>
      </c>
      <c r="F660" s="92">
        <v>149</v>
      </c>
      <c r="J660" s="4">
        <v>220</v>
      </c>
      <c r="W660" s="329">
        <f>+VLOOKUP(A660,infradensité!$A$2:$B$67,2,FALSE)</f>
        <v>0.57999999999999996</v>
      </c>
      <c r="X660" s="329">
        <v>1.3</v>
      </c>
      <c r="Y660" s="330">
        <f t="shared" si="92"/>
        <v>165.88</v>
      </c>
      <c r="Z660" s="330">
        <f t="shared" si="94"/>
        <v>42.165967225323705</v>
      </c>
      <c r="AA660" s="95" t="str">
        <f t="shared" si="96"/>
        <v>Chêne sessile_F3_Classique_Guide chênaie atlantique - Mémento Sylvicole Coupes_149_</v>
      </c>
      <c r="AB660" s="1">
        <f t="shared" si="97"/>
        <v>149</v>
      </c>
      <c r="AC660" s="330">
        <f t="shared" si="93"/>
        <v>362.34672625077206</v>
      </c>
      <c r="AD660" s="331">
        <f t="shared" si="101"/>
        <v>0</v>
      </c>
      <c r="AE660" s="1">
        <f t="shared" si="100"/>
        <v>269.60791697541794</v>
      </c>
    </row>
    <row r="661" spans="1:31" hidden="1" x14ac:dyDescent="0.25">
      <c r="A661" s="92" t="s">
        <v>388</v>
      </c>
      <c r="B661" s="92" t="s">
        <v>144</v>
      </c>
      <c r="C661" s="92" t="s">
        <v>18</v>
      </c>
      <c r="D661" s="92" t="s">
        <v>1507</v>
      </c>
      <c r="F661" s="92">
        <v>164</v>
      </c>
      <c r="J661" s="4">
        <v>295</v>
      </c>
      <c r="W661" s="329">
        <f>+VLOOKUP(A661,infradensité!$A$2:$B$67,2,FALSE)</f>
        <v>0.57999999999999996</v>
      </c>
      <c r="X661" s="329">
        <v>1.3</v>
      </c>
      <c r="Y661" s="330">
        <f t="shared" si="92"/>
        <v>222.43</v>
      </c>
      <c r="Z661" s="330">
        <f t="shared" si="94"/>
        <v>54.642696084027229</v>
      </c>
      <c r="AA661" s="95" t="str">
        <f t="shared" si="96"/>
        <v>Chêne sessile_F3_Classique_Guide chênaie atlantique - Mémento Sylvicole Coupes_164_</v>
      </c>
      <c r="AB661" s="1">
        <f t="shared" si="97"/>
        <v>164</v>
      </c>
      <c r="AC661" s="330">
        <f t="shared" si="93"/>
        <v>482.56827901301409</v>
      </c>
      <c r="AD661" s="331">
        <f t="shared" si="101"/>
        <v>6336.8625394783958</v>
      </c>
      <c r="AE661" s="1">
        <f t="shared" si="100"/>
        <v>269.60791697541794</v>
      </c>
    </row>
    <row r="662" spans="1:31" hidden="1" x14ac:dyDescent="0.25">
      <c r="A662" s="92" t="s">
        <v>388</v>
      </c>
      <c r="B662" s="92" t="s">
        <v>144</v>
      </c>
      <c r="C662" s="92" t="s">
        <v>18</v>
      </c>
      <c r="D662" s="92" t="s">
        <v>1507</v>
      </c>
      <c r="F662" s="92">
        <v>164</v>
      </c>
      <c r="J662" s="4">
        <v>244</v>
      </c>
      <c r="W662" s="329">
        <f>+VLOOKUP(A662,infradensité!$A$2:$B$67,2,FALSE)</f>
        <v>0.57999999999999996</v>
      </c>
      <c r="X662" s="329">
        <v>1.3</v>
      </c>
      <c r="Y662" s="330">
        <f t="shared" si="92"/>
        <v>183.976</v>
      </c>
      <c r="Z662" s="330">
        <f t="shared" si="94"/>
        <v>46.205644952016684</v>
      </c>
      <c r="AA662" s="95" t="str">
        <f t="shared" si="96"/>
        <v>Chêne sessile_F3_Classique_Guide chênaie atlantique - Mémento Sylvicole Coupes_164_</v>
      </c>
      <c r="AB662" s="1">
        <f t="shared" si="97"/>
        <v>164</v>
      </c>
      <c r="AC662" s="330">
        <f t="shared" si="93"/>
        <v>400.89969829142905</v>
      </c>
      <c r="AD662" s="331">
        <f t="shared" si="101"/>
        <v>0</v>
      </c>
      <c r="AE662" s="1">
        <f t="shared" si="100"/>
        <v>269.60791697541794</v>
      </c>
    </row>
    <row r="663" spans="1:31" hidden="1" x14ac:dyDescent="0.25">
      <c r="A663" s="92" t="s">
        <v>388</v>
      </c>
      <c r="B663" s="92" t="s">
        <v>144</v>
      </c>
      <c r="C663" s="92" t="s">
        <v>18</v>
      </c>
      <c r="D663" s="92" t="s">
        <v>1507</v>
      </c>
      <c r="F663" s="92">
        <v>179</v>
      </c>
      <c r="J663" s="4">
        <v>321</v>
      </c>
      <c r="W663" s="329">
        <f>+VLOOKUP(A663,infradensité!$A$2:$B$67,2,FALSE)</f>
        <v>0.57999999999999996</v>
      </c>
      <c r="X663" s="329">
        <v>1.3</v>
      </c>
      <c r="Y663" s="330">
        <f t="shared" si="92"/>
        <v>242.03399999999999</v>
      </c>
      <c r="Z663" s="330">
        <f t="shared" si="94"/>
        <v>58.876940312016231</v>
      </c>
      <c r="AA663" s="95" t="str">
        <f t="shared" si="96"/>
        <v>Chêne sessile_F3_Classique_Guide chênaie atlantique - Mémento Sylvicole Coupes_179_</v>
      </c>
      <c r="AB663" s="1">
        <f t="shared" si="97"/>
        <v>179</v>
      </c>
      <c r="AC663" s="330">
        <f t="shared" si="93"/>
        <v>524.08655437676157</v>
      </c>
      <c r="AD663" s="331">
        <f t="shared" si="101"/>
        <v>6937.3968950114304</v>
      </c>
      <c r="AE663" s="1">
        <f t="shared" si="100"/>
        <v>269.60791697541794</v>
      </c>
    </row>
    <row r="664" spans="1:31" hidden="1" x14ac:dyDescent="0.25">
      <c r="A664" s="92" t="s">
        <v>388</v>
      </c>
      <c r="B664" s="92" t="s">
        <v>144</v>
      </c>
      <c r="C664" s="92" t="s">
        <v>18</v>
      </c>
      <c r="D664" s="92" t="s">
        <v>1507</v>
      </c>
      <c r="F664" s="92">
        <v>179</v>
      </c>
      <c r="J664" s="4">
        <v>266</v>
      </c>
      <c r="W664" s="329">
        <f>+VLOOKUP(A664,infradensité!$A$2:$B$67,2,FALSE)</f>
        <v>0.57999999999999996</v>
      </c>
      <c r="X664" s="329">
        <v>1.3</v>
      </c>
      <c r="Y664" s="330">
        <f t="shared" si="92"/>
        <v>200.56399999999999</v>
      </c>
      <c r="Z664" s="330">
        <f t="shared" si="94"/>
        <v>49.868097532926853</v>
      </c>
      <c r="AA664" s="95" t="str">
        <f t="shared" si="96"/>
        <v>Chêne sessile_F3_Classique_Guide chênaie atlantique - Mémento Sylvicole Coupes_179_</v>
      </c>
      <c r="AB664" s="1">
        <f t="shared" si="97"/>
        <v>179</v>
      </c>
      <c r="AC664" s="330">
        <f t="shared" si="93"/>
        <v>436.16923653651423</v>
      </c>
      <c r="AD664" s="331">
        <f t="shared" si="101"/>
        <v>0</v>
      </c>
      <c r="AE664" s="1">
        <f t="shared" si="100"/>
        <v>269.60791697541794</v>
      </c>
    </row>
    <row r="665" spans="1:31" hidden="1" x14ac:dyDescent="0.25">
      <c r="A665" s="92" t="s">
        <v>388</v>
      </c>
      <c r="B665" s="92" t="s">
        <v>144</v>
      </c>
      <c r="C665" s="92" t="s">
        <v>18</v>
      </c>
      <c r="D665" s="92" t="s">
        <v>1507</v>
      </c>
      <c r="F665" s="92">
        <v>190</v>
      </c>
      <c r="J665" s="4">
        <v>321</v>
      </c>
      <c r="W665" s="329">
        <f>+VLOOKUP(A665,infradensité!$A$2:$B$67,2,FALSE)</f>
        <v>0.57999999999999996</v>
      </c>
      <c r="X665" s="329">
        <v>1.3</v>
      </c>
      <c r="Y665" s="330">
        <f t="shared" si="92"/>
        <v>242.03399999999999</v>
      </c>
      <c r="Z665" s="330">
        <f t="shared" si="94"/>
        <v>58.876940312016231</v>
      </c>
      <c r="AA665" s="95" t="str">
        <f t="shared" si="96"/>
        <v>Chêne sessile_F3_Classique_Guide chênaie atlantique - Mémento Sylvicole Coupes_190_</v>
      </c>
      <c r="AB665" s="1">
        <f t="shared" si="97"/>
        <v>190</v>
      </c>
      <c r="AC665" s="330">
        <f t="shared" si="93"/>
        <v>524.08655437676157</v>
      </c>
      <c r="AD665" s="331">
        <f t="shared" si="101"/>
        <v>5281.4068500230169</v>
      </c>
      <c r="AE665" s="1">
        <f t="shared" si="100"/>
        <v>269.60791697541794</v>
      </c>
    </row>
  </sheetData>
  <autoFilter ref="A2:AG665" xr:uid="{8CD31811-A449-4EC3-83F5-9424B00EA447}">
    <filterColumn colId="0">
      <filters>
        <filter val="Cèdre de l'Atlas"/>
      </filters>
    </filterColumn>
    <filterColumn colId="1">
      <filters>
        <filter val="F2"/>
      </filters>
    </filterColumn>
    <filterColumn colId="3">
      <filters>
        <filter val="INRA"/>
      </filters>
    </filterColumn>
  </autoFilter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127:D134" r:id="rId4" display="GS Hêtraies et hêtraies sapinières des Pyrénées" xr:uid="{00000000-0004-0000-0600-000005000000}"/>
    <hyperlink ref="D245" r:id="rId5" xr:uid="{00000000-0004-0000-0600-000006000000}"/>
    <hyperlink ref="D84:D114" r:id="rId6" display="GS Pineraies des plaines du Centre et du Nord Ouest" xr:uid="{00000000-0004-0000-0600-000007000000}"/>
    <hyperlink ref="D160" r:id="rId7" xr:uid="{00000000-0004-0000-0600-000008000000}"/>
    <hyperlink ref="D128:D135" r:id="rId8" display="GS Hêtraies et hêtraies sapinières des Pyrénées" xr:uid="{00000000-0004-0000-0600-00000A000000}"/>
    <hyperlink ref="D246" r:id="rId9" display="GS Pineraies des plaines du Centre et du Nord Ouest" xr:uid="{00000000-0004-0000-0600-00000B000000}"/>
    <hyperlink ref="D117:D126" r:id="rId10" display="GS Pineraies des plaines du Centre et du Nord Ouest" xr:uid="{00000000-0004-0000-0600-00000C000000}"/>
    <hyperlink ref="D85:D115" r:id="rId11" display="GSM Alpes du Sud" xr:uid="{00000000-0004-0000-0600-00000D000000}"/>
    <hyperlink ref="D3:D4" r:id="rId12" display="GS Arc Jurassien" xr:uid="{00000000-0004-0000-0600-00000E000000}"/>
    <hyperlink ref="D6:D64" r:id="rId13" display="GS Arc Jurassien" xr:uid="{00000000-0004-0000-0600-00000F000000}"/>
    <hyperlink ref="D99" r:id="rId14" display="GSM Alpes du Sud" xr:uid="{00000000-0004-0000-0600-000010000000}"/>
    <hyperlink ref="D113" r:id="rId15" display="GSM Alpes du Sud" xr:uid="{00000000-0004-0000-0600-000011000000}"/>
    <hyperlink ref="D116" r:id="rId16" display="GS Pineraies des plaines du Centre et du Nord Ouest" xr:uid="{00000000-0004-0000-0600-000012000000}"/>
    <hyperlink ref="D159" r:id="rId17" xr:uid="{00000000-0004-0000-0600-000013000000}"/>
    <hyperlink ref="D243" r:id="rId18" xr:uid="{00000000-0004-0000-0600-000014000000}"/>
    <hyperlink ref="D244" r:id="rId19" xr:uid="{00000000-0004-0000-0600-000015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3"/>
  <sheetViews>
    <sheetView showGridLines="0" topLeftCell="E1" zoomScale="70" zoomScaleNormal="70" workbookViewId="0">
      <selection activeCell="F23" sqref="F23"/>
    </sheetView>
  </sheetViews>
  <sheetFormatPr baseColWidth="10" defaultColWidth="21.140625" defaultRowHeight="15" x14ac:dyDescent="0.25"/>
  <cols>
    <col min="2" max="2" width="22.28515625" bestFit="1" customWidth="1"/>
    <col min="3" max="3" width="21.140625" style="98"/>
    <col min="4" max="5" width="21.140625" style="1"/>
    <col min="6" max="6" width="44.5703125" style="1" bestFit="1" customWidth="1"/>
    <col min="7" max="7" width="75.140625" bestFit="1" customWidth="1"/>
  </cols>
  <sheetData>
    <row r="1" spans="1:8" ht="80.099999999999994" customHeight="1" x14ac:dyDescent="0.25">
      <c r="C1" s="97" t="s">
        <v>315</v>
      </c>
      <c r="D1" s="387" t="s">
        <v>421</v>
      </c>
      <c r="E1" s="388"/>
      <c r="F1" s="389"/>
    </row>
    <row r="2" spans="1:8" x14ac:dyDescent="0.25">
      <c r="C2" s="97" t="s">
        <v>316</v>
      </c>
      <c r="D2" s="390" t="s">
        <v>317</v>
      </c>
      <c r="E2" s="391"/>
      <c r="F2" s="392"/>
    </row>
    <row r="3" spans="1:8" x14ac:dyDescent="0.25">
      <c r="C3" s="97" t="s">
        <v>318</v>
      </c>
      <c r="D3" s="390" t="s">
        <v>319</v>
      </c>
      <c r="E3" s="391"/>
      <c r="F3" s="392"/>
    </row>
    <row r="6" spans="1:8" x14ac:dyDescent="0.25">
      <c r="A6" s="316" t="s">
        <v>1496</v>
      </c>
    </row>
    <row r="7" spans="1:8" x14ac:dyDescent="0.25">
      <c r="A7" s="297" t="s">
        <v>200</v>
      </c>
      <c r="B7" s="297" t="s">
        <v>408</v>
      </c>
      <c r="C7" s="297" t="s">
        <v>200</v>
      </c>
      <c r="D7" s="297" t="s">
        <v>201</v>
      </c>
      <c r="E7" s="297" t="s">
        <v>202</v>
      </c>
      <c r="F7" s="297" t="s">
        <v>203</v>
      </c>
      <c r="G7" s="297" t="s">
        <v>409</v>
      </c>
      <c r="H7" s="297" t="s">
        <v>1493</v>
      </c>
    </row>
    <row r="8" spans="1:8" x14ac:dyDescent="0.25">
      <c r="A8" s="100" t="s">
        <v>892</v>
      </c>
      <c r="B8" s="100" t="s">
        <v>1498</v>
      </c>
      <c r="C8" s="110" t="s">
        <v>308</v>
      </c>
      <c r="D8" s="110" t="s">
        <v>10</v>
      </c>
      <c r="E8" s="110" t="s">
        <v>18</v>
      </c>
      <c r="F8" s="110" t="s">
        <v>1498</v>
      </c>
      <c r="G8" s="300" t="str" cm="1">
        <f t="array" ref="G8">+_xlfn.CONCAT((C8:F8)&amp;"_")</f>
        <v>Cèdre de l'Atlas_F2_Classique_INRA_</v>
      </c>
      <c r="H8" s="110" t="s">
        <v>1421</v>
      </c>
    </row>
    <row r="9" spans="1:8" x14ac:dyDescent="0.25">
      <c r="A9" s="100" t="s">
        <v>17</v>
      </c>
      <c r="B9" s="100" t="s">
        <v>20</v>
      </c>
      <c r="C9" s="110" t="s">
        <v>388</v>
      </c>
      <c r="D9" s="110" t="s">
        <v>9</v>
      </c>
      <c r="E9" s="110" t="s">
        <v>18</v>
      </c>
      <c r="F9" s="110" t="s">
        <v>137</v>
      </c>
      <c r="G9" s="300" t="str" cm="1">
        <f t="array" ref="G9">+_xlfn.CONCAT((C9:F9)&amp;"_")</f>
        <v>Chêne sessile_F1_Classique_Guide chênaie atlantique_</v>
      </c>
      <c r="H9" s="110" t="s">
        <v>1494</v>
      </c>
    </row>
    <row r="10" spans="1:8" x14ac:dyDescent="0.25">
      <c r="A10" s="100" t="s">
        <v>17</v>
      </c>
      <c r="B10" s="100" t="s">
        <v>22</v>
      </c>
      <c r="C10" s="110" t="s">
        <v>388</v>
      </c>
      <c r="D10" s="110" t="s">
        <v>9</v>
      </c>
      <c r="E10" s="110" t="s">
        <v>146</v>
      </c>
      <c r="F10" s="110" t="s">
        <v>138</v>
      </c>
      <c r="G10" s="300" t="str" cm="1">
        <f t="array" ref="G10">+_xlfn.CONCAT((C10:F10)&amp;"_")</f>
        <v>Chêne sessile_F1_Dynamique_Guide chênaie continentale_</v>
      </c>
      <c r="H10" s="110" t="s">
        <v>1494</v>
      </c>
    </row>
    <row r="11" spans="1:8" x14ac:dyDescent="0.25">
      <c r="A11" s="100" t="s">
        <v>17</v>
      </c>
      <c r="B11" s="100" t="s">
        <v>20</v>
      </c>
      <c r="C11" s="110" t="s">
        <v>388</v>
      </c>
      <c r="D11" s="110" t="s">
        <v>10</v>
      </c>
      <c r="E11" s="110" t="s">
        <v>18</v>
      </c>
      <c r="F11" s="110" t="s">
        <v>137</v>
      </c>
      <c r="G11" s="300" t="str" cm="1">
        <f t="array" ref="G11">+_xlfn.CONCAT((C11:F11)&amp;"_")</f>
        <v>Chêne sessile_F2_Classique_Guide chênaie atlantique_</v>
      </c>
      <c r="H11" s="110" t="s">
        <v>1494</v>
      </c>
    </row>
    <row r="12" spans="1:8" x14ac:dyDescent="0.25">
      <c r="A12" s="100" t="s">
        <v>17</v>
      </c>
      <c r="B12" s="100" t="s">
        <v>22</v>
      </c>
      <c r="C12" s="110" t="s">
        <v>388</v>
      </c>
      <c r="D12" s="110" t="s">
        <v>10</v>
      </c>
      <c r="E12" s="110" t="s">
        <v>146</v>
      </c>
      <c r="F12" s="110" t="s">
        <v>138</v>
      </c>
      <c r="G12" s="300" t="str" cm="1">
        <f t="array" ref="G12">+_xlfn.CONCAT((C12:F12)&amp;"_")</f>
        <v>Chêne sessile_F2_Dynamique_Guide chênaie continentale_</v>
      </c>
      <c r="H12" s="110" t="s">
        <v>1494</v>
      </c>
    </row>
    <row r="13" spans="1:8" x14ac:dyDescent="0.25">
      <c r="A13" s="100" t="s">
        <v>17</v>
      </c>
      <c r="B13" s="100" t="s">
        <v>20</v>
      </c>
      <c r="C13" s="110" t="s">
        <v>388</v>
      </c>
      <c r="D13" s="110" t="s">
        <v>144</v>
      </c>
      <c r="E13" s="110" t="s">
        <v>18</v>
      </c>
      <c r="F13" s="110" t="s">
        <v>1507</v>
      </c>
      <c r="G13" s="300" t="str" cm="1">
        <f t="array" ref="G13">+_xlfn.CONCAT((C13:F13)&amp;"_")</f>
        <v>Chêne sessile_F3_Classique_Guide chênaie atlantique - Mémento Sylvicole Coupes_</v>
      </c>
      <c r="H13" s="110" t="s">
        <v>1494</v>
      </c>
    </row>
    <row r="14" spans="1:8" x14ac:dyDescent="0.25">
      <c r="A14" s="100" t="s">
        <v>69</v>
      </c>
      <c r="B14" s="100" t="s">
        <v>22</v>
      </c>
      <c r="C14" s="110" t="s">
        <v>1409</v>
      </c>
      <c r="D14" s="110" t="s">
        <v>9</v>
      </c>
      <c r="E14" s="110" t="s">
        <v>146</v>
      </c>
      <c r="F14" s="110" t="s">
        <v>138</v>
      </c>
      <c r="G14" s="300" t="str" cm="1">
        <f t="array" ref="G14">+_xlfn.CONCAT((C14:F14)&amp;"_")</f>
        <v>Chene_pedoncule_F1_Dynamique_Guide chênaie continentale_</v>
      </c>
      <c r="H14" s="110" t="s">
        <v>1494</v>
      </c>
    </row>
    <row r="15" spans="1:8" x14ac:dyDescent="0.25">
      <c r="A15" s="100" t="s">
        <v>69</v>
      </c>
      <c r="B15" s="100" t="s">
        <v>22</v>
      </c>
      <c r="C15" s="110" t="s">
        <v>1409</v>
      </c>
      <c r="D15" s="110" t="s">
        <v>10</v>
      </c>
      <c r="E15" s="110" t="s">
        <v>146</v>
      </c>
      <c r="F15" s="110" t="s">
        <v>138</v>
      </c>
      <c r="G15" s="300" t="str" cm="1">
        <f t="array" ref="G15">+_xlfn.CONCAT((C15:F15)&amp;"_")</f>
        <v>Chene_pedoncule_F2_Dynamique_Guide chênaie continentale_</v>
      </c>
      <c r="H15" s="110" t="s">
        <v>1494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0" t="str" cm="1">
        <f t="array" ref="G16">+_xlfn.CONCAT((C16:F16)&amp;"_")</f>
        <v>Douglas_F1_Entree 17-18m, densité haute_National_</v>
      </c>
      <c r="H16" s="110" t="s">
        <v>1421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0" t="str" cm="1">
        <f t="array" ref="G17">+_xlfn.CONCAT((C17:F17)&amp;"_")</f>
        <v>Douglas_F2_Entree 17-18m, densité haute_National_</v>
      </c>
      <c r="H17" s="110" t="s">
        <v>1421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0" t="str" cm="1">
        <f t="array" ref="G18">+_xlfn.CONCAT((C18:F18)&amp;"_")</f>
        <v>Douglas_F3_Entree 19-20m_National_</v>
      </c>
      <c r="H18" s="110" t="s">
        <v>1421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422</v>
      </c>
      <c r="E19" s="110" t="s">
        <v>183</v>
      </c>
      <c r="F19" s="110" t="s">
        <v>223</v>
      </c>
      <c r="G19" s="300" t="str" cm="1">
        <f t="array" ref="G19">+_xlfn.CONCAT((C19:F19)&amp;"_")</f>
        <v>Epicéa_FBonne_Entree 16-17 m_GS Arc Jurassien_</v>
      </c>
      <c r="H19" s="110" t="s">
        <v>1421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424</v>
      </c>
      <c r="E20" s="110" t="s">
        <v>183</v>
      </c>
      <c r="F20" s="110" t="s">
        <v>223</v>
      </c>
      <c r="G20" s="300" t="str" cm="1">
        <f t="array" ref="G20">+_xlfn.CONCAT((C20:F20)&amp;"_")</f>
        <v>Epicéa_FMoyenne_Entree 16-17 m_GS Arc Jurassien_</v>
      </c>
      <c r="H20" s="110" t="s">
        <v>1421</v>
      </c>
    </row>
    <row r="21" spans="1:8" x14ac:dyDescent="0.25">
      <c r="A21" s="100" t="s">
        <v>425</v>
      </c>
      <c r="B21" s="100" t="s">
        <v>426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0" t="str" cm="1">
        <f t="array" ref="G21">+_xlfn.CONCAT((C21:F21)&amp;"_")</f>
        <v>Hêtre commun_F1_Entree 19-20m_GS Hêtraies et hêtraies sapinières des Pyrénées_</v>
      </c>
      <c r="H21" s="110" t="s">
        <v>1494</v>
      </c>
    </row>
    <row r="22" spans="1:8" x14ac:dyDescent="0.25">
      <c r="A22" s="100" t="s">
        <v>425</v>
      </c>
      <c r="B22" s="100" t="s">
        <v>426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0" t="str" cm="1">
        <f t="array" ref="G22">+_xlfn.CONCAT((C22:F22)&amp;"_")</f>
        <v>Hêtre commun_F2_Entree 19-20m_GS Hêtraies et hêtraies sapinières des Pyrénées_</v>
      </c>
      <c r="H22" s="110" t="s">
        <v>1494</v>
      </c>
    </row>
    <row r="23" spans="1:8" x14ac:dyDescent="0.25">
      <c r="A23" s="300" t="s">
        <v>1500</v>
      </c>
      <c r="B23" s="300" t="s">
        <v>1499</v>
      </c>
      <c r="C23" s="110" t="s">
        <v>366</v>
      </c>
      <c r="D23" s="110" t="s">
        <v>9</v>
      </c>
      <c r="E23" s="110" t="s">
        <v>18</v>
      </c>
      <c r="F23" s="110" t="s">
        <v>1499</v>
      </c>
      <c r="G23" s="300" t="str" cm="1">
        <f t="array" ref="G23">+_xlfn.CONCAT((C23:F23)&amp;"_")</f>
        <v>Pin d'Alep_F1_Classique_ONF 1993_</v>
      </c>
      <c r="H23" s="110" t="s">
        <v>1421</v>
      </c>
    </row>
    <row r="24" spans="1:8" x14ac:dyDescent="0.25">
      <c r="A24" s="346" t="s">
        <v>1500</v>
      </c>
      <c r="B24" s="346" t="s">
        <v>1513</v>
      </c>
      <c r="C24" s="347" t="s">
        <v>366</v>
      </c>
      <c r="D24" s="347" t="s">
        <v>9</v>
      </c>
      <c r="E24" s="347" t="s">
        <v>18</v>
      </c>
      <c r="F24" s="347" t="s">
        <v>366</v>
      </c>
      <c r="G24" s="346" t="str" cm="1">
        <f t="array" ref="G24">+_xlfn.CONCAT((C24:F24)&amp;"_")</f>
        <v>Pin d'Alep_F1_Classique_Pin d'Alep_</v>
      </c>
      <c r="H24" s="347" t="s">
        <v>1421</v>
      </c>
    </row>
    <row r="25" spans="1:8" x14ac:dyDescent="0.25">
      <c r="A25" s="346" t="s">
        <v>1500</v>
      </c>
      <c r="B25" s="346" t="s">
        <v>1513</v>
      </c>
      <c r="C25" s="347" t="s">
        <v>366</v>
      </c>
      <c r="D25" s="347" t="s">
        <v>9</v>
      </c>
      <c r="E25" s="347" t="s">
        <v>146</v>
      </c>
      <c r="F25" s="347" t="s">
        <v>366</v>
      </c>
      <c r="G25" s="346" t="str" cm="1">
        <f t="array" ref="G25">+_xlfn.CONCAT((C25:F25)&amp;"_")</f>
        <v>Pin d'Alep_F1_Dynamique_Pin d'Alep_</v>
      </c>
      <c r="H25" s="347" t="s">
        <v>1421</v>
      </c>
    </row>
    <row r="26" spans="1:8" x14ac:dyDescent="0.25">
      <c r="A26" s="100" t="s">
        <v>1500</v>
      </c>
      <c r="B26" s="100" t="s">
        <v>1513</v>
      </c>
      <c r="C26" s="110" t="s">
        <v>366</v>
      </c>
      <c r="D26" s="110" t="s">
        <v>10</v>
      </c>
      <c r="E26" s="110" t="s">
        <v>18</v>
      </c>
      <c r="F26" s="110" t="s">
        <v>366</v>
      </c>
      <c r="G26" s="300" t="str" cm="1">
        <f t="array" ref="G26">+_xlfn.CONCAT((C26:F26)&amp;"_")</f>
        <v>Pin d'Alep_F2_Classique_Pin d'Alep_</v>
      </c>
      <c r="H26" s="110" t="s">
        <v>1421</v>
      </c>
    </row>
    <row r="27" spans="1:8" x14ac:dyDescent="0.25">
      <c r="A27" s="346" t="s">
        <v>180</v>
      </c>
      <c r="B27" s="346" t="s">
        <v>21</v>
      </c>
      <c r="C27" s="347" t="s">
        <v>234</v>
      </c>
      <c r="D27" s="347" t="s">
        <v>9</v>
      </c>
      <c r="E27" s="347" t="s">
        <v>18</v>
      </c>
      <c r="F27" s="347" t="s">
        <v>235</v>
      </c>
      <c r="G27" s="346" t="str" cm="1">
        <f t="array" ref="G27">+_xlfn.CONCAT((C27:F27)&amp;"_")</f>
        <v>Pin Laricio_F1_Classique_GS Pineraies des plaines du Centre et du Nord Ouest_</v>
      </c>
      <c r="H27" s="347" t="s">
        <v>1421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0" t="str" cm="1">
        <f t="array" ref="G28">+_xlfn.CONCAT((C28:F28)&amp;"_")</f>
        <v>Pin Laricio_F2_Classique_GS Pineraies des plaines du Centre et du Nord Ouest_</v>
      </c>
      <c r="H28" s="110" t="s">
        <v>1421</v>
      </c>
    </row>
    <row r="29" spans="1:8" x14ac:dyDescent="0.25">
      <c r="A29" s="100" t="s">
        <v>418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00" t="str" cm="1">
        <f t="array" ref="G29">+_xlfn.CONCAT((C29:F29)&amp;"_")</f>
        <v>Pin Maritime_F1_Classique_GS Pineraies des plaines du Centre et du Nord Ouest_</v>
      </c>
      <c r="H29" s="110" t="s">
        <v>1421</v>
      </c>
    </row>
    <row r="30" spans="1:8" x14ac:dyDescent="0.25">
      <c r="A30" s="100" t="s">
        <v>418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00" t="str" cm="1">
        <f t="array" ref="G30">+_xlfn.CONCAT((C30:F30)&amp;"_")</f>
        <v>Pin Maritime_F2_Classique_GS Pineraies des plaines du Centre et du Nord Ouest_</v>
      </c>
      <c r="H30" s="110" t="s">
        <v>1421</v>
      </c>
    </row>
    <row r="31" spans="1:8" x14ac:dyDescent="0.25">
      <c r="A31" s="300" t="s">
        <v>418</v>
      </c>
      <c r="B31" s="300" t="s">
        <v>1504</v>
      </c>
      <c r="C31" s="110" t="s">
        <v>236</v>
      </c>
      <c r="D31" s="110" t="s">
        <v>144</v>
      </c>
      <c r="E31" s="110" t="s">
        <v>18</v>
      </c>
      <c r="F31" s="110" t="s">
        <v>1505</v>
      </c>
      <c r="G31" s="300" t="str" cm="1">
        <f t="array" ref="G31">+_xlfn.CONCAT((C31:F31)&amp;"_")</f>
        <v>Pin Maritime_F3_Classique_Forêts littorales Atlantiques dunaires_</v>
      </c>
      <c r="H31" s="110" t="s">
        <v>1421</v>
      </c>
    </row>
    <row r="32" spans="1:8" x14ac:dyDescent="0.25">
      <c r="A32" s="100" t="s">
        <v>1483</v>
      </c>
      <c r="B32" s="100" t="s">
        <v>1484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00" t="str" cm="1">
        <f t="array" ref="G32">+_xlfn.CONCAT((C32:F32)&amp;"_")</f>
        <v>Pin Noir d'Autriche_F1_PO1_d4_GSM Alpes du Sud_</v>
      </c>
      <c r="H32" s="110" t="s">
        <v>1421</v>
      </c>
    </row>
    <row r="33" spans="1:8" x14ac:dyDescent="0.25">
      <c r="A33" s="100" t="s">
        <v>1483</v>
      </c>
      <c r="B33" s="100" t="s">
        <v>1484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00" t="str" cm="1">
        <f t="array" ref="G33">+_xlfn.CONCAT((C33:F33)&amp;"_")</f>
        <v>Pin Noir d'Autriche_F2_PO2_d4_GSM Alpes du Sud_</v>
      </c>
      <c r="H33" s="110" t="s">
        <v>1421</v>
      </c>
    </row>
    <row r="34" spans="1:8" x14ac:dyDescent="0.25">
      <c r="A34" s="100" t="s">
        <v>15</v>
      </c>
      <c r="B34" s="100" t="s">
        <v>21</v>
      </c>
      <c r="C34" s="110" t="s">
        <v>386</v>
      </c>
      <c r="D34" s="110" t="s">
        <v>9</v>
      </c>
      <c r="E34" s="110" t="s">
        <v>147</v>
      </c>
      <c r="F34" s="110" t="s">
        <v>235</v>
      </c>
      <c r="G34" s="300" t="str" cm="1">
        <f t="array" ref="G34">+_xlfn.CONCAT((C34:F34)&amp;"_")</f>
        <v>Pin sylvestre_F1_Eclaircie tardive_GS Pineraies des plaines du Centre et du Nord Ouest_</v>
      </c>
      <c r="H34" s="110" t="s">
        <v>1421</v>
      </c>
    </row>
    <row r="35" spans="1:8" x14ac:dyDescent="0.25">
      <c r="A35" s="100" t="s">
        <v>15</v>
      </c>
      <c r="B35" s="100" t="s">
        <v>1484</v>
      </c>
      <c r="C35" s="110" t="s">
        <v>386</v>
      </c>
      <c r="D35" s="110" t="s">
        <v>9</v>
      </c>
      <c r="E35" s="110" t="s">
        <v>1487</v>
      </c>
      <c r="F35" s="110" t="s">
        <v>227</v>
      </c>
      <c r="G35" s="300" t="str" cm="1">
        <f t="array" ref="G35">+_xlfn.CONCAT((C35:F35)&amp;"_")</f>
        <v>Pin sylvestre_F1_PS1_d3_GSM Alpes du Sud_</v>
      </c>
      <c r="H35" s="110" t="s">
        <v>1421</v>
      </c>
    </row>
    <row r="36" spans="1:8" x14ac:dyDescent="0.25">
      <c r="A36" s="100" t="s">
        <v>15</v>
      </c>
      <c r="B36" s="100" t="s">
        <v>21</v>
      </c>
      <c r="C36" s="110" t="s">
        <v>386</v>
      </c>
      <c r="D36" s="110" t="s">
        <v>10</v>
      </c>
      <c r="E36" s="110" t="s">
        <v>16</v>
      </c>
      <c r="F36" s="110" t="s">
        <v>235</v>
      </c>
      <c r="G36" s="300" t="str" cm="1">
        <f t="array" ref="G36">+_xlfn.CONCAT((C36:F36)&amp;"_")</f>
        <v>Pin sylvestre_F2_Eclaircie précoce_GS Pineraies des plaines du Centre et du Nord Ouest_</v>
      </c>
      <c r="H36" s="110" t="s">
        <v>1421</v>
      </c>
    </row>
    <row r="37" spans="1:8" x14ac:dyDescent="0.25">
      <c r="A37" s="100" t="s">
        <v>15</v>
      </c>
      <c r="B37" s="100" t="s">
        <v>21</v>
      </c>
      <c r="C37" s="110" t="s">
        <v>386</v>
      </c>
      <c r="D37" s="110" t="s">
        <v>10</v>
      </c>
      <c r="E37" s="110" t="s">
        <v>147</v>
      </c>
      <c r="F37" s="110" t="s">
        <v>235</v>
      </c>
      <c r="G37" s="300" t="str" cm="1">
        <f t="array" ref="G37">+_xlfn.CONCAT((C37:F37)&amp;"_")</f>
        <v>Pin sylvestre_F2_Eclaircie tardive_GS Pineraies des plaines du Centre et du Nord Ouest_</v>
      </c>
      <c r="H37" s="110" t="s">
        <v>1421</v>
      </c>
    </row>
    <row r="38" spans="1:8" x14ac:dyDescent="0.25">
      <c r="A38" s="100" t="s">
        <v>15</v>
      </c>
      <c r="B38" s="100" t="s">
        <v>1484</v>
      </c>
      <c r="C38" s="110" t="s">
        <v>386</v>
      </c>
      <c r="D38" s="110" t="s">
        <v>10</v>
      </c>
      <c r="E38" s="110" t="s">
        <v>1488</v>
      </c>
      <c r="F38" s="110" t="s">
        <v>227</v>
      </c>
      <c r="G38" s="300" t="str" cm="1">
        <f t="array" ref="G38">+_xlfn.CONCAT((C38:F38)&amp;"_")</f>
        <v>Pin sylvestre_F2_PS2_d2_GSM Alpes du Sud_</v>
      </c>
      <c r="H38" s="110" t="s">
        <v>1421</v>
      </c>
    </row>
    <row r="39" spans="1:8" x14ac:dyDescent="0.25">
      <c r="A39" s="100" t="s">
        <v>430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300" t="str" cm="1">
        <f t="array" ref="G39">+_xlfn.CONCAT((C39:F39)&amp;"_")</f>
        <v>Sapin pectiné_F1_Cas général_GS Arc Jurassien_</v>
      </c>
      <c r="H39" s="110" t="s">
        <v>1421</v>
      </c>
    </row>
    <row r="40" spans="1:8" x14ac:dyDescent="0.25">
      <c r="A40" s="100" t="s">
        <v>430</v>
      </c>
      <c r="B40" s="100" t="s">
        <v>1484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300" t="str" cm="1">
        <f t="array" ref="G40">+_xlfn.CONCAT((C40:F40)&amp;"_")</f>
        <v>Sapin pectiné_F1_SP1_d5_GSM Alpes du Sud_</v>
      </c>
      <c r="H40" s="110" t="s">
        <v>1421</v>
      </c>
    </row>
    <row r="41" spans="1:8" x14ac:dyDescent="0.25">
      <c r="A41" s="100" t="s">
        <v>430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300" t="str" cm="1">
        <f t="array" ref="G41">+_xlfn.CONCAT((C41:F41)&amp;"_")</f>
        <v>Sapin pectiné_F2_Cas général_GS Arc Jurassien_</v>
      </c>
      <c r="H41" s="110" t="s">
        <v>1421</v>
      </c>
    </row>
    <row r="42" spans="1:8" x14ac:dyDescent="0.25">
      <c r="A42" s="100" t="s">
        <v>430</v>
      </c>
      <c r="B42" s="100" t="s">
        <v>1484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300" t="str" cm="1">
        <f t="array" ref="G42">+_xlfn.CONCAT((C42:F42)&amp;"_")</f>
        <v>Sapin pectiné_F2_SP2_4_GSM Alpes du Sud_</v>
      </c>
      <c r="H42" s="110" t="s">
        <v>1421</v>
      </c>
    </row>
    <row r="43" spans="1:8" x14ac:dyDescent="0.25">
      <c r="A43" s="100" t="s">
        <v>430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300" t="str" cm="1">
        <f t="array" ref="G43">+_xlfn.CONCAT((C43:F43)&amp;"_")</f>
        <v>Sapin pectiné_F3_Cas général_GS Arc Jurassien_</v>
      </c>
      <c r="H43" s="110" t="s">
        <v>1421</v>
      </c>
    </row>
    <row r="44" spans="1:8" x14ac:dyDescent="0.25">
      <c r="A44" s="300" t="s">
        <v>1527</v>
      </c>
      <c r="B44" s="300" t="s">
        <v>1484</v>
      </c>
      <c r="C44" s="97" t="s">
        <v>312</v>
      </c>
      <c r="D44" s="81" t="s">
        <v>10</v>
      </c>
      <c r="E44" s="81" t="s">
        <v>314</v>
      </c>
      <c r="F44" s="81" t="s">
        <v>227</v>
      </c>
      <c r="G44" s="300" t="str" cm="1">
        <f t="array" ref="G44">+_xlfn.CONCAT((C44:F44)&amp;"_")</f>
        <v>Mélèze d'Europe_F2_ME2_d6_GSM Alpes du Sud_</v>
      </c>
      <c r="H44" s="110" t="s">
        <v>1421</v>
      </c>
    </row>
    <row r="45" spans="1:8" x14ac:dyDescent="0.25">
      <c r="A45" s="375" t="s">
        <v>1527</v>
      </c>
      <c r="B45" s="300" t="s">
        <v>1484</v>
      </c>
      <c r="C45" s="97" t="s">
        <v>312</v>
      </c>
      <c r="D45" s="81" t="s">
        <v>9</v>
      </c>
      <c r="E45" s="79" t="s">
        <v>313</v>
      </c>
      <c r="F45" s="81" t="s">
        <v>227</v>
      </c>
      <c r="G45" s="300" t="str" cm="1">
        <f t="array" ref="G45">+_xlfn.CONCAT((C45:F45)&amp;"_")</f>
        <v>Mélèze d'Europe_F1_ME1_d5_GSM Alpes du Sud_</v>
      </c>
      <c r="H45" s="110" t="s">
        <v>1421</v>
      </c>
    </row>
    <row r="63" spans="1:8" x14ac:dyDescent="0.25">
      <c r="A63" s="315" t="s">
        <v>1495</v>
      </c>
    </row>
    <row r="64" spans="1:8" x14ac:dyDescent="0.25">
      <c r="A64" s="313" t="s">
        <v>200</v>
      </c>
      <c r="B64" s="313" t="s">
        <v>408</v>
      </c>
      <c r="C64" s="313" t="s">
        <v>200</v>
      </c>
      <c r="D64" s="313" t="s">
        <v>201</v>
      </c>
      <c r="E64" s="313" t="s">
        <v>202</v>
      </c>
      <c r="F64" s="313" t="s">
        <v>203</v>
      </c>
      <c r="G64" s="313" t="s">
        <v>409</v>
      </c>
      <c r="H64" s="314" t="s">
        <v>1493</v>
      </c>
    </row>
    <row r="65" spans="1:8" x14ac:dyDescent="0.25">
      <c r="A65" s="100"/>
      <c r="B65" s="100"/>
      <c r="C65" s="110" t="s">
        <v>312</v>
      </c>
      <c r="D65" s="110" t="s">
        <v>9</v>
      </c>
      <c r="E65" s="110" t="s">
        <v>313</v>
      </c>
      <c r="F65" s="110" t="s">
        <v>227</v>
      </c>
      <c r="G65" s="300" t="str" cm="1">
        <f t="array" ref="G65">+_xlfn.CONCAT((C65:F65)&amp;"_")</f>
        <v>Mélèze d'Europe_F1_ME1_d5_GSM Alpes du Sud_</v>
      </c>
      <c r="H65" s="310" t="s">
        <v>1421</v>
      </c>
    </row>
    <row r="66" spans="1:8" x14ac:dyDescent="0.25">
      <c r="A66" s="100"/>
      <c r="B66" s="100"/>
      <c r="C66" s="110" t="s">
        <v>312</v>
      </c>
      <c r="D66" s="110" t="s">
        <v>10</v>
      </c>
      <c r="E66" s="110" t="s">
        <v>314</v>
      </c>
      <c r="F66" s="110" t="s">
        <v>227</v>
      </c>
      <c r="G66" s="300" t="str" cm="1">
        <f t="array" ref="G66">+_xlfn.CONCAT((C66:F66)&amp;"_")</f>
        <v>Mélèze d'Europe_F2_ME2_d6_GSM Alpes du Sud_</v>
      </c>
      <c r="H66" s="310" t="s">
        <v>1421</v>
      </c>
    </row>
    <row r="67" spans="1:8" x14ac:dyDescent="0.25">
      <c r="A67" s="100" t="s">
        <v>430</v>
      </c>
      <c r="B67" s="100"/>
      <c r="C67" s="110" t="s">
        <v>221</v>
      </c>
      <c r="D67" s="110" t="s">
        <v>9</v>
      </c>
      <c r="E67" s="110" t="s">
        <v>306</v>
      </c>
      <c r="F67" s="110" t="s">
        <v>307</v>
      </c>
      <c r="G67" s="300" t="str" cm="1">
        <f t="array" ref="G67">+_xlfn.CONCAT((C67:F67)&amp;"_")</f>
        <v>Sapin pectiné_F1_Normal_GS Sapinières du Massif Central_</v>
      </c>
      <c r="H67" s="310" t="s">
        <v>1421</v>
      </c>
    </row>
    <row r="68" spans="1:8" x14ac:dyDescent="0.25">
      <c r="A68" s="100" t="s">
        <v>430</v>
      </c>
      <c r="B68" s="100"/>
      <c r="C68" s="110" t="s">
        <v>221</v>
      </c>
      <c r="D68" s="110" t="s">
        <v>10</v>
      </c>
      <c r="E68" s="110" t="s">
        <v>306</v>
      </c>
      <c r="F68" s="110" t="s">
        <v>307</v>
      </c>
      <c r="G68" s="300" t="str" cm="1">
        <f t="array" ref="G68">+_xlfn.CONCAT((C68:F68)&amp;"_")</f>
        <v>Sapin pectiné_F2_Normal_GS Sapinières du Massif Central_</v>
      </c>
      <c r="H68" s="310" t="s">
        <v>1421</v>
      </c>
    </row>
    <row r="69" spans="1:8" x14ac:dyDescent="0.25">
      <c r="A69" s="100" t="s">
        <v>430</v>
      </c>
      <c r="B69" s="100"/>
      <c r="C69" s="110" t="s">
        <v>221</v>
      </c>
      <c r="D69" s="110" t="s">
        <v>144</v>
      </c>
      <c r="E69" s="110" t="s">
        <v>306</v>
      </c>
      <c r="F69" s="110" t="s">
        <v>307</v>
      </c>
      <c r="G69" s="300" t="str" cm="1">
        <f t="array" ref="G69">+_xlfn.CONCAT((C69:F69)&amp;"_")</f>
        <v>Sapin pectiné_F3_Normal_GS Sapinières du Massif Central_</v>
      </c>
      <c r="H69" s="310" t="s">
        <v>1421</v>
      </c>
    </row>
    <row r="70" spans="1:8" x14ac:dyDescent="0.25">
      <c r="A70" s="100"/>
      <c r="B70" s="100"/>
      <c r="C70" s="110" t="s">
        <v>1408</v>
      </c>
      <c r="D70" s="110" t="s">
        <v>9</v>
      </c>
      <c r="E70" s="110" t="s">
        <v>309</v>
      </c>
      <c r="F70" s="110" t="s">
        <v>227</v>
      </c>
      <c r="G70" s="300" t="str" cm="1">
        <f t="array" ref="G70">+_xlfn.CONCAT((C70:F70)&amp;"_")</f>
        <v>Cedre_Atlas_F1_CA1_d5_GSM Alpes du Sud_</v>
      </c>
      <c r="H70" s="309" t="s">
        <v>1421</v>
      </c>
    </row>
    <row r="71" spans="1:8" x14ac:dyDescent="0.25">
      <c r="A71" s="100"/>
      <c r="B71" s="100"/>
      <c r="C71" s="110" t="s">
        <v>1408</v>
      </c>
      <c r="D71" s="110" t="s">
        <v>10</v>
      </c>
      <c r="E71" s="110" t="s">
        <v>310</v>
      </c>
      <c r="F71" s="110" t="s">
        <v>227</v>
      </c>
      <c r="G71" s="300" t="str" cm="1">
        <f t="array" ref="G71">+_xlfn.CONCAT((C71:F71)&amp;"_")</f>
        <v>Cedre_Atlas_F2_CA2_d5_GSM Alpes du Sud_</v>
      </c>
      <c r="H71" s="309" t="s">
        <v>1421</v>
      </c>
    </row>
    <row r="72" spans="1:8" x14ac:dyDescent="0.25">
      <c r="A72" s="100"/>
      <c r="B72" s="100"/>
      <c r="C72" s="110" t="s">
        <v>1408</v>
      </c>
      <c r="D72" s="110" t="s">
        <v>144</v>
      </c>
      <c r="E72" s="110" t="s">
        <v>311</v>
      </c>
      <c r="F72" s="110" t="s">
        <v>227</v>
      </c>
      <c r="G72" s="300" t="str" cm="1">
        <f t="array" ref="G72">+_xlfn.CONCAT((C72:F72)&amp;"_")</f>
        <v>Cedre_Atlas_F3_CA3_d5_GSM Alpes du Sud_</v>
      </c>
      <c r="H72" s="309" t="s">
        <v>1421</v>
      </c>
    </row>
    <row r="73" spans="1:8" x14ac:dyDescent="0.25">
      <c r="A73" s="100" t="s">
        <v>17</v>
      </c>
      <c r="B73" s="100" t="s">
        <v>20</v>
      </c>
      <c r="C73" s="110" t="s">
        <v>388</v>
      </c>
      <c r="D73" s="110" t="s">
        <v>9</v>
      </c>
      <c r="E73" s="110" t="s">
        <v>18</v>
      </c>
      <c r="F73" s="110" t="s">
        <v>137</v>
      </c>
      <c r="G73" s="300" t="str" cm="1">
        <f t="array" ref="G73">+_xlfn.CONCAT((C73:F73)&amp;"_")</f>
        <v>Chêne sessile_F1_Classique_Guide chênaie atlantique_</v>
      </c>
      <c r="H73" s="310" t="s">
        <v>1494</v>
      </c>
    </row>
    <row r="74" spans="1:8" x14ac:dyDescent="0.25">
      <c r="A74" s="100" t="s">
        <v>17</v>
      </c>
      <c r="B74" s="100" t="s">
        <v>20</v>
      </c>
      <c r="C74" s="110" t="s">
        <v>388</v>
      </c>
      <c r="D74" s="110" t="s">
        <v>144</v>
      </c>
      <c r="E74" s="110" t="s">
        <v>18</v>
      </c>
      <c r="F74" s="110" t="s">
        <v>137</v>
      </c>
      <c r="G74" s="300" t="str" cm="1">
        <f t="array" ref="G74">+_xlfn.CONCAT((C74:F74)&amp;"_")</f>
        <v>Chêne sessile_F3_Classique_Guide chênaie atlantique_</v>
      </c>
      <c r="H74" s="310" t="s">
        <v>1494</v>
      </c>
    </row>
    <row r="75" spans="1:8" x14ac:dyDescent="0.25">
      <c r="A75" s="100" t="s">
        <v>17</v>
      </c>
      <c r="B75" s="100" t="s">
        <v>20</v>
      </c>
      <c r="C75" s="110" t="s">
        <v>388</v>
      </c>
      <c r="D75" s="110" t="s">
        <v>10</v>
      </c>
      <c r="E75" s="110" t="s">
        <v>18</v>
      </c>
      <c r="F75" s="110" t="s">
        <v>137</v>
      </c>
      <c r="G75" s="300" t="str" cm="1">
        <f t="array" ref="G75">+_xlfn.CONCAT((C75:F75)&amp;"_")</f>
        <v>Chêne sessile_F2_Classique_Guide chênaie atlantique_</v>
      </c>
      <c r="H75" s="310" t="s">
        <v>1494</v>
      </c>
    </row>
    <row r="76" spans="1:8" x14ac:dyDescent="0.25">
      <c r="C76"/>
      <c r="D76"/>
      <c r="E76"/>
      <c r="F76" s="111"/>
    </row>
    <row r="77" spans="1:8" x14ac:dyDescent="0.25">
      <c r="C77"/>
      <c r="D77"/>
      <c r="E77"/>
      <c r="F77" s="111"/>
    </row>
    <row r="78" spans="1:8" x14ac:dyDescent="0.25">
      <c r="C78"/>
      <c r="D78"/>
      <c r="E78"/>
      <c r="F78" s="111"/>
    </row>
    <row r="79" spans="1:8" x14ac:dyDescent="0.25">
      <c r="C79"/>
      <c r="D79"/>
      <c r="E79"/>
      <c r="F79" s="111"/>
    </row>
    <row r="80" spans="1:8" x14ac:dyDescent="0.25">
      <c r="C80" s="303" t="s">
        <v>200</v>
      </c>
      <c r="D80" s="303" t="s">
        <v>201</v>
      </c>
      <c r="E80" s="303" t="s">
        <v>1462</v>
      </c>
      <c r="F80" s="303" t="s">
        <v>1462</v>
      </c>
      <c r="G80" s="303" t="s">
        <v>1463</v>
      </c>
    </row>
    <row r="81" spans="3:7" x14ac:dyDescent="0.25">
      <c r="C81" s="300" t="s">
        <v>750</v>
      </c>
      <c r="D81" s="300" t="s">
        <v>10</v>
      </c>
      <c r="E81" s="300" t="s">
        <v>1387</v>
      </c>
      <c r="F81" s="300" t="s">
        <v>1387</v>
      </c>
      <c r="G81" s="300" t="str">
        <f t="shared" ref="G81:G144" si="0">+_xlfn.CONCAT(C81:F81)</f>
        <v>A1 génériqueF2BT31-RDVTECH44BT31-RDVTECH44</v>
      </c>
    </row>
    <row r="82" spans="3:7" x14ac:dyDescent="0.25">
      <c r="C82" s="300" t="s">
        <v>771</v>
      </c>
      <c r="D82" s="300" t="s">
        <v>10</v>
      </c>
      <c r="E82" s="300" t="s">
        <v>1387</v>
      </c>
      <c r="F82" s="300" t="s">
        <v>1387</v>
      </c>
      <c r="G82" s="300" t="str">
        <f t="shared" si="0"/>
        <v>A2 génériqueF2BT31-RDVTECH44BT31-RDVTECH44</v>
      </c>
    </row>
    <row r="83" spans="3:7" x14ac:dyDescent="0.25">
      <c r="C83" s="300" t="s">
        <v>847</v>
      </c>
      <c r="D83" s="300" t="s">
        <v>10</v>
      </c>
      <c r="E83" s="300" t="s">
        <v>1387</v>
      </c>
      <c r="F83" s="300" t="s">
        <v>1387</v>
      </c>
      <c r="G83" s="300" t="str">
        <f t="shared" si="0"/>
        <v>A3 génériqueF2BT31-RDVTECH44BT31-RDVTECH44</v>
      </c>
    </row>
    <row r="84" spans="3:7" x14ac:dyDescent="0.25">
      <c r="C84" s="300" t="s">
        <v>1169</v>
      </c>
      <c r="D84" s="300" t="s">
        <v>10</v>
      </c>
      <c r="E84" s="300" t="s">
        <v>1387</v>
      </c>
      <c r="F84" s="300" t="s">
        <v>1387</v>
      </c>
      <c r="G84" s="300" t="str">
        <f t="shared" si="0"/>
        <v>AbricotierF2BT31-RDVTECH44BT31-RDVTECH44</v>
      </c>
    </row>
    <row r="85" spans="3:7" x14ac:dyDescent="0.25">
      <c r="C85" s="300" t="s">
        <v>495</v>
      </c>
      <c r="D85" s="300" t="s">
        <v>10</v>
      </c>
      <c r="E85" s="300" t="s">
        <v>1387</v>
      </c>
      <c r="F85" s="300" t="s">
        <v>1387</v>
      </c>
      <c r="G85" s="300" t="str">
        <f t="shared" si="0"/>
        <v>AilanteF2BT31-RDVTECH44BT31-RDVTECH44</v>
      </c>
    </row>
    <row r="86" spans="3:7" x14ac:dyDescent="0.25">
      <c r="C86" s="300" t="s">
        <v>1045</v>
      </c>
      <c r="D86" s="300" t="s">
        <v>10</v>
      </c>
      <c r="E86" s="300" t="s">
        <v>1387</v>
      </c>
      <c r="F86" s="300" t="s">
        <v>1387</v>
      </c>
      <c r="G86" s="300" t="str">
        <f t="shared" si="0"/>
        <v>Alisier blancF2BT31-RDVTECH44BT31-RDVTECH44</v>
      </c>
    </row>
    <row r="87" spans="3:7" x14ac:dyDescent="0.25">
      <c r="C87" s="300" t="s">
        <v>1050</v>
      </c>
      <c r="D87" s="300" t="s">
        <v>10</v>
      </c>
      <c r="E87" s="300" t="s">
        <v>1387</v>
      </c>
      <c r="F87" s="300" t="s">
        <v>1387</v>
      </c>
      <c r="G87" s="300" t="str">
        <f t="shared" si="0"/>
        <v>Alisier de FontainebleauF2BT31-RDVTECH44BT31-RDVTECH44</v>
      </c>
    </row>
    <row r="88" spans="3:7" x14ac:dyDescent="0.25">
      <c r="C88" s="300" t="s">
        <v>1055</v>
      </c>
      <c r="D88" s="300" t="s">
        <v>10</v>
      </c>
      <c r="E88" s="300" t="s">
        <v>1387</v>
      </c>
      <c r="F88" s="300" t="s">
        <v>1387</v>
      </c>
      <c r="G88" s="300" t="str">
        <f t="shared" si="0"/>
        <v>Alisier de MougeotF2BT31-RDVTECH44BT31-RDVTECH44</v>
      </c>
    </row>
    <row r="89" spans="3:7" x14ac:dyDescent="0.25">
      <c r="C89" s="300" t="s">
        <v>1012</v>
      </c>
      <c r="D89" s="300" t="s">
        <v>10</v>
      </c>
      <c r="E89" s="300" t="s">
        <v>1387</v>
      </c>
      <c r="F89" s="300" t="s">
        <v>1387</v>
      </c>
      <c r="G89" s="300" t="str">
        <f t="shared" si="0"/>
        <v>Alisier torminalF2BT31-RDVTECH44BT31-RDVTECH44</v>
      </c>
    </row>
    <row r="90" spans="3:7" x14ac:dyDescent="0.25">
      <c r="C90" s="300" t="s">
        <v>1040</v>
      </c>
      <c r="D90" s="300" t="s">
        <v>10</v>
      </c>
      <c r="E90" s="300" t="s">
        <v>1387</v>
      </c>
      <c r="F90" s="300" t="s">
        <v>1387</v>
      </c>
      <c r="G90" s="300" t="str">
        <f t="shared" si="0"/>
        <v>AmandierF2BT31-RDVTECH44BT31-RDVTECH44</v>
      </c>
    </row>
    <row r="91" spans="3:7" x14ac:dyDescent="0.25">
      <c r="C91" s="300" t="s">
        <v>1319</v>
      </c>
      <c r="D91" s="300" t="s">
        <v>10</v>
      </c>
      <c r="E91" s="300" t="s">
        <v>1387</v>
      </c>
      <c r="F91" s="300" t="s">
        <v>1387</v>
      </c>
      <c r="G91" s="300" t="str">
        <f t="shared" si="0"/>
        <v>ArbousierF2BT31-RDVTECH44BT31-RDVTECH44</v>
      </c>
    </row>
    <row r="92" spans="3:7" x14ac:dyDescent="0.25">
      <c r="C92" s="300" t="s">
        <v>1143</v>
      </c>
      <c r="D92" s="300" t="s">
        <v>10</v>
      </c>
      <c r="E92" s="300" t="s">
        <v>1387</v>
      </c>
      <c r="F92" s="300" t="s">
        <v>1387</v>
      </c>
      <c r="G92" s="300" t="str">
        <f t="shared" si="0"/>
        <v>Arbre de JudéeF2BT31-RDVTECH44BT31-RDVTECH44</v>
      </c>
    </row>
    <row r="93" spans="3:7" x14ac:dyDescent="0.25">
      <c r="C93" s="300" t="s">
        <v>572</v>
      </c>
      <c r="D93" s="300" t="s">
        <v>10</v>
      </c>
      <c r="E93" s="300" t="s">
        <v>1387</v>
      </c>
      <c r="F93" s="300" t="s">
        <v>1387</v>
      </c>
      <c r="G93" s="300" t="str">
        <f t="shared" si="0"/>
        <v>Aubépine AzerolierF2BT31-RDVTECH44BT31-RDVTECH44</v>
      </c>
    </row>
    <row r="94" spans="3:7" x14ac:dyDescent="0.25">
      <c r="C94" s="300" t="s">
        <v>575</v>
      </c>
      <c r="D94" s="300" t="s">
        <v>10</v>
      </c>
      <c r="E94" s="300" t="s">
        <v>1387</v>
      </c>
      <c r="F94" s="300" t="s">
        <v>1387</v>
      </c>
      <c r="G94" s="300" t="str">
        <f t="shared" si="0"/>
        <v>Aubépine épineuseF2BT31-RDVTECH44BT31-RDVTECH44</v>
      </c>
    </row>
    <row r="95" spans="3:7" x14ac:dyDescent="0.25">
      <c r="C95" s="300" t="s">
        <v>580</v>
      </c>
      <c r="D95" s="300" t="s">
        <v>10</v>
      </c>
      <c r="E95" s="300" t="s">
        <v>1387</v>
      </c>
      <c r="F95" s="300" t="s">
        <v>1387</v>
      </c>
      <c r="G95" s="300" t="str">
        <f t="shared" si="0"/>
        <v>Aubépine monogyneF2BT31-RDVTECH44BT31-RDVTECH44</v>
      </c>
    </row>
    <row r="96" spans="3:7" x14ac:dyDescent="0.25">
      <c r="C96" s="300" t="s">
        <v>1343</v>
      </c>
      <c r="D96" s="300" t="s">
        <v>10</v>
      </c>
      <c r="E96" s="300" t="s">
        <v>1387</v>
      </c>
      <c r="F96" s="300" t="s">
        <v>1387</v>
      </c>
      <c r="G96" s="300" t="str">
        <f t="shared" si="0"/>
        <v>Aulne blancF2BT31-RDVTECH44BT31-RDVTECH44</v>
      </c>
    </row>
    <row r="97" spans="3:7" x14ac:dyDescent="0.25">
      <c r="C97" s="300" t="s">
        <v>1348</v>
      </c>
      <c r="D97" s="300" t="s">
        <v>10</v>
      </c>
      <c r="E97" s="300" t="s">
        <v>1387</v>
      </c>
      <c r="F97" s="300" t="s">
        <v>1387</v>
      </c>
      <c r="G97" s="300" t="str">
        <f t="shared" si="0"/>
        <v>Aulne de CorseF2BT31-RDVTECH44BT31-RDVTECH44</v>
      </c>
    </row>
    <row r="98" spans="3:7" x14ac:dyDescent="0.25">
      <c r="C98" s="300" t="s">
        <v>605</v>
      </c>
      <c r="D98" s="300" t="s">
        <v>10</v>
      </c>
      <c r="E98" s="300" t="s">
        <v>1387</v>
      </c>
      <c r="F98" s="300" t="s">
        <v>1387</v>
      </c>
      <c r="G98" s="300" t="str">
        <f t="shared" si="0"/>
        <v>Aulne génériqueF2BT31-RDVTECH44BT31-RDVTECH44</v>
      </c>
    </row>
    <row r="99" spans="3:7" x14ac:dyDescent="0.25">
      <c r="C99" s="300" t="s">
        <v>1353</v>
      </c>
      <c r="D99" s="300" t="s">
        <v>10</v>
      </c>
      <c r="E99" s="300" t="s">
        <v>1387</v>
      </c>
      <c r="F99" s="300" t="s">
        <v>1387</v>
      </c>
      <c r="G99" s="300" t="str">
        <f t="shared" si="0"/>
        <v>Aulne glutineuxF2BT31-RDVTECH44BT31-RDVTECH44</v>
      </c>
    </row>
    <row r="100" spans="3:7" x14ac:dyDescent="0.25">
      <c r="C100" s="300" t="s">
        <v>329</v>
      </c>
      <c r="D100" s="300" t="s">
        <v>10</v>
      </c>
      <c r="E100" s="300" t="s">
        <v>1387</v>
      </c>
      <c r="F100" s="300" t="s">
        <v>1387</v>
      </c>
      <c r="G100" s="300" t="str">
        <f t="shared" si="0"/>
        <v>Aulne vert F2BT31-RDVTECH44BT31-RDVTECH44</v>
      </c>
    </row>
    <row r="101" spans="3:7" x14ac:dyDescent="0.25">
      <c r="C101" s="300" t="s">
        <v>723</v>
      </c>
      <c r="D101" s="300" t="s">
        <v>10</v>
      </c>
      <c r="E101" s="300" t="s">
        <v>1387</v>
      </c>
      <c r="F101" s="300" t="s">
        <v>1387</v>
      </c>
      <c r="G101" s="300" t="str">
        <f t="shared" si="0"/>
        <v>Autre conifère exotiqueF2BT31-RDVTECH44BT31-RDVTECH44</v>
      </c>
    </row>
    <row r="102" spans="3:7" x14ac:dyDescent="0.25">
      <c r="C102" s="300" t="s">
        <v>493</v>
      </c>
      <c r="D102" s="300" t="s">
        <v>10</v>
      </c>
      <c r="E102" s="300" t="s">
        <v>1387</v>
      </c>
      <c r="F102" s="300" t="s">
        <v>1387</v>
      </c>
      <c r="G102" s="300" t="str">
        <f t="shared" si="0"/>
        <v>Autre feuillu exotiqueF2BT31-RDVTECH44BT31-RDVTECH44</v>
      </c>
    </row>
    <row r="103" spans="3:7" x14ac:dyDescent="0.25">
      <c r="C103" s="300" t="s">
        <v>888</v>
      </c>
      <c r="D103" s="300" t="s">
        <v>10</v>
      </c>
      <c r="E103" s="300" t="s">
        <v>1387</v>
      </c>
      <c r="F103" s="300" t="s">
        <v>1387</v>
      </c>
      <c r="G103" s="300" t="str">
        <f t="shared" si="0"/>
        <v>B1 génériqueF2BT31-RDVTECH44BT31-RDVTECH44</v>
      </c>
    </row>
    <row r="104" spans="3:7" x14ac:dyDescent="0.25">
      <c r="C104" s="300" t="s">
        <v>948</v>
      </c>
      <c r="D104" s="300" t="s">
        <v>10</v>
      </c>
      <c r="E104" s="300" t="s">
        <v>1387</v>
      </c>
      <c r="F104" s="300" t="s">
        <v>1387</v>
      </c>
      <c r="G104" s="300" t="str">
        <f t="shared" si="0"/>
        <v>B2 génériqueF2BT31-RDVTECH44BT31-RDVTECH44</v>
      </c>
    </row>
    <row r="105" spans="3:7" x14ac:dyDescent="0.25">
      <c r="C105" s="300" t="s">
        <v>607</v>
      </c>
      <c r="D105" s="300" t="s">
        <v>10</v>
      </c>
      <c r="E105" s="300" t="s">
        <v>1387</v>
      </c>
      <c r="F105" s="300" t="s">
        <v>1387</v>
      </c>
      <c r="G105" s="300" t="str">
        <f t="shared" si="0"/>
        <v>Bouleau génériqueF2BT31-RDVTECH44BT31-RDVTECH44</v>
      </c>
    </row>
    <row r="106" spans="3:7" x14ac:dyDescent="0.25">
      <c r="C106" s="300" t="s">
        <v>1333</v>
      </c>
      <c r="D106" s="300" t="s">
        <v>10</v>
      </c>
      <c r="E106" s="300" t="s">
        <v>1387</v>
      </c>
      <c r="F106" s="300" t="s">
        <v>1387</v>
      </c>
      <c r="G106" s="300" t="str">
        <f t="shared" si="0"/>
        <v>Bouleau pubescentF2BT31-RDVTECH44BT31-RDVTECH44</v>
      </c>
    </row>
    <row r="107" spans="3:7" x14ac:dyDescent="0.25">
      <c r="C107" s="300" t="s">
        <v>1338</v>
      </c>
      <c r="D107" s="300" t="s">
        <v>10</v>
      </c>
      <c r="E107" s="300" t="s">
        <v>1387</v>
      </c>
      <c r="F107" s="300" t="s">
        <v>1387</v>
      </c>
      <c r="G107" s="300" t="str">
        <f t="shared" si="0"/>
        <v>Bouleau verruqueuxF2BT31-RDVTECH44BT31-RDVTECH44</v>
      </c>
    </row>
    <row r="108" spans="3:7" x14ac:dyDescent="0.25">
      <c r="C108" s="300" t="s">
        <v>1126</v>
      </c>
      <c r="D108" s="300" t="s">
        <v>10</v>
      </c>
      <c r="E108" s="300" t="s">
        <v>1387</v>
      </c>
      <c r="F108" s="300" t="s">
        <v>1387</v>
      </c>
      <c r="G108" s="300" t="str">
        <f t="shared" si="0"/>
        <v>BourdaineF2BT31-RDVTECH44BT31-RDVTECH44</v>
      </c>
    </row>
    <row r="109" spans="3:7" x14ac:dyDescent="0.25">
      <c r="C109" s="300" t="s">
        <v>1285</v>
      </c>
      <c r="D109" s="300" t="s">
        <v>10</v>
      </c>
      <c r="E109" s="300" t="s">
        <v>1387</v>
      </c>
      <c r="F109" s="300" t="s">
        <v>1387</v>
      </c>
      <c r="G109" s="300" t="str">
        <f t="shared" si="0"/>
        <v>Bruyère arborescenteF2BT31-RDVTECH44BT31-RDVTECH44</v>
      </c>
    </row>
    <row r="110" spans="3:7" x14ac:dyDescent="0.25">
      <c r="C110" s="300" t="s">
        <v>585</v>
      </c>
      <c r="D110" s="300" t="s">
        <v>10</v>
      </c>
      <c r="E110" s="300" t="s">
        <v>1387</v>
      </c>
      <c r="F110" s="300" t="s">
        <v>1387</v>
      </c>
      <c r="G110" s="300" t="str">
        <f t="shared" si="0"/>
        <v>BuisF2BT31-RDVTECH44BT31-RDVTECH44</v>
      </c>
    </row>
    <row r="111" spans="3:7" x14ac:dyDescent="0.25">
      <c r="C111" s="300" t="s">
        <v>1005</v>
      </c>
      <c r="D111" s="300" t="s">
        <v>10</v>
      </c>
      <c r="E111" s="300" t="s">
        <v>1387</v>
      </c>
      <c r="F111" s="300" t="s">
        <v>1387</v>
      </c>
      <c r="G111" s="300" t="str">
        <f t="shared" si="0"/>
        <v>C1 génériqueF2BT31-RDVTECH44BT31-RDVTECH44</v>
      </c>
    </row>
    <row r="112" spans="3:7" x14ac:dyDescent="0.25">
      <c r="C112" s="300" t="s">
        <v>1216</v>
      </c>
      <c r="D112" s="300" t="s">
        <v>10</v>
      </c>
      <c r="E112" s="300" t="s">
        <v>1387</v>
      </c>
      <c r="F112" s="300" t="s">
        <v>1387</v>
      </c>
      <c r="G112" s="300" t="str">
        <f t="shared" si="0"/>
        <v>C2 génériqueF2BT31-RDVTECH44BT31-RDVTECH44</v>
      </c>
    </row>
    <row r="113" spans="3:7" x14ac:dyDescent="0.25">
      <c r="C113" s="300" t="s">
        <v>1259</v>
      </c>
      <c r="D113" s="300" t="s">
        <v>10</v>
      </c>
      <c r="E113" s="300" t="s">
        <v>1387</v>
      </c>
      <c r="F113" s="300" t="s">
        <v>1387</v>
      </c>
      <c r="G113" s="300" t="str">
        <f t="shared" si="0"/>
        <v>C3 génériqueF2BT31-RDVTECH44BT31-RDVTECH44</v>
      </c>
    </row>
    <row r="114" spans="3:7" x14ac:dyDescent="0.25">
      <c r="C114" s="300" t="s">
        <v>500</v>
      </c>
      <c r="D114" s="300" t="s">
        <v>10</v>
      </c>
      <c r="E114" s="300" t="s">
        <v>1387</v>
      </c>
      <c r="F114" s="300" t="s">
        <v>1387</v>
      </c>
      <c r="G114" s="300" t="str">
        <f t="shared" si="0"/>
        <v>CaroubierF2BT31-RDVTECH44BT31-RDVTECH44</v>
      </c>
    </row>
    <row r="115" spans="3:7" x14ac:dyDescent="0.25">
      <c r="C115" s="300" t="s">
        <v>505</v>
      </c>
      <c r="D115" s="300" t="s">
        <v>10</v>
      </c>
      <c r="E115" s="300" t="s">
        <v>1387</v>
      </c>
      <c r="F115" s="300" t="s">
        <v>1387</v>
      </c>
      <c r="G115" s="300" t="str">
        <f t="shared" si="0"/>
        <v>CatalpaF2BT31-RDVTECH44BT31-RDVTECH44</v>
      </c>
    </row>
    <row r="116" spans="3:7" x14ac:dyDescent="0.25">
      <c r="C116" s="300" t="s">
        <v>1137</v>
      </c>
      <c r="D116" s="300" t="s">
        <v>10</v>
      </c>
      <c r="E116" s="300" t="s">
        <v>1387</v>
      </c>
      <c r="F116" s="300" t="s">
        <v>1387</v>
      </c>
      <c r="G116" s="300" t="str">
        <f t="shared" si="0"/>
        <v>CédratierF2BT31-RDVTECH44BT31-RDVTECH44</v>
      </c>
    </row>
    <row r="117" spans="3:7" x14ac:dyDescent="0.25">
      <c r="C117" s="300" t="s">
        <v>868</v>
      </c>
      <c r="D117" s="300" t="s">
        <v>10</v>
      </c>
      <c r="E117" s="300" t="s">
        <v>1387</v>
      </c>
      <c r="F117" s="300" t="s">
        <v>1387</v>
      </c>
      <c r="G117" s="300" t="str">
        <f t="shared" si="0"/>
        <v>Cèdre de chypreF2BT31-RDVTECH44BT31-RDVTECH44</v>
      </c>
    </row>
    <row r="118" spans="3:7" x14ac:dyDescent="0.25">
      <c r="C118" s="300" t="s">
        <v>308</v>
      </c>
      <c r="D118" s="300" t="s">
        <v>10</v>
      </c>
      <c r="E118" s="300" t="s">
        <v>1387</v>
      </c>
      <c r="F118" s="300" t="s">
        <v>1387</v>
      </c>
      <c r="G118" s="300" t="str">
        <f t="shared" si="0"/>
        <v>Cèdre de l'AtlasF2BT31-RDVTECH44BT31-RDVTECH44</v>
      </c>
    </row>
    <row r="119" spans="3:7" x14ac:dyDescent="0.25">
      <c r="C119" s="300" t="s">
        <v>873</v>
      </c>
      <c r="D119" s="300" t="s">
        <v>10</v>
      </c>
      <c r="E119" s="300" t="s">
        <v>1387</v>
      </c>
      <c r="F119" s="300" t="s">
        <v>1387</v>
      </c>
      <c r="G119" s="300" t="str">
        <f t="shared" si="0"/>
        <v>Cèdre de l'HymalayaF2BT31-RDVTECH44BT31-RDVTECH44</v>
      </c>
    </row>
    <row r="120" spans="3:7" x14ac:dyDescent="0.25">
      <c r="C120" s="300" t="s">
        <v>864</v>
      </c>
      <c r="D120" s="300" t="s">
        <v>10</v>
      </c>
      <c r="E120" s="300" t="s">
        <v>1387</v>
      </c>
      <c r="F120" s="300" t="s">
        <v>1387</v>
      </c>
      <c r="G120" s="300" t="str">
        <f t="shared" si="0"/>
        <v>Cèdre du LibanF2BT31-RDVTECH44BT31-RDVTECH44</v>
      </c>
    </row>
    <row r="121" spans="3:7" x14ac:dyDescent="0.25">
      <c r="C121" s="300" t="s">
        <v>890</v>
      </c>
      <c r="D121" s="300" t="s">
        <v>10</v>
      </c>
      <c r="E121" s="300" t="s">
        <v>1387</v>
      </c>
      <c r="F121" s="300" t="s">
        <v>1387</v>
      </c>
      <c r="G121" s="300" t="str">
        <f t="shared" si="0"/>
        <v>Cedrus atlantica ou libaniF2BT31-RDVTECH44BT31-RDVTECH44</v>
      </c>
    </row>
    <row r="122" spans="3:7" x14ac:dyDescent="0.25">
      <c r="C122" s="300" t="s">
        <v>1020</v>
      </c>
      <c r="D122" s="300" t="s">
        <v>10</v>
      </c>
      <c r="E122" s="300" t="s">
        <v>1387</v>
      </c>
      <c r="F122" s="300" t="s">
        <v>1387</v>
      </c>
      <c r="G122" s="300" t="str">
        <f t="shared" si="0"/>
        <v>CerisierF2BT31-RDVTECH44BT31-RDVTECH44</v>
      </c>
    </row>
    <row r="123" spans="3:7" x14ac:dyDescent="0.25">
      <c r="C123" s="300" t="s">
        <v>1025</v>
      </c>
      <c r="D123" s="300" t="s">
        <v>10</v>
      </c>
      <c r="E123" s="300" t="s">
        <v>1387</v>
      </c>
      <c r="F123" s="300" t="s">
        <v>1387</v>
      </c>
      <c r="G123" s="300" t="str">
        <f t="shared" si="0"/>
        <v>Cerisier à grappesF2BT31-RDVTECH44BT31-RDVTECH44</v>
      </c>
    </row>
    <row r="124" spans="3:7" x14ac:dyDescent="0.25">
      <c r="C124" s="300" t="s">
        <v>1183</v>
      </c>
      <c r="D124" s="300" t="s">
        <v>10</v>
      </c>
      <c r="E124" s="300" t="s">
        <v>1387</v>
      </c>
      <c r="F124" s="300" t="s">
        <v>1387</v>
      </c>
      <c r="G124" s="300" t="str">
        <f t="shared" si="0"/>
        <v>Cerisier de Sainte-LucieF2BT31-RDVTECH44BT31-RDVTECH44</v>
      </c>
    </row>
    <row r="125" spans="3:7" x14ac:dyDescent="0.25">
      <c r="C125" s="300" t="s">
        <v>1035</v>
      </c>
      <c r="D125" s="300" t="s">
        <v>10</v>
      </c>
      <c r="E125" s="300" t="s">
        <v>1387</v>
      </c>
      <c r="F125" s="300" t="s">
        <v>1387</v>
      </c>
      <c r="G125" s="300" t="str">
        <f t="shared" si="0"/>
        <v>Cerisier tardifF2BT31-RDVTECH44BT31-RDVTECH44</v>
      </c>
    </row>
    <row r="126" spans="3:7" x14ac:dyDescent="0.25">
      <c r="C126" s="300" t="s">
        <v>1229</v>
      </c>
      <c r="D126" s="300" t="s">
        <v>10</v>
      </c>
      <c r="E126" s="300" t="s">
        <v>1387</v>
      </c>
      <c r="F126" s="300" t="s">
        <v>1387</v>
      </c>
      <c r="G126" s="300" t="str">
        <f t="shared" si="0"/>
        <v>CharmeF2BT31-RDVTECH44BT31-RDVTECH44</v>
      </c>
    </row>
    <row r="127" spans="3:7" x14ac:dyDescent="0.25">
      <c r="C127" s="300" t="s">
        <v>1233</v>
      </c>
      <c r="D127" s="300" t="s">
        <v>10</v>
      </c>
      <c r="E127" s="300" t="s">
        <v>1387</v>
      </c>
      <c r="F127" s="300" t="s">
        <v>1387</v>
      </c>
      <c r="G127" s="300" t="str">
        <f t="shared" si="0"/>
        <v>Charme houblonF2BT31-RDVTECH44BT31-RDVTECH44</v>
      </c>
    </row>
    <row r="128" spans="3:7" x14ac:dyDescent="0.25">
      <c r="C128" s="300" t="s">
        <v>640</v>
      </c>
      <c r="D128" s="300" t="s">
        <v>10</v>
      </c>
      <c r="E128" s="300" t="s">
        <v>1387</v>
      </c>
      <c r="F128" s="300" t="s">
        <v>1387</v>
      </c>
      <c r="G128" s="300" t="str">
        <f t="shared" si="0"/>
        <v>ChâtaignierF2BT31-RDVTECH44BT31-RDVTECH44</v>
      </c>
    </row>
    <row r="129" spans="3:7" x14ac:dyDescent="0.25">
      <c r="C129" s="300" t="s">
        <v>667</v>
      </c>
      <c r="D129" s="300" t="s">
        <v>10</v>
      </c>
      <c r="E129" s="300" t="s">
        <v>1387</v>
      </c>
      <c r="F129" s="300" t="s">
        <v>1387</v>
      </c>
      <c r="G129" s="300" t="str">
        <f t="shared" si="0"/>
        <v>Chêne cheveluF2BT31-RDVTECH44BT31-RDVTECH44</v>
      </c>
    </row>
    <row r="130" spans="3:7" x14ac:dyDescent="0.25">
      <c r="C130" s="300" t="s">
        <v>684</v>
      </c>
      <c r="D130" s="300" t="s">
        <v>10</v>
      </c>
      <c r="E130" s="300" t="s">
        <v>1387</v>
      </c>
      <c r="F130" s="300" t="s">
        <v>1387</v>
      </c>
      <c r="G130" s="300" t="str">
        <f t="shared" si="0"/>
        <v>Chêne des maraisF2BT31-RDVTECH44BT31-RDVTECH44</v>
      </c>
    </row>
    <row r="131" spans="3:7" x14ac:dyDescent="0.25">
      <c r="C131" s="300" t="s">
        <v>679</v>
      </c>
      <c r="D131" s="300" t="s">
        <v>10</v>
      </c>
      <c r="E131" s="300" t="s">
        <v>1387</v>
      </c>
      <c r="F131" s="300" t="s">
        <v>1387</v>
      </c>
      <c r="G131" s="300" t="str">
        <f t="shared" si="0"/>
        <v>Chêne écarlateF2BT31-RDVTECH44BT31-RDVTECH44</v>
      </c>
    </row>
    <row r="132" spans="3:7" x14ac:dyDescent="0.25">
      <c r="C132" s="300" t="s">
        <v>671</v>
      </c>
      <c r="D132" s="300" t="s">
        <v>10</v>
      </c>
      <c r="E132" s="300" t="s">
        <v>1387</v>
      </c>
      <c r="F132" s="300" t="s">
        <v>1387</v>
      </c>
      <c r="G132" s="300" t="str">
        <f t="shared" si="0"/>
        <v>Chêne faux-liègeF2BT31-RDVTECH44BT31-RDVTECH44</v>
      </c>
    </row>
    <row r="133" spans="3:7" x14ac:dyDescent="0.25">
      <c r="C133" s="300" t="s">
        <v>387</v>
      </c>
      <c r="D133" s="300" t="s">
        <v>10</v>
      </c>
      <c r="E133" s="300" t="s">
        <v>1387</v>
      </c>
      <c r="F133" s="300" t="s">
        <v>1387</v>
      </c>
      <c r="G133" s="300" t="str">
        <f t="shared" si="0"/>
        <v>Chêne pédonculéF2BT31-RDVTECH44BT31-RDVTECH44</v>
      </c>
    </row>
    <row r="134" spans="3:7" x14ac:dyDescent="0.25">
      <c r="C134" s="300" t="s">
        <v>653</v>
      </c>
      <c r="D134" s="300" t="s">
        <v>10</v>
      </c>
      <c r="E134" s="300" t="s">
        <v>1387</v>
      </c>
      <c r="F134" s="300" t="s">
        <v>1387</v>
      </c>
      <c r="G134" s="300" t="str">
        <f t="shared" si="0"/>
        <v>Chêne pubescentF2BT31-RDVTECH44BT31-RDVTECH44</v>
      </c>
    </row>
    <row r="135" spans="3:7" x14ac:dyDescent="0.25">
      <c r="C135" s="300" t="s">
        <v>630</v>
      </c>
      <c r="D135" s="300" t="s">
        <v>10</v>
      </c>
      <c r="E135" s="300" t="s">
        <v>1387</v>
      </c>
      <c r="F135" s="300" t="s">
        <v>1387</v>
      </c>
      <c r="G135" s="300" t="str">
        <f t="shared" si="0"/>
        <v>Chêne rougeF2BT31-RDVTECH44BT31-RDVTECH44</v>
      </c>
    </row>
    <row r="136" spans="3:7" x14ac:dyDescent="0.25">
      <c r="C136" s="300" t="s">
        <v>388</v>
      </c>
      <c r="D136" s="300" t="s">
        <v>10</v>
      </c>
      <c r="E136" s="300" t="s">
        <v>1387</v>
      </c>
      <c r="F136" s="300" t="s">
        <v>1387</v>
      </c>
      <c r="G136" s="300" t="str">
        <f t="shared" si="0"/>
        <v>Chêne sessileF2BT31-RDVTECH44BT31-RDVTECH44</v>
      </c>
    </row>
    <row r="137" spans="3:7" x14ac:dyDescent="0.25">
      <c r="C137" s="300" t="s">
        <v>658</v>
      </c>
      <c r="D137" s="300" t="s">
        <v>10</v>
      </c>
      <c r="E137" s="300" t="s">
        <v>1387</v>
      </c>
      <c r="F137" s="300" t="s">
        <v>1387</v>
      </c>
      <c r="G137" s="300" t="str">
        <f t="shared" si="0"/>
        <v>Chêne tauzinF2BT31-RDVTECH44BT31-RDVTECH44</v>
      </c>
    </row>
    <row r="138" spans="3:7" x14ac:dyDescent="0.25">
      <c r="C138" s="300" t="s">
        <v>635</v>
      </c>
      <c r="D138" s="300" t="s">
        <v>10</v>
      </c>
      <c r="E138" s="300" t="s">
        <v>1387</v>
      </c>
      <c r="F138" s="300" t="s">
        <v>1387</v>
      </c>
      <c r="G138" s="300" t="str">
        <f t="shared" si="0"/>
        <v>Chêne vertF2BT31-RDVTECH44BT31-RDVTECH44</v>
      </c>
    </row>
    <row r="139" spans="3:7" x14ac:dyDescent="0.25">
      <c r="C139" s="300" t="s">
        <v>674</v>
      </c>
      <c r="D139" s="300" t="s">
        <v>10</v>
      </c>
      <c r="E139" s="300" t="s">
        <v>1387</v>
      </c>
      <c r="F139" s="300" t="s">
        <v>1387</v>
      </c>
      <c r="G139" s="300" t="str">
        <f t="shared" si="0"/>
        <v>Chêne-liègeF2BT31-RDVTECH44BT31-RDVTECH44</v>
      </c>
    </row>
    <row r="140" spans="3:7" x14ac:dyDescent="0.25">
      <c r="C140" s="300" t="s">
        <v>1131</v>
      </c>
      <c r="D140" s="300" t="s">
        <v>10</v>
      </c>
      <c r="E140" s="300" t="s">
        <v>1387</v>
      </c>
      <c r="F140" s="300" t="s">
        <v>1387</v>
      </c>
      <c r="G140" s="300" t="str">
        <f t="shared" si="0"/>
        <v>CognassierF2BT31-RDVTECH44BT31-RDVTECH44</v>
      </c>
    </row>
    <row r="141" spans="3:7" x14ac:dyDescent="0.25">
      <c r="C141" s="300" t="s">
        <v>1060</v>
      </c>
      <c r="D141" s="300" t="s">
        <v>10</v>
      </c>
      <c r="E141" s="300" t="s">
        <v>1387</v>
      </c>
      <c r="F141" s="300" t="s">
        <v>1387</v>
      </c>
      <c r="G141" s="300" t="str">
        <f t="shared" si="0"/>
        <v>CormierF2BT31-RDVTECH44BT31-RDVTECH44</v>
      </c>
    </row>
    <row r="142" spans="3:7" x14ac:dyDescent="0.25">
      <c r="C142" s="300" t="s">
        <v>959</v>
      </c>
      <c r="D142" s="300" t="s">
        <v>10</v>
      </c>
      <c r="E142" s="300" t="s">
        <v>1387</v>
      </c>
      <c r="F142" s="300" t="s">
        <v>1387</v>
      </c>
      <c r="G142" s="300" t="str">
        <f t="shared" si="0"/>
        <v>Cornouiller mâleF2BT31-RDVTECH44BT31-RDVTECH44</v>
      </c>
    </row>
    <row r="143" spans="3:7" x14ac:dyDescent="0.25">
      <c r="C143" s="300" t="s">
        <v>725</v>
      </c>
      <c r="D143" s="300" t="s">
        <v>10</v>
      </c>
      <c r="E143" s="300" t="s">
        <v>1387</v>
      </c>
      <c r="F143" s="300" t="s">
        <v>1387</v>
      </c>
      <c r="G143" s="300" t="str">
        <f t="shared" si="0"/>
        <v>Cryptoméria du JaponF2BT31-RDVTECH44BT31-RDVTECH44</v>
      </c>
    </row>
    <row r="144" spans="3:7" x14ac:dyDescent="0.25">
      <c r="C144" s="300" t="s">
        <v>777</v>
      </c>
      <c r="D144" s="300" t="s">
        <v>10</v>
      </c>
      <c r="E144" s="300" t="s">
        <v>1387</v>
      </c>
      <c r="F144" s="300" t="s">
        <v>1387</v>
      </c>
      <c r="G144" s="300" t="str">
        <f t="shared" si="0"/>
        <v>Cupressus génériqueF2BT31-RDVTECH44BT31-RDVTECH44</v>
      </c>
    </row>
    <row r="145" spans="3:7" x14ac:dyDescent="0.25">
      <c r="C145" s="300" t="s">
        <v>718</v>
      </c>
      <c r="D145" s="300" t="s">
        <v>10</v>
      </c>
      <c r="E145" s="300" t="s">
        <v>1387</v>
      </c>
      <c r="F145" s="300" t="s">
        <v>1387</v>
      </c>
      <c r="G145" s="300" t="str">
        <f t="shared" ref="G145:G208" si="1">+_xlfn.CONCAT(C145:F145)</f>
        <v>Cyprès chauveF2BT31-RDVTECH44BT31-RDVTECH44</v>
      </c>
    </row>
    <row r="146" spans="3:7" x14ac:dyDescent="0.25">
      <c r="C146" s="300" t="s">
        <v>735</v>
      </c>
      <c r="D146" s="300" t="s">
        <v>10</v>
      </c>
      <c r="E146" s="300" t="s">
        <v>1387</v>
      </c>
      <c r="F146" s="300" t="s">
        <v>1387</v>
      </c>
      <c r="G146" s="300" t="str">
        <f t="shared" si="1"/>
        <v>Cyprès de LambertF2BT31-RDVTECH44BT31-RDVTECH44</v>
      </c>
    </row>
    <row r="147" spans="3:7" x14ac:dyDescent="0.25">
      <c r="C147" s="300" t="s">
        <v>713</v>
      </c>
      <c r="D147" s="300" t="s">
        <v>10</v>
      </c>
      <c r="E147" s="300" t="s">
        <v>1387</v>
      </c>
      <c r="F147" s="300" t="s">
        <v>1387</v>
      </c>
      <c r="G147" s="300" t="str">
        <f t="shared" si="1"/>
        <v>Cyprès de l'ArizonaF2BT31-RDVTECH44BT31-RDVTECH44</v>
      </c>
    </row>
    <row r="148" spans="3:7" x14ac:dyDescent="0.25">
      <c r="C148" s="300" t="s">
        <v>730</v>
      </c>
      <c r="D148" s="300" t="s">
        <v>10</v>
      </c>
      <c r="E148" s="300" t="s">
        <v>1387</v>
      </c>
      <c r="F148" s="300" t="s">
        <v>1387</v>
      </c>
      <c r="G148" s="300" t="str">
        <f t="shared" si="1"/>
        <v>Cyprès de LawsonF2BT31-RDVTECH44BT31-RDVTECH44</v>
      </c>
    </row>
    <row r="149" spans="3:7" x14ac:dyDescent="0.25">
      <c r="C149" s="301" t="s">
        <v>773</v>
      </c>
      <c r="D149" s="300" t="s">
        <v>10</v>
      </c>
      <c r="E149" s="300" t="s">
        <v>1387</v>
      </c>
      <c r="F149" s="300" t="s">
        <v>1387</v>
      </c>
      <c r="G149" s="300" t="str">
        <f t="shared" si="1"/>
        <v>Cypres de LeylandF2BT31-RDVTECH44BT31-RDVTECH44</v>
      </c>
    </row>
    <row r="150" spans="3:7" x14ac:dyDescent="0.25">
      <c r="C150" s="300" t="s">
        <v>753</v>
      </c>
      <c r="D150" s="300" t="s">
        <v>10</v>
      </c>
      <c r="E150" s="300" t="s">
        <v>1387</v>
      </c>
      <c r="F150" s="300" t="s">
        <v>1387</v>
      </c>
      <c r="G150" s="300" t="str">
        <f t="shared" si="1"/>
        <v>Cyprès de ProvenceF2BT31-RDVTECH44BT31-RDVTECH44</v>
      </c>
    </row>
    <row r="151" spans="3:7" x14ac:dyDescent="0.25">
      <c r="C151" s="300" t="s">
        <v>567</v>
      </c>
      <c r="D151" s="300" t="s">
        <v>10</v>
      </c>
      <c r="E151" s="300" t="s">
        <v>1387</v>
      </c>
      <c r="F151" s="300" t="s">
        <v>1387</v>
      </c>
      <c r="G151" s="300" t="str">
        <f t="shared" si="1"/>
        <v>Cytise aubourF2BT31-RDVTECH44BT31-RDVTECH44</v>
      </c>
    </row>
    <row r="152" spans="3:7" x14ac:dyDescent="0.25">
      <c r="C152" s="300" t="s">
        <v>562</v>
      </c>
      <c r="D152" s="300" t="s">
        <v>10</v>
      </c>
      <c r="E152" s="300" t="s">
        <v>1387</v>
      </c>
      <c r="F152" s="300" t="s">
        <v>1387</v>
      </c>
      <c r="G152" s="300" t="str">
        <f t="shared" si="1"/>
        <v>Cytise des AlpesF2BT31-RDVTECH44BT31-RDVTECH44</v>
      </c>
    </row>
    <row r="153" spans="3:7" x14ac:dyDescent="0.25">
      <c r="C153" s="300" t="s">
        <v>614</v>
      </c>
      <c r="D153" s="300" t="s">
        <v>10</v>
      </c>
      <c r="E153" s="300" t="s">
        <v>1387</v>
      </c>
      <c r="F153" s="300" t="s">
        <v>1387</v>
      </c>
      <c r="G153" s="300" t="str">
        <f t="shared" si="1"/>
        <v>Cytise génériqueF2BT31-RDVTECH44BT31-RDVTECH44</v>
      </c>
    </row>
    <row r="154" spans="3:7" x14ac:dyDescent="0.25">
      <c r="C154" s="300" t="s">
        <v>1300</v>
      </c>
      <c r="D154" s="300" t="s">
        <v>10</v>
      </c>
      <c r="E154" s="300" t="s">
        <v>1387</v>
      </c>
      <c r="F154" s="300" t="s">
        <v>1387</v>
      </c>
      <c r="G154" s="300" t="str">
        <f t="shared" si="1"/>
        <v>D1 génériqueF2BT31-RDVTECH44BT31-RDVTECH44</v>
      </c>
    </row>
    <row r="155" spans="3:7" x14ac:dyDescent="0.25">
      <c r="C155" s="300" t="s">
        <v>610</v>
      </c>
      <c r="D155" s="300" t="s">
        <v>10</v>
      </c>
      <c r="E155" s="300" t="s">
        <v>1387</v>
      </c>
      <c r="F155" s="300" t="s">
        <v>1387</v>
      </c>
      <c r="G155" s="300" t="str">
        <f t="shared" si="1"/>
        <v>D2 génériqueF2BT31-RDVTECH44BT31-RDVTECH44</v>
      </c>
    </row>
    <row r="156" spans="3:7" x14ac:dyDescent="0.25">
      <c r="C156" s="300" t="s">
        <v>131</v>
      </c>
      <c r="D156" s="300" t="s">
        <v>10</v>
      </c>
      <c r="E156" s="300" t="s">
        <v>1387</v>
      </c>
      <c r="F156" s="300" t="s">
        <v>1387</v>
      </c>
      <c r="G156" s="300" t="str">
        <f t="shared" si="1"/>
        <v>DouglasF2BT31-RDVTECH44BT31-RDVTECH44</v>
      </c>
    </row>
    <row r="157" spans="3:7" x14ac:dyDescent="0.25">
      <c r="C157" s="300" t="s">
        <v>644</v>
      </c>
      <c r="D157" s="300" t="s">
        <v>10</v>
      </c>
      <c r="E157" s="300" t="s">
        <v>1387</v>
      </c>
      <c r="F157" s="300" t="s">
        <v>1387</v>
      </c>
      <c r="G157" s="300" t="str">
        <f t="shared" si="1"/>
        <v>E1 génériqueF2BT31-RDVTECH44BT31-RDVTECH44</v>
      </c>
    </row>
    <row r="158" spans="3:7" x14ac:dyDescent="0.25">
      <c r="C158" s="300" t="s">
        <v>702</v>
      </c>
      <c r="D158" s="300" t="s">
        <v>10</v>
      </c>
      <c r="E158" s="300" t="s">
        <v>1387</v>
      </c>
      <c r="F158" s="300" t="s">
        <v>1387</v>
      </c>
      <c r="G158" s="300" t="str">
        <f t="shared" si="1"/>
        <v>E2 génériqueF2BT31-RDVTECH44BT31-RDVTECH44</v>
      </c>
    </row>
    <row r="159" spans="3:7" x14ac:dyDescent="0.25">
      <c r="C159" s="300" t="s">
        <v>785</v>
      </c>
      <c r="D159" s="300" t="s">
        <v>10</v>
      </c>
      <c r="E159" s="300" t="s">
        <v>1387</v>
      </c>
      <c r="F159" s="300" t="s">
        <v>1387</v>
      </c>
      <c r="G159" s="300" t="str">
        <f t="shared" si="1"/>
        <v>Epicéa communF2BT31-RDVTECH44BT31-RDVTECH44</v>
      </c>
    </row>
    <row r="160" spans="3:7" x14ac:dyDescent="0.25">
      <c r="C160" s="300" t="s">
        <v>792</v>
      </c>
      <c r="D160" s="300" t="s">
        <v>10</v>
      </c>
      <c r="E160" s="300" t="s">
        <v>1387</v>
      </c>
      <c r="F160" s="300" t="s">
        <v>1387</v>
      </c>
      <c r="G160" s="300" t="str">
        <f t="shared" si="1"/>
        <v>Epicéa de SitkaF2BT31-RDVTECH44BT31-RDVTECH44</v>
      </c>
    </row>
    <row r="161" spans="3:7" x14ac:dyDescent="0.25">
      <c r="C161" s="300" t="s">
        <v>796</v>
      </c>
      <c r="D161" s="300" t="s">
        <v>10</v>
      </c>
      <c r="E161" s="300" t="s">
        <v>1387</v>
      </c>
      <c r="F161" s="300" t="s">
        <v>1387</v>
      </c>
      <c r="G161" s="300" t="str">
        <f t="shared" si="1"/>
        <v>Epicéa omoricaF2BT31-RDVTECH44BT31-RDVTECH44</v>
      </c>
    </row>
    <row r="162" spans="3:7" x14ac:dyDescent="0.25">
      <c r="C162" s="300" t="s">
        <v>983</v>
      </c>
      <c r="D162" s="300" t="s">
        <v>10</v>
      </c>
      <c r="E162" s="300" t="s">
        <v>1387</v>
      </c>
      <c r="F162" s="300" t="s">
        <v>1387</v>
      </c>
      <c r="G162" s="300" t="str">
        <f t="shared" si="1"/>
        <v>Erable à feuilles d'obierF2BT31-RDVTECH44BT31-RDVTECH44</v>
      </c>
    </row>
    <row r="163" spans="3:7" x14ac:dyDescent="0.25">
      <c r="C163" s="300" t="s">
        <v>973</v>
      </c>
      <c r="D163" s="300" t="s">
        <v>10</v>
      </c>
      <c r="E163" s="300" t="s">
        <v>1387</v>
      </c>
      <c r="F163" s="300" t="s">
        <v>1387</v>
      </c>
      <c r="G163" s="300" t="str">
        <f t="shared" si="1"/>
        <v>Erable champêtreF2BT31-RDVTECH44BT31-RDVTECH44</v>
      </c>
    </row>
    <row r="164" spans="3:7" x14ac:dyDescent="0.25">
      <c r="C164" s="300" t="s">
        <v>978</v>
      </c>
      <c r="D164" s="300" t="s">
        <v>10</v>
      </c>
      <c r="E164" s="300" t="s">
        <v>1387</v>
      </c>
      <c r="F164" s="300" t="s">
        <v>1387</v>
      </c>
      <c r="G164" s="300" t="str">
        <f t="shared" si="1"/>
        <v>Erable de MontpellierF2BT31-RDVTECH44BT31-RDVTECH44</v>
      </c>
    </row>
    <row r="165" spans="3:7" x14ac:dyDescent="0.25">
      <c r="C165" s="300" t="s">
        <v>1003</v>
      </c>
      <c r="D165" s="300" t="s">
        <v>10</v>
      </c>
      <c r="E165" s="300" t="s">
        <v>1387</v>
      </c>
      <c r="F165" s="300" t="s">
        <v>1387</v>
      </c>
      <c r="G165" s="300" t="str">
        <f t="shared" si="1"/>
        <v>Erable générique F2BT31-RDVTECH44BT31-RDVTECH44</v>
      </c>
    </row>
    <row r="166" spans="3:7" x14ac:dyDescent="0.25">
      <c r="C166" s="300" t="s">
        <v>988</v>
      </c>
      <c r="D166" s="300" t="s">
        <v>10</v>
      </c>
      <c r="E166" s="300" t="s">
        <v>1387</v>
      </c>
      <c r="F166" s="300" t="s">
        <v>1387</v>
      </c>
      <c r="G166" s="300" t="str">
        <f t="shared" si="1"/>
        <v>Erable negundoF2BT31-RDVTECH44BT31-RDVTECH44</v>
      </c>
    </row>
    <row r="167" spans="3:7" x14ac:dyDescent="0.25">
      <c r="C167" s="300" t="s">
        <v>963</v>
      </c>
      <c r="D167" s="300" t="s">
        <v>10</v>
      </c>
      <c r="E167" s="300" t="s">
        <v>1387</v>
      </c>
      <c r="F167" s="300" t="s">
        <v>1387</v>
      </c>
      <c r="G167" s="300" t="str">
        <f t="shared" si="1"/>
        <v>Erable planeF2BT31-RDVTECH44BT31-RDVTECH44</v>
      </c>
    </row>
    <row r="168" spans="3:7" x14ac:dyDescent="0.25">
      <c r="C168" s="300" t="s">
        <v>968</v>
      </c>
      <c r="D168" s="300" t="s">
        <v>10</v>
      </c>
      <c r="E168" s="300" t="s">
        <v>1387</v>
      </c>
      <c r="F168" s="300" t="s">
        <v>1387</v>
      </c>
      <c r="G168" s="300" t="str">
        <f t="shared" si="1"/>
        <v>Erable sycomoreF2BT31-RDVTECH44BT31-RDVTECH44</v>
      </c>
    </row>
    <row r="169" spans="3:7" x14ac:dyDescent="0.25">
      <c r="C169" s="300" t="s">
        <v>1266</v>
      </c>
      <c r="D169" s="300" t="s">
        <v>10</v>
      </c>
      <c r="E169" s="300" t="s">
        <v>1387</v>
      </c>
      <c r="F169" s="300" t="s">
        <v>1387</v>
      </c>
      <c r="G169" s="300" t="str">
        <f t="shared" si="1"/>
        <v>Eucalyptus (Genre)F2BT31-RDVTECH44BT31-RDVTECH44</v>
      </c>
    </row>
    <row r="170" spans="3:7" x14ac:dyDescent="0.25">
      <c r="C170" s="300" t="s">
        <v>612</v>
      </c>
      <c r="D170" s="300" t="s">
        <v>10</v>
      </c>
      <c r="E170" s="300" t="s">
        <v>1387</v>
      </c>
      <c r="F170" s="300" t="s">
        <v>1387</v>
      </c>
      <c r="G170" s="300" t="str">
        <f t="shared" si="1"/>
        <v>Feuillu exotiqueF2BT31-RDVTECH44BT31-RDVTECH44</v>
      </c>
    </row>
    <row r="171" spans="3:7" x14ac:dyDescent="0.25">
      <c r="C171" s="300" t="s">
        <v>442</v>
      </c>
      <c r="D171" s="300" t="s">
        <v>10</v>
      </c>
      <c r="E171" s="300" t="s">
        <v>1387</v>
      </c>
      <c r="F171" s="300" t="s">
        <v>1387</v>
      </c>
      <c r="G171" s="300" t="str">
        <f t="shared" si="1"/>
        <v>Figuier de CarieF2BT31-RDVTECH44BT31-RDVTECH44</v>
      </c>
    </row>
    <row r="172" spans="3:7" x14ac:dyDescent="0.25">
      <c r="C172" s="300" t="s">
        <v>1147</v>
      </c>
      <c r="D172" s="300" t="s">
        <v>10</v>
      </c>
      <c r="E172" s="300" t="s">
        <v>1387</v>
      </c>
      <c r="F172" s="300" t="s">
        <v>1387</v>
      </c>
      <c r="G172" s="300" t="str">
        <f t="shared" si="1"/>
        <v>Filaire à feuilles étroitesF2BT31-RDVTECH44BT31-RDVTECH44</v>
      </c>
    </row>
    <row r="173" spans="3:7" x14ac:dyDescent="0.25">
      <c r="C173" s="300" t="s">
        <v>1152</v>
      </c>
      <c r="D173" s="300" t="s">
        <v>10</v>
      </c>
      <c r="E173" s="300" t="s">
        <v>1387</v>
      </c>
      <c r="F173" s="300" t="s">
        <v>1387</v>
      </c>
      <c r="G173" s="300" t="str">
        <f t="shared" si="1"/>
        <v>Filaire à feuilles largesF2BT31-RDVTECH44BT31-RDVTECH44</v>
      </c>
    </row>
    <row r="174" spans="3:7" x14ac:dyDescent="0.25">
      <c r="C174" s="300" t="s">
        <v>508</v>
      </c>
      <c r="D174" s="300" t="s">
        <v>10</v>
      </c>
      <c r="E174" s="300" t="s">
        <v>1387</v>
      </c>
      <c r="F174" s="300" t="s">
        <v>1387</v>
      </c>
      <c r="G174" s="300" t="str">
        <f t="shared" si="1"/>
        <v>FilaoF2BT31-RDVTECH44BT31-RDVTECH44</v>
      </c>
    </row>
    <row r="175" spans="3:7" x14ac:dyDescent="0.25">
      <c r="C175" s="300" t="s">
        <v>1246</v>
      </c>
      <c r="D175" s="300" t="s">
        <v>10</v>
      </c>
      <c r="E175" s="300" t="s">
        <v>1387</v>
      </c>
      <c r="F175" s="300" t="s">
        <v>1387</v>
      </c>
      <c r="G175" s="300" t="str">
        <f t="shared" si="1"/>
        <v>Frêne à  fleurF2BT31-RDVTECH44BT31-RDVTECH44</v>
      </c>
    </row>
    <row r="176" spans="3:7" x14ac:dyDescent="0.25">
      <c r="C176" s="300" t="s">
        <v>1241</v>
      </c>
      <c r="D176" s="300" t="s">
        <v>10</v>
      </c>
      <c r="E176" s="300" t="s">
        <v>1387</v>
      </c>
      <c r="F176" s="300" t="s">
        <v>1387</v>
      </c>
      <c r="G176" s="300" t="str">
        <f t="shared" si="1"/>
        <v>Frêne communF2BT31-RDVTECH44BT31-RDVTECH44</v>
      </c>
    </row>
    <row r="177" spans="3:7" x14ac:dyDescent="0.25">
      <c r="C177" s="300" t="s">
        <v>1256</v>
      </c>
      <c r="D177" s="300" t="s">
        <v>10</v>
      </c>
      <c r="E177" s="300" t="s">
        <v>1387</v>
      </c>
      <c r="F177" s="300" t="s">
        <v>1387</v>
      </c>
      <c r="G177" s="300" t="str">
        <f t="shared" si="1"/>
        <v>Frêne d'AmériqueF2BT31-RDVTECH44BT31-RDVTECH44</v>
      </c>
    </row>
    <row r="178" spans="3:7" x14ac:dyDescent="0.25">
      <c r="C178" s="300" t="s">
        <v>1251</v>
      </c>
      <c r="D178" s="300" t="s">
        <v>10</v>
      </c>
      <c r="E178" s="300" t="s">
        <v>1387</v>
      </c>
      <c r="F178" s="300" t="s">
        <v>1387</v>
      </c>
      <c r="G178" s="300" t="str">
        <f t="shared" si="1"/>
        <v>Frêne oxyphylleF2BT31-RDVTECH44BT31-RDVTECH44</v>
      </c>
    </row>
    <row r="179" spans="3:7" x14ac:dyDescent="0.25">
      <c r="C179" s="300" t="s">
        <v>1218</v>
      </c>
      <c r="D179" s="300" t="s">
        <v>10</v>
      </c>
      <c r="E179" s="300" t="s">
        <v>1387</v>
      </c>
      <c r="F179" s="300" t="s">
        <v>1387</v>
      </c>
      <c r="G179" s="300" t="str">
        <f t="shared" si="1"/>
        <v>Fruitiers diversF2BT31-RDVTECH44BT31-RDVTECH44</v>
      </c>
    </row>
    <row r="180" spans="3:7" x14ac:dyDescent="0.25">
      <c r="C180" s="300" t="s">
        <v>993</v>
      </c>
      <c r="D180" s="300" t="s">
        <v>10</v>
      </c>
      <c r="E180" s="300" t="s">
        <v>1387</v>
      </c>
      <c r="F180" s="300" t="s">
        <v>1387</v>
      </c>
      <c r="G180" s="300" t="str">
        <f t="shared" si="1"/>
        <v>Fusain d'EuropeF2BT31-RDVTECH44BT31-RDVTECH44</v>
      </c>
    </row>
    <row r="181" spans="3:7" x14ac:dyDescent="0.25">
      <c r="C181" s="300" t="s">
        <v>761</v>
      </c>
      <c r="D181" s="300" t="s">
        <v>10</v>
      </c>
      <c r="E181" s="300" t="s">
        <v>1387</v>
      </c>
      <c r="F181" s="300" t="s">
        <v>1387</v>
      </c>
      <c r="G181" s="300" t="str">
        <f t="shared" si="1"/>
        <v>Genévrier communF2BT31-RDVTECH44BT31-RDVTECH44</v>
      </c>
    </row>
    <row r="182" spans="3:7" x14ac:dyDescent="0.25">
      <c r="C182" s="300" t="s">
        <v>766</v>
      </c>
      <c r="D182" s="300" t="s">
        <v>10</v>
      </c>
      <c r="E182" s="300" t="s">
        <v>1387</v>
      </c>
      <c r="F182" s="300" t="s">
        <v>1387</v>
      </c>
      <c r="G182" s="300" t="str">
        <f t="shared" si="1"/>
        <v>Genévrier oxycèdreF2BT31-RDVTECH44BT31-RDVTECH44</v>
      </c>
    </row>
    <row r="183" spans="3:7" x14ac:dyDescent="0.25">
      <c r="C183" s="300" t="s">
        <v>757</v>
      </c>
      <c r="D183" s="300" t="s">
        <v>10</v>
      </c>
      <c r="E183" s="300" t="s">
        <v>1387</v>
      </c>
      <c r="F183" s="300" t="s">
        <v>1387</v>
      </c>
      <c r="G183" s="300" t="str">
        <f t="shared" si="1"/>
        <v>Genévrier thurifèreF2BT31-RDVTECH44BT31-RDVTECH44</v>
      </c>
    </row>
    <row r="184" spans="3:7" x14ac:dyDescent="0.25">
      <c r="C184" s="300" t="s">
        <v>1222</v>
      </c>
      <c r="D184" s="300" t="s">
        <v>10</v>
      </c>
      <c r="E184" s="300" t="s">
        <v>1387</v>
      </c>
      <c r="F184" s="300" t="s">
        <v>1387</v>
      </c>
      <c r="G184" s="300" t="str">
        <f t="shared" si="1"/>
        <v>Genre prunusF2BT31-RDVTECH44BT31-RDVTECH44</v>
      </c>
    </row>
    <row r="185" spans="3:7" x14ac:dyDescent="0.25">
      <c r="C185" s="300" t="s">
        <v>1225</v>
      </c>
      <c r="D185" s="300" t="s">
        <v>10</v>
      </c>
      <c r="E185" s="300" t="s">
        <v>1387</v>
      </c>
      <c r="F185" s="300" t="s">
        <v>1387</v>
      </c>
      <c r="G185" s="300" t="str">
        <f t="shared" si="1"/>
        <v>HêtreF2BT31-RDVTECH44BT31-RDVTECH44</v>
      </c>
    </row>
    <row r="186" spans="3:7" x14ac:dyDescent="0.25">
      <c r="C186" s="300" t="s">
        <v>998</v>
      </c>
      <c r="D186" s="300" t="s">
        <v>10</v>
      </c>
      <c r="E186" s="300" t="s">
        <v>1387</v>
      </c>
      <c r="F186" s="300" t="s">
        <v>1387</v>
      </c>
      <c r="G186" s="300" t="str">
        <f t="shared" si="1"/>
        <v>HouxF2BT31-RDVTECH44BT31-RDVTECH44</v>
      </c>
    </row>
    <row r="187" spans="3:7" x14ac:dyDescent="0.25">
      <c r="C187" s="300" t="s">
        <v>1237</v>
      </c>
      <c r="D187" s="300" t="s">
        <v>10</v>
      </c>
      <c r="E187" s="300" t="s">
        <v>1387</v>
      </c>
      <c r="F187" s="300" t="s">
        <v>1387</v>
      </c>
      <c r="G187" s="300" t="str">
        <f t="shared" si="1"/>
        <v>IfF2BT31-RDVTECH44BT31-RDVTECH44</v>
      </c>
    </row>
    <row r="188" spans="3:7" x14ac:dyDescent="0.25">
      <c r="C188" s="300" t="s">
        <v>779</v>
      </c>
      <c r="D188" s="300" t="s">
        <v>10</v>
      </c>
      <c r="E188" s="300" t="s">
        <v>1387</v>
      </c>
      <c r="F188" s="300" t="s">
        <v>1387</v>
      </c>
      <c r="G188" s="300" t="str">
        <f t="shared" si="1"/>
        <v>inconnu (resineux) sp.F2BT31-RDVTECH44BT31-RDVTECH44</v>
      </c>
    </row>
    <row r="189" spans="3:7" x14ac:dyDescent="0.25">
      <c r="C189" s="300" t="s">
        <v>1157</v>
      </c>
      <c r="D189" s="300" t="s">
        <v>10</v>
      </c>
      <c r="E189" s="300" t="s">
        <v>1387</v>
      </c>
      <c r="F189" s="300" t="s">
        <v>1387</v>
      </c>
      <c r="G189" s="300" t="str">
        <f t="shared" si="1"/>
        <v>KakiF2BT31-RDVTECH44BT31-RDVTECH44</v>
      </c>
    </row>
    <row r="190" spans="3:7" x14ac:dyDescent="0.25">
      <c r="C190" s="300" t="s">
        <v>1160</v>
      </c>
      <c r="D190" s="300" t="s">
        <v>10</v>
      </c>
      <c r="E190" s="300" t="s">
        <v>1387</v>
      </c>
      <c r="F190" s="300" t="s">
        <v>1387</v>
      </c>
      <c r="G190" s="300" t="str">
        <f t="shared" si="1"/>
        <v>Laurier nobleF2BT31-RDVTECH44BT31-RDVTECH44</v>
      </c>
    </row>
    <row r="191" spans="3:7" x14ac:dyDescent="0.25">
      <c r="C191" s="300" t="s">
        <v>513</v>
      </c>
      <c r="D191" s="300" t="s">
        <v>10</v>
      </c>
      <c r="E191" s="300" t="s">
        <v>1387</v>
      </c>
      <c r="F191" s="300" t="s">
        <v>1387</v>
      </c>
      <c r="G191" s="300" t="str">
        <f t="shared" si="1"/>
        <v>LiquidambarF2BT31-RDVTECH44BT31-RDVTECH44</v>
      </c>
    </row>
    <row r="192" spans="3:7" x14ac:dyDescent="0.25">
      <c r="C192" s="300" t="s">
        <v>1140</v>
      </c>
      <c r="D192" s="300" t="s">
        <v>10</v>
      </c>
      <c r="E192" s="300" t="s">
        <v>1387</v>
      </c>
      <c r="F192" s="300" t="s">
        <v>1387</v>
      </c>
      <c r="G192" s="300" t="str">
        <f t="shared" si="1"/>
        <v>MandarinierF2BT31-RDVTECH44BT31-RDVTECH44</v>
      </c>
    </row>
    <row r="193" spans="3:7" x14ac:dyDescent="0.25">
      <c r="C193" s="300" t="s">
        <v>518</v>
      </c>
      <c r="D193" s="300" t="s">
        <v>10</v>
      </c>
      <c r="E193" s="300" t="s">
        <v>1387</v>
      </c>
      <c r="F193" s="300" t="s">
        <v>1387</v>
      </c>
      <c r="G193" s="300" t="str">
        <f t="shared" si="1"/>
        <v>Marronnier d'IndeF2BT31-RDVTECH44BT31-RDVTECH44</v>
      </c>
    </row>
    <row r="194" spans="3:7" x14ac:dyDescent="0.25">
      <c r="C194" s="300" t="s">
        <v>312</v>
      </c>
      <c r="D194" s="300" t="s">
        <v>10</v>
      </c>
      <c r="E194" s="300" t="s">
        <v>1387</v>
      </c>
      <c r="F194" s="300" t="s">
        <v>1387</v>
      </c>
      <c r="G194" s="300" t="str">
        <f t="shared" si="1"/>
        <v>Mélèze d'EuropeF2BT31-RDVTECH44BT31-RDVTECH44</v>
      </c>
    </row>
    <row r="195" spans="3:7" x14ac:dyDescent="0.25">
      <c r="C195" s="300" t="s">
        <v>883</v>
      </c>
      <c r="D195" s="300" t="s">
        <v>10</v>
      </c>
      <c r="E195" s="300" t="s">
        <v>1387</v>
      </c>
      <c r="F195" s="300" t="s">
        <v>1387</v>
      </c>
      <c r="G195" s="300" t="str">
        <f t="shared" si="1"/>
        <v>Mélèze du JaponF2BT31-RDVTECH44BT31-RDVTECH44</v>
      </c>
    </row>
    <row r="196" spans="3:7" x14ac:dyDescent="0.25">
      <c r="C196" s="300" t="s">
        <v>878</v>
      </c>
      <c r="D196" s="300" t="s">
        <v>10</v>
      </c>
      <c r="E196" s="300" t="s">
        <v>1387</v>
      </c>
      <c r="F196" s="300" t="s">
        <v>1387</v>
      </c>
      <c r="G196" s="300" t="str">
        <f t="shared" si="1"/>
        <v>Mélèze hybrideF2BT31-RDVTECH44BT31-RDVTECH44</v>
      </c>
    </row>
    <row r="197" spans="3:7" x14ac:dyDescent="0.25">
      <c r="C197" s="300" t="s">
        <v>1030</v>
      </c>
      <c r="D197" s="300" t="s">
        <v>10</v>
      </c>
      <c r="E197" s="300" t="s">
        <v>1387</v>
      </c>
      <c r="F197" s="300" t="s">
        <v>1387</v>
      </c>
      <c r="G197" s="300" t="str">
        <f t="shared" si="1"/>
        <v>MerisierF2BT31-RDVTECH44BT31-RDVTECH44</v>
      </c>
    </row>
    <row r="198" spans="3:7" x14ac:dyDescent="0.25">
      <c r="C198" s="300" t="s">
        <v>663</v>
      </c>
      <c r="D198" s="300" t="s">
        <v>10</v>
      </c>
      <c r="E198" s="300" t="s">
        <v>1387</v>
      </c>
      <c r="F198" s="300" t="s">
        <v>1387</v>
      </c>
      <c r="G198" s="300" t="str">
        <f t="shared" si="1"/>
        <v>MicocoulierF2BT31-RDVTECH44BT31-RDVTECH44</v>
      </c>
    </row>
    <row r="199" spans="3:7" x14ac:dyDescent="0.25">
      <c r="C199" s="300" t="s">
        <v>523</v>
      </c>
      <c r="D199" s="300" t="s">
        <v>10</v>
      </c>
      <c r="E199" s="300" t="s">
        <v>1387</v>
      </c>
      <c r="F199" s="300" t="s">
        <v>1387</v>
      </c>
      <c r="G199" s="300" t="str">
        <f t="shared" si="1"/>
        <v>MimosaF2BT31-RDVTECH44BT31-RDVTECH44</v>
      </c>
    </row>
    <row r="200" spans="3:7" x14ac:dyDescent="0.25">
      <c r="C200" s="300" t="s">
        <v>689</v>
      </c>
      <c r="D200" s="300" t="s">
        <v>10</v>
      </c>
      <c r="E200" s="300" t="s">
        <v>1387</v>
      </c>
      <c r="F200" s="300" t="s">
        <v>1387</v>
      </c>
      <c r="G200" s="300" t="str">
        <f t="shared" si="1"/>
        <v>Murier blancF2BT31-RDVTECH44BT31-RDVTECH44</v>
      </c>
    </row>
    <row r="201" spans="3:7" x14ac:dyDescent="0.25">
      <c r="C201" s="300" t="s">
        <v>694</v>
      </c>
      <c r="D201" s="300" t="s">
        <v>10</v>
      </c>
      <c r="E201" s="300" t="s">
        <v>1387</v>
      </c>
      <c r="F201" s="300" t="s">
        <v>1387</v>
      </c>
      <c r="G201" s="300" t="str">
        <f t="shared" si="1"/>
        <v>Murier de ChineF2BT31-RDVTECH44BT31-RDVTECH44</v>
      </c>
    </row>
    <row r="202" spans="3:7" x14ac:dyDescent="0.25">
      <c r="C202" s="300" t="s">
        <v>704</v>
      </c>
      <c r="D202" s="300" t="s">
        <v>10</v>
      </c>
      <c r="E202" s="300" t="s">
        <v>1387</v>
      </c>
      <c r="F202" s="300" t="s">
        <v>1387</v>
      </c>
      <c r="G202" s="300" t="str">
        <f t="shared" si="1"/>
        <v>Murier génériqueF2BT31-RDVTECH44BT31-RDVTECH44</v>
      </c>
    </row>
    <row r="203" spans="3:7" x14ac:dyDescent="0.25">
      <c r="C203" s="300" t="s">
        <v>697</v>
      </c>
      <c r="D203" s="300" t="s">
        <v>10</v>
      </c>
      <c r="E203" s="300" t="s">
        <v>1387</v>
      </c>
      <c r="F203" s="300" t="s">
        <v>1387</v>
      </c>
      <c r="G203" s="300" t="str">
        <f t="shared" si="1"/>
        <v>Murier noirF2BT31-RDVTECH44BT31-RDVTECH44</v>
      </c>
    </row>
    <row r="204" spans="3:7" x14ac:dyDescent="0.25">
      <c r="C204" s="300" t="s">
        <v>1201</v>
      </c>
      <c r="D204" s="300" t="s">
        <v>10</v>
      </c>
      <c r="E204" s="300" t="s">
        <v>1387</v>
      </c>
      <c r="F204" s="300" t="s">
        <v>1387</v>
      </c>
      <c r="G204" s="300" t="str">
        <f t="shared" si="1"/>
        <v>Nerprun alaterneF2BT31-RDVTECH44BT31-RDVTECH44</v>
      </c>
    </row>
    <row r="205" spans="3:7" x14ac:dyDescent="0.25">
      <c r="C205" s="300" t="s">
        <v>1211</v>
      </c>
      <c r="D205" s="300" t="s">
        <v>10</v>
      </c>
      <c r="E205" s="300" t="s">
        <v>1387</v>
      </c>
      <c r="F205" s="300" t="s">
        <v>1387</v>
      </c>
      <c r="G205" s="300" t="str">
        <f t="shared" si="1"/>
        <v>Nerprun des AlpesF2BT31-RDVTECH44BT31-RDVTECH44</v>
      </c>
    </row>
    <row r="206" spans="3:7" x14ac:dyDescent="0.25">
      <c r="C206" s="300" t="s">
        <v>1206</v>
      </c>
      <c r="D206" s="300" t="s">
        <v>10</v>
      </c>
      <c r="E206" s="300" t="s">
        <v>1387</v>
      </c>
      <c r="F206" s="300" t="s">
        <v>1387</v>
      </c>
      <c r="G206" s="300" t="str">
        <f t="shared" si="1"/>
        <v>Nerprun purgatifF2BT31-RDVTECH44BT31-RDVTECH44</v>
      </c>
    </row>
    <row r="207" spans="3:7" x14ac:dyDescent="0.25">
      <c r="C207" s="300" t="s">
        <v>1262</v>
      </c>
      <c r="D207" s="300" t="s">
        <v>10</v>
      </c>
      <c r="E207" s="300" t="s">
        <v>1387</v>
      </c>
      <c r="F207" s="300" t="s">
        <v>1387</v>
      </c>
      <c r="G207" s="300" t="str">
        <f t="shared" si="1"/>
        <v>Noisetier coudrierF2BT31-RDVTECH44BT31-RDVTECH44</v>
      </c>
    </row>
    <row r="208" spans="3:7" x14ac:dyDescent="0.25">
      <c r="C208" s="300" t="s">
        <v>1113</v>
      </c>
      <c r="D208" s="300" t="s">
        <v>10</v>
      </c>
      <c r="E208" s="300" t="s">
        <v>1387</v>
      </c>
      <c r="F208" s="300" t="s">
        <v>1387</v>
      </c>
      <c r="G208" s="300" t="str">
        <f t="shared" si="1"/>
        <v>Noyer communF2BT31-RDVTECH44BT31-RDVTECH44</v>
      </c>
    </row>
    <row r="209" spans="3:7" x14ac:dyDescent="0.25">
      <c r="C209" s="300" t="s">
        <v>1118</v>
      </c>
      <c r="D209" s="300" t="s">
        <v>10</v>
      </c>
      <c r="E209" s="300" t="s">
        <v>1387</v>
      </c>
      <c r="F209" s="300" t="s">
        <v>1387</v>
      </c>
      <c r="G209" s="300" t="str">
        <f t="shared" ref="G209:G272" si="2">+_xlfn.CONCAT(C209:F209)</f>
        <v>Noyer noirF2BT31-RDVTECH44BT31-RDVTECH44</v>
      </c>
    </row>
    <row r="210" spans="3:7" x14ac:dyDescent="0.25">
      <c r="C210" s="300" t="s">
        <v>1163</v>
      </c>
      <c r="D210" s="300" t="s">
        <v>10</v>
      </c>
      <c r="E210" s="300" t="s">
        <v>1387</v>
      </c>
      <c r="F210" s="300" t="s">
        <v>1387</v>
      </c>
      <c r="G210" s="300" t="str">
        <f t="shared" si="2"/>
        <v>Olivier de BohêmeF2BT31-RDVTECH44BT31-RDVTECH44</v>
      </c>
    </row>
    <row r="211" spans="3:7" x14ac:dyDescent="0.25">
      <c r="C211" s="300" t="s">
        <v>1008</v>
      </c>
      <c r="D211" s="300" t="s">
        <v>10</v>
      </c>
      <c r="E211" s="300" t="s">
        <v>1387</v>
      </c>
      <c r="F211" s="300" t="s">
        <v>1387</v>
      </c>
      <c r="G211" s="300" t="str">
        <f t="shared" si="2"/>
        <v>Olivier d'EuropeF2BT31-RDVTECH44BT31-RDVTECH44</v>
      </c>
    </row>
    <row r="212" spans="3:7" x14ac:dyDescent="0.25">
      <c r="C212" s="300" t="s">
        <v>1134</v>
      </c>
      <c r="D212" s="300" t="s">
        <v>10</v>
      </c>
      <c r="E212" s="300" t="s">
        <v>1387</v>
      </c>
      <c r="F212" s="300" t="s">
        <v>1387</v>
      </c>
      <c r="G212" s="300" t="str">
        <f t="shared" si="2"/>
        <v>OrangerF2BT31-RDVTECH44BT31-RDVTECH44</v>
      </c>
    </row>
    <row r="213" spans="3:7" x14ac:dyDescent="0.25">
      <c r="C213" s="300" t="s">
        <v>1166</v>
      </c>
      <c r="D213" s="300" t="s">
        <v>10</v>
      </c>
      <c r="E213" s="300" t="s">
        <v>1387</v>
      </c>
      <c r="F213" s="300" t="s">
        <v>1387</v>
      </c>
      <c r="G213" s="300" t="str">
        <f t="shared" si="2"/>
        <v>Oranger des OsagesF2BT31-RDVTECH44BT31-RDVTECH44</v>
      </c>
    </row>
    <row r="214" spans="3:7" x14ac:dyDescent="0.25">
      <c r="C214" s="300" t="s">
        <v>1270</v>
      </c>
      <c r="D214" s="300" t="s">
        <v>10</v>
      </c>
      <c r="E214" s="300" t="s">
        <v>1387</v>
      </c>
      <c r="F214" s="300" t="s">
        <v>1387</v>
      </c>
      <c r="G214" s="300" t="str">
        <f t="shared" si="2"/>
        <v>Orme champêtreF2BT31-RDVTECH44BT31-RDVTECH44</v>
      </c>
    </row>
    <row r="215" spans="3:7" x14ac:dyDescent="0.25">
      <c r="C215" s="300" t="s">
        <v>1280</v>
      </c>
      <c r="D215" s="300" t="s">
        <v>10</v>
      </c>
      <c r="E215" s="300" t="s">
        <v>1387</v>
      </c>
      <c r="F215" s="300" t="s">
        <v>1387</v>
      </c>
      <c r="G215" s="300" t="str">
        <f t="shared" si="2"/>
        <v>Orme de montagneF2BT31-RDVTECH44BT31-RDVTECH44</v>
      </c>
    </row>
    <row r="216" spans="3:7" x14ac:dyDescent="0.25">
      <c r="C216" s="300" t="s">
        <v>1302</v>
      </c>
      <c r="D216" s="300" t="s">
        <v>10</v>
      </c>
      <c r="E216" s="300" t="s">
        <v>1387</v>
      </c>
      <c r="F216" s="300" t="s">
        <v>1387</v>
      </c>
      <c r="G216" s="300" t="str">
        <f t="shared" si="2"/>
        <v>Orme génériqueF2BT31-RDVTECH44BT31-RDVTECH44</v>
      </c>
    </row>
    <row r="217" spans="3:7" x14ac:dyDescent="0.25">
      <c r="C217" s="300" t="s">
        <v>1275</v>
      </c>
      <c r="D217" s="300" t="s">
        <v>10</v>
      </c>
      <c r="E217" s="300" t="s">
        <v>1387</v>
      </c>
      <c r="F217" s="300" t="s">
        <v>1387</v>
      </c>
      <c r="G217" s="300" t="str">
        <f t="shared" si="2"/>
        <v>Orme lisseF2BT31-RDVTECH44BT31-RDVTECH44</v>
      </c>
    </row>
    <row r="218" spans="3:7" x14ac:dyDescent="0.25">
      <c r="C218" s="300" t="s">
        <v>1123</v>
      </c>
      <c r="D218" s="300" t="s">
        <v>10</v>
      </c>
      <c r="E218" s="300" t="s">
        <v>1387</v>
      </c>
      <c r="F218" s="300" t="s">
        <v>1387</v>
      </c>
      <c r="G218" s="300" t="str">
        <f t="shared" si="2"/>
        <v>PaulowniaF2BT31-RDVTECH44BT31-RDVTECH44</v>
      </c>
    </row>
    <row r="219" spans="3:7" x14ac:dyDescent="0.25">
      <c r="C219" s="300" t="s">
        <v>1309</v>
      </c>
      <c r="D219" s="300" t="s">
        <v>10</v>
      </c>
      <c r="E219" s="300" t="s">
        <v>1387</v>
      </c>
      <c r="F219" s="300" t="s">
        <v>1387</v>
      </c>
      <c r="G219" s="300" t="str">
        <f t="shared" si="2"/>
        <v>Peuplier Autre cultivéF2BT31-RDVTECH44BT31-RDVTECH44</v>
      </c>
    </row>
    <row r="220" spans="3:7" x14ac:dyDescent="0.25">
      <c r="C220" s="300" t="s">
        <v>547</v>
      </c>
      <c r="D220" s="300" t="s">
        <v>10</v>
      </c>
      <c r="E220" s="300" t="s">
        <v>1387</v>
      </c>
      <c r="F220" s="300" t="s">
        <v>1387</v>
      </c>
      <c r="G220" s="300" t="str">
        <f t="shared" si="2"/>
        <v>Peuplier blancF2BT31-RDVTECH44BT31-RDVTECH44</v>
      </c>
    </row>
    <row r="221" spans="3:7" x14ac:dyDescent="0.25">
      <c r="C221" s="300" t="s">
        <v>618</v>
      </c>
      <c r="D221" s="300" t="s">
        <v>10</v>
      </c>
      <c r="E221" s="300" t="s">
        <v>1387</v>
      </c>
      <c r="F221" s="300" t="s">
        <v>1387</v>
      </c>
      <c r="G221" s="300" t="str">
        <f t="shared" si="2"/>
        <v>Peuplier générique non sélectionnéF2BT31-RDVTECH44BT31-RDVTECH44</v>
      </c>
    </row>
    <row r="222" spans="3:7" x14ac:dyDescent="0.25">
      <c r="C222" s="300" t="s">
        <v>552</v>
      </c>
      <c r="D222" s="300" t="s">
        <v>10</v>
      </c>
      <c r="E222" s="300" t="s">
        <v>1387</v>
      </c>
      <c r="F222" s="300" t="s">
        <v>1387</v>
      </c>
      <c r="G222" s="300" t="str">
        <f t="shared" si="2"/>
        <v>Peuplier grisardF2BT31-RDVTECH44BT31-RDVTECH44</v>
      </c>
    </row>
    <row r="223" spans="3:7" x14ac:dyDescent="0.25">
      <c r="C223" s="300" t="s">
        <v>557</v>
      </c>
      <c r="D223" s="300" t="s">
        <v>10</v>
      </c>
      <c r="E223" s="300" t="s">
        <v>1387</v>
      </c>
      <c r="F223" s="300" t="s">
        <v>1387</v>
      </c>
      <c r="G223" s="300" t="str">
        <f t="shared" si="2"/>
        <v>Peuplier noirF2BT31-RDVTECH44BT31-RDVTECH44</v>
      </c>
    </row>
    <row r="224" spans="3:7" x14ac:dyDescent="0.25">
      <c r="C224" s="300" t="s">
        <v>368</v>
      </c>
      <c r="D224" s="300" t="s">
        <v>10</v>
      </c>
      <c r="E224" s="300" t="s">
        <v>1387</v>
      </c>
      <c r="F224" s="300" t="s">
        <v>1387</v>
      </c>
      <c r="G224" s="300" t="str">
        <f t="shared" si="2"/>
        <v>Pin à crochets F2BT31-RDVTECH44BT31-RDVTECH44</v>
      </c>
    </row>
    <row r="225" spans="3:7" x14ac:dyDescent="0.25">
      <c r="C225" s="300" t="s">
        <v>933</v>
      </c>
      <c r="D225" s="300" t="s">
        <v>10</v>
      </c>
      <c r="E225" s="300" t="s">
        <v>1387</v>
      </c>
      <c r="F225" s="300" t="s">
        <v>1387</v>
      </c>
      <c r="G225" s="300" t="str">
        <f t="shared" si="2"/>
        <v>Pin brutia (ou) eldaricaF2BT31-RDVTECH44BT31-RDVTECH44</v>
      </c>
    </row>
    <row r="226" spans="3:7" x14ac:dyDescent="0.25">
      <c r="C226" s="300" t="s">
        <v>367</v>
      </c>
      <c r="D226" s="300" t="s">
        <v>10</v>
      </c>
      <c r="E226" s="300" t="s">
        <v>1387</v>
      </c>
      <c r="F226" s="300" t="s">
        <v>1387</v>
      </c>
      <c r="G226" s="300" t="str">
        <f t="shared" si="2"/>
        <v>Pin cembro F2BT31-RDVTECH44BT31-RDVTECH44</v>
      </c>
    </row>
    <row r="227" spans="3:7" x14ac:dyDescent="0.25">
      <c r="C227" s="300" t="s">
        <v>366</v>
      </c>
      <c r="D227" s="300" t="s">
        <v>10</v>
      </c>
      <c r="E227" s="300" t="s">
        <v>1387</v>
      </c>
      <c r="F227" s="300" t="s">
        <v>1387</v>
      </c>
      <c r="G227" s="300" t="str">
        <f t="shared" si="2"/>
        <v>Pin d'AlepF2BT31-RDVTECH44BT31-RDVTECH44</v>
      </c>
    </row>
    <row r="228" spans="3:7" x14ac:dyDescent="0.25">
      <c r="C228" s="300" t="s">
        <v>943</v>
      </c>
      <c r="D228" s="300" t="s">
        <v>10</v>
      </c>
      <c r="E228" s="300" t="s">
        <v>1387</v>
      </c>
      <c r="F228" s="300" t="s">
        <v>1387</v>
      </c>
      <c r="G228" s="300" t="str">
        <f t="shared" si="2"/>
        <v>Pin de MontereyF2BT31-RDVTECH44BT31-RDVTECH44</v>
      </c>
    </row>
    <row r="229" spans="3:7" x14ac:dyDescent="0.25">
      <c r="C229" s="300" t="s">
        <v>938</v>
      </c>
      <c r="D229" s="300" t="s">
        <v>10</v>
      </c>
      <c r="E229" s="300" t="s">
        <v>1387</v>
      </c>
      <c r="F229" s="300" t="s">
        <v>1387</v>
      </c>
      <c r="G229" s="300" t="str">
        <f t="shared" si="2"/>
        <v>Pin de MurrayF2BT31-RDVTECH44BT31-RDVTECH44</v>
      </c>
    </row>
    <row r="230" spans="3:7" x14ac:dyDescent="0.25">
      <c r="C230" s="300" t="s">
        <v>925</v>
      </c>
      <c r="D230" s="300" t="s">
        <v>10</v>
      </c>
      <c r="E230" s="300" t="s">
        <v>1387</v>
      </c>
      <c r="F230" s="300" t="s">
        <v>1387</v>
      </c>
      <c r="G230" s="300" t="str">
        <f t="shared" si="2"/>
        <v>Pin de SalzmannF2BT31-RDVTECH44BT31-RDVTECH44</v>
      </c>
    </row>
    <row r="231" spans="3:7" x14ac:dyDescent="0.25">
      <c r="C231" s="300" t="s">
        <v>953</v>
      </c>
      <c r="D231" s="300" t="s">
        <v>10</v>
      </c>
      <c r="E231" s="300" t="s">
        <v>1387</v>
      </c>
      <c r="F231" s="300" t="s">
        <v>1387</v>
      </c>
      <c r="G231" s="300" t="str">
        <f t="shared" si="2"/>
        <v>Pin génériqueF2BT31-RDVTECH44BT31-RDVTECH44</v>
      </c>
    </row>
    <row r="232" spans="3:7" x14ac:dyDescent="0.25">
      <c r="C232" s="300" t="s">
        <v>917</v>
      </c>
      <c r="D232" s="300" t="s">
        <v>10</v>
      </c>
      <c r="E232" s="300" t="s">
        <v>1387</v>
      </c>
      <c r="F232" s="300" t="s">
        <v>1387</v>
      </c>
      <c r="G232" s="300" t="str">
        <f t="shared" si="2"/>
        <v>Pin laricio de CalabreF2BT31-RDVTECH44BT31-RDVTECH44</v>
      </c>
    </row>
    <row r="233" spans="3:7" x14ac:dyDescent="0.25">
      <c r="C233" s="300" t="s">
        <v>921</v>
      </c>
      <c r="D233" s="300" t="s">
        <v>10</v>
      </c>
      <c r="E233" s="300" t="s">
        <v>1387</v>
      </c>
      <c r="F233" s="300" t="s">
        <v>1387</v>
      </c>
      <c r="G233" s="300" t="str">
        <f t="shared" si="2"/>
        <v>Pin laricio de CorseF2BT31-RDVTECH44BT31-RDVTECH44</v>
      </c>
    </row>
    <row r="234" spans="3:7" x14ac:dyDescent="0.25">
      <c r="C234" s="300" t="s">
        <v>894</v>
      </c>
      <c r="D234" s="300" t="s">
        <v>10</v>
      </c>
      <c r="E234" s="300" t="s">
        <v>1387</v>
      </c>
      <c r="F234" s="300" t="s">
        <v>1387</v>
      </c>
      <c r="G234" s="300" t="str">
        <f t="shared" si="2"/>
        <v>Pin maritimeF2BT31-RDVTECH44BT31-RDVTECH44</v>
      </c>
    </row>
    <row r="235" spans="3:7" x14ac:dyDescent="0.25">
      <c r="C235" s="300" t="s">
        <v>910</v>
      </c>
      <c r="D235" s="300" t="s">
        <v>10</v>
      </c>
      <c r="E235" s="300" t="s">
        <v>1387</v>
      </c>
      <c r="F235" s="300" t="s">
        <v>1387</v>
      </c>
      <c r="G235" s="300" t="str">
        <f t="shared" si="2"/>
        <v>Pin mugoF2BT31-RDVTECH44BT31-RDVTECH44</v>
      </c>
    </row>
    <row r="236" spans="3:7" x14ac:dyDescent="0.25">
      <c r="C236" s="300" t="s">
        <v>370</v>
      </c>
      <c r="D236" s="300" t="s">
        <v>10</v>
      </c>
      <c r="E236" s="300" t="s">
        <v>1387</v>
      </c>
      <c r="F236" s="300" t="s">
        <v>1387</v>
      </c>
      <c r="G236" s="300" t="str">
        <f t="shared" si="2"/>
        <v>Pin noir d'AutricheF2BT31-RDVTECH44BT31-RDVTECH44</v>
      </c>
    </row>
    <row r="237" spans="3:7" x14ac:dyDescent="0.25">
      <c r="C237" s="300" t="s">
        <v>950</v>
      </c>
      <c r="D237" s="300" t="s">
        <v>10</v>
      </c>
      <c r="E237" s="300" t="s">
        <v>1387</v>
      </c>
      <c r="F237" s="300" t="s">
        <v>1387</v>
      </c>
      <c r="G237" s="300" t="str">
        <f t="shared" si="2"/>
        <v>Pin noir pallasianaF2BT31-RDVTECH44BT31-RDVTECH44</v>
      </c>
    </row>
    <row r="238" spans="3:7" x14ac:dyDescent="0.25">
      <c r="C238" s="300" t="s">
        <v>904</v>
      </c>
      <c r="D238" s="300" t="s">
        <v>10</v>
      </c>
      <c r="E238" s="300" t="s">
        <v>1387</v>
      </c>
      <c r="F238" s="300" t="s">
        <v>1387</v>
      </c>
      <c r="G238" s="300" t="str">
        <f t="shared" si="2"/>
        <v>Pin parasolF2BT31-RDVTECH44BT31-RDVTECH44</v>
      </c>
    </row>
    <row r="239" spans="3:7" x14ac:dyDescent="0.25">
      <c r="C239" s="300" t="s">
        <v>386</v>
      </c>
      <c r="D239" s="300" t="s">
        <v>10</v>
      </c>
      <c r="E239" s="300" t="s">
        <v>1387</v>
      </c>
      <c r="F239" s="300" t="s">
        <v>1387</v>
      </c>
      <c r="G239" s="300" t="str">
        <f t="shared" si="2"/>
        <v>Pin sylvestreF2BT31-RDVTECH44BT31-RDVTECH44</v>
      </c>
    </row>
    <row r="240" spans="3:7" x14ac:dyDescent="0.25">
      <c r="C240" s="300" t="s">
        <v>851</v>
      </c>
      <c r="D240" s="300" t="s">
        <v>10</v>
      </c>
      <c r="E240" s="300" t="s">
        <v>1387</v>
      </c>
      <c r="F240" s="300" t="s">
        <v>1387</v>
      </c>
      <c r="G240" s="300" t="str">
        <f t="shared" si="2"/>
        <v>Pin WeymouthF2BT31-RDVTECH44BT31-RDVTECH44</v>
      </c>
    </row>
    <row r="241" spans="3:7" x14ac:dyDescent="0.25">
      <c r="C241" s="300" t="s">
        <v>914</v>
      </c>
      <c r="D241" s="300" t="s">
        <v>10</v>
      </c>
      <c r="E241" s="300" t="s">
        <v>1387</v>
      </c>
      <c r="F241" s="300" t="s">
        <v>1387</v>
      </c>
      <c r="G241" s="300" t="str">
        <f t="shared" si="2"/>
        <v>Pinus taedaF2BT31-RDVTECH44BT31-RDVTECH44</v>
      </c>
    </row>
    <row r="242" spans="3:7" x14ac:dyDescent="0.25">
      <c r="C242" s="300" t="s">
        <v>1178</v>
      </c>
      <c r="D242" s="300" t="s">
        <v>10</v>
      </c>
      <c r="E242" s="300" t="s">
        <v>1387</v>
      </c>
      <c r="F242" s="300" t="s">
        <v>1387</v>
      </c>
      <c r="G242" s="300" t="str">
        <f t="shared" si="2"/>
        <v>Pistachier lentisqueF2BT31-RDVTECH44BT31-RDVTECH44</v>
      </c>
    </row>
    <row r="243" spans="3:7" x14ac:dyDescent="0.25">
      <c r="C243" s="300" t="s">
        <v>1196</v>
      </c>
      <c r="D243" s="300" t="s">
        <v>10</v>
      </c>
      <c r="E243" s="300" t="s">
        <v>1387</v>
      </c>
      <c r="F243" s="300" t="s">
        <v>1387</v>
      </c>
      <c r="G243" s="300" t="str">
        <f t="shared" si="2"/>
        <v>Pistachier térébintheF2BT31-RDVTECH44BT31-RDVTECH44</v>
      </c>
    </row>
    <row r="244" spans="3:7" x14ac:dyDescent="0.25">
      <c r="C244" s="300" t="s">
        <v>531</v>
      </c>
      <c r="D244" s="300" t="s">
        <v>10</v>
      </c>
      <c r="E244" s="300" t="s">
        <v>1387</v>
      </c>
      <c r="F244" s="300" t="s">
        <v>1387</v>
      </c>
      <c r="G244" s="300" t="str">
        <f t="shared" si="2"/>
        <v>Pistachier vraiF2BT31-RDVTECH44BT31-RDVTECH44</v>
      </c>
    </row>
    <row r="245" spans="3:7" x14ac:dyDescent="0.25">
      <c r="C245" s="300" t="s">
        <v>528</v>
      </c>
      <c r="D245" s="300" t="s">
        <v>10</v>
      </c>
      <c r="E245" s="300" t="s">
        <v>1387</v>
      </c>
      <c r="F245" s="300" t="s">
        <v>1387</v>
      </c>
      <c r="G245" s="300" t="str">
        <f t="shared" si="2"/>
        <v>PlaqueminierF2BT31-RDVTECH44BT31-RDVTECH44</v>
      </c>
    </row>
    <row r="246" spans="3:7" x14ac:dyDescent="0.25">
      <c r="C246" s="300" t="s">
        <v>1099</v>
      </c>
      <c r="D246" s="300" t="s">
        <v>10</v>
      </c>
      <c r="E246" s="300" t="s">
        <v>1387</v>
      </c>
      <c r="F246" s="300" t="s">
        <v>1387</v>
      </c>
      <c r="G246" s="300" t="str">
        <f t="shared" si="2"/>
        <v>Platane à feuilles d'érableF2BT31-RDVTECH44BT31-RDVTECH44</v>
      </c>
    </row>
    <row r="247" spans="3:7" x14ac:dyDescent="0.25">
      <c r="C247" s="300" t="s">
        <v>1104</v>
      </c>
      <c r="D247" s="300" t="s">
        <v>10</v>
      </c>
      <c r="E247" s="300" t="s">
        <v>1387</v>
      </c>
      <c r="F247" s="300" t="s">
        <v>1387</v>
      </c>
      <c r="G247" s="300" t="str">
        <f t="shared" si="2"/>
        <v>Platane d'OccidentF2BT31-RDVTECH44BT31-RDVTECH44</v>
      </c>
    </row>
    <row r="248" spans="3:7" x14ac:dyDescent="0.25">
      <c r="C248" s="300" t="s">
        <v>1108</v>
      </c>
      <c r="D248" s="300" t="s">
        <v>10</v>
      </c>
      <c r="E248" s="300" t="s">
        <v>1387</v>
      </c>
      <c r="F248" s="300" t="s">
        <v>1387</v>
      </c>
      <c r="G248" s="300" t="str">
        <f t="shared" si="2"/>
        <v>Platane d'OrientF2BT31-RDVTECH44BT31-RDVTECH44</v>
      </c>
    </row>
    <row r="249" spans="3:7" x14ac:dyDescent="0.25">
      <c r="C249" s="300" t="s">
        <v>1220</v>
      </c>
      <c r="D249" s="300" t="s">
        <v>10</v>
      </c>
      <c r="E249" s="300" t="s">
        <v>1387</v>
      </c>
      <c r="F249" s="300" t="s">
        <v>1387</v>
      </c>
      <c r="G249" s="300" t="str">
        <f t="shared" si="2"/>
        <v>Platane génériqueF2BT31-RDVTECH44BT31-RDVTECH44</v>
      </c>
    </row>
    <row r="250" spans="3:7" x14ac:dyDescent="0.25">
      <c r="C250" s="300" t="s">
        <v>1065</v>
      </c>
      <c r="D250" s="300" t="s">
        <v>10</v>
      </c>
      <c r="E250" s="300" t="s">
        <v>1387</v>
      </c>
      <c r="F250" s="300" t="s">
        <v>1387</v>
      </c>
      <c r="G250" s="300" t="str">
        <f t="shared" si="2"/>
        <v>Poirier à feuilles d'amandierF2BT31-RDVTECH44BT31-RDVTECH44</v>
      </c>
    </row>
    <row r="251" spans="3:7" x14ac:dyDescent="0.25">
      <c r="C251" s="300" t="s">
        <v>1080</v>
      </c>
      <c r="D251" s="300" t="s">
        <v>10</v>
      </c>
      <c r="E251" s="300" t="s">
        <v>1387</v>
      </c>
      <c r="F251" s="300" t="s">
        <v>1387</v>
      </c>
      <c r="G251" s="300" t="str">
        <f t="shared" si="2"/>
        <v>Poirier à feuilles en coeurF2BT31-RDVTECH44BT31-RDVTECH44</v>
      </c>
    </row>
    <row r="252" spans="3:7" x14ac:dyDescent="0.25">
      <c r="C252" s="300" t="s">
        <v>1070</v>
      </c>
      <c r="D252" s="300" t="s">
        <v>10</v>
      </c>
      <c r="E252" s="300" t="s">
        <v>1387</v>
      </c>
      <c r="F252" s="300" t="s">
        <v>1387</v>
      </c>
      <c r="G252" s="300" t="str">
        <f t="shared" si="2"/>
        <v>Poirier commun F2BT31-RDVTECH44BT31-RDVTECH44</v>
      </c>
    </row>
    <row r="253" spans="3:7" x14ac:dyDescent="0.25">
      <c r="C253" s="300" t="s">
        <v>1188</v>
      </c>
      <c r="D253" s="300" t="s">
        <v>10</v>
      </c>
      <c r="E253" s="300" t="s">
        <v>1387</v>
      </c>
      <c r="F253" s="300" t="s">
        <v>1387</v>
      </c>
      <c r="G253" s="300" t="str">
        <f t="shared" si="2"/>
        <v>Poirier neigeuxF2BT31-RDVTECH44BT31-RDVTECH44</v>
      </c>
    </row>
    <row r="254" spans="3:7" x14ac:dyDescent="0.25">
      <c r="C254" s="300" t="s">
        <v>1083</v>
      </c>
      <c r="D254" s="300" t="s">
        <v>10</v>
      </c>
      <c r="E254" s="300" t="s">
        <v>1387</v>
      </c>
      <c r="F254" s="300" t="s">
        <v>1387</v>
      </c>
      <c r="G254" s="300" t="str">
        <f t="shared" si="2"/>
        <v>Pommier sauvageF2BT31-RDVTECH44BT31-RDVTECH44</v>
      </c>
    </row>
    <row r="255" spans="3:7" x14ac:dyDescent="0.25">
      <c r="C255" s="300" t="s">
        <v>1175</v>
      </c>
      <c r="D255" s="300" t="s">
        <v>10</v>
      </c>
      <c r="E255" s="300" t="s">
        <v>1387</v>
      </c>
      <c r="F255" s="300" t="s">
        <v>1387</v>
      </c>
      <c r="G255" s="300" t="str">
        <f t="shared" si="2"/>
        <v>Prune-ceriseF2BT31-RDVTECH44BT31-RDVTECH44</v>
      </c>
    </row>
    <row r="256" spans="3:7" x14ac:dyDescent="0.25">
      <c r="C256" s="300" t="s">
        <v>1191</v>
      </c>
      <c r="D256" s="300" t="s">
        <v>10</v>
      </c>
      <c r="E256" s="300" t="s">
        <v>1387</v>
      </c>
      <c r="F256" s="300" t="s">
        <v>1387</v>
      </c>
      <c r="G256" s="300" t="str">
        <f t="shared" si="2"/>
        <v>PrunellierF2BT31-RDVTECH44BT31-RDVTECH44</v>
      </c>
    </row>
    <row r="257" spans="3:7" x14ac:dyDescent="0.25">
      <c r="C257" s="300" t="s">
        <v>1172</v>
      </c>
      <c r="D257" s="300" t="s">
        <v>10</v>
      </c>
      <c r="E257" s="300" t="s">
        <v>1387</v>
      </c>
      <c r="F257" s="300" t="s">
        <v>1387</v>
      </c>
      <c r="G257" s="300" t="str">
        <f t="shared" si="2"/>
        <v>Prunier de Briançon F2BT31-RDVTECH44BT31-RDVTECH44</v>
      </c>
    </row>
    <row r="258" spans="3:7" x14ac:dyDescent="0.25">
      <c r="C258" s="300" t="s">
        <v>1075</v>
      </c>
      <c r="D258" s="300" t="s">
        <v>10</v>
      </c>
      <c r="E258" s="300" t="s">
        <v>1387</v>
      </c>
      <c r="F258" s="300" t="s">
        <v>1387</v>
      </c>
      <c r="G258" s="300" t="str">
        <f t="shared" si="2"/>
        <v>Prunier domestiqueF2BT31-RDVTECH44BT31-RDVTECH44</v>
      </c>
    </row>
    <row r="259" spans="3:7" x14ac:dyDescent="0.25">
      <c r="C259" s="300" t="s">
        <v>706</v>
      </c>
      <c r="D259" s="300" t="s">
        <v>10</v>
      </c>
      <c r="E259" s="300" t="s">
        <v>1387</v>
      </c>
      <c r="F259" s="300" t="s">
        <v>1387</v>
      </c>
      <c r="G259" s="300" t="str">
        <f t="shared" si="2"/>
        <v>Quercus_generiqueF2BT31-RDVTECH44BT31-RDVTECH44</v>
      </c>
    </row>
    <row r="260" spans="3:7" x14ac:dyDescent="0.25">
      <c r="C260" s="300" t="s">
        <v>1305</v>
      </c>
      <c r="D260" s="300" t="s">
        <v>10</v>
      </c>
      <c r="E260" s="300" t="s">
        <v>1387</v>
      </c>
      <c r="F260" s="300" t="s">
        <v>1387</v>
      </c>
      <c r="G260" s="300" t="str">
        <f t="shared" si="2"/>
        <v>Robinier faux acaciaF2BT31-RDVTECH44BT31-RDVTECH44</v>
      </c>
    </row>
    <row r="261" spans="3:7" x14ac:dyDescent="0.25">
      <c r="C261" s="300" t="s">
        <v>832</v>
      </c>
      <c r="D261" s="300" t="s">
        <v>10</v>
      </c>
      <c r="E261" s="300" t="s">
        <v>1387</v>
      </c>
      <c r="F261" s="300" t="s">
        <v>1387</v>
      </c>
      <c r="G261" s="300" t="str">
        <f t="shared" si="2"/>
        <v>Sapin d'AndalousieF2BT31-RDVTECH44BT31-RDVTECH44</v>
      </c>
    </row>
    <row r="262" spans="3:7" x14ac:dyDescent="0.25">
      <c r="C262" s="300" t="s">
        <v>827</v>
      </c>
      <c r="D262" s="300" t="s">
        <v>10</v>
      </c>
      <c r="E262" s="300" t="s">
        <v>1387</v>
      </c>
      <c r="F262" s="300" t="s">
        <v>1387</v>
      </c>
      <c r="G262" s="300" t="str">
        <f t="shared" si="2"/>
        <v>Sapin de CéphalonieF2BT31-RDVTECH44BT31-RDVTECH44</v>
      </c>
    </row>
    <row r="263" spans="3:7" x14ac:dyDescent="0.25">
      <c r="C263" s="300" t="s">
        <v>804</v>
      </c>
      <c r="D263" s="300" t="s">
        <v>10</v>
      </c>
      <c r="E263" s="300" t="s">
        <v>1387</v>
      </c>
      <c r="F263" s="300" t="s">
        <v>1387</v>
      </c>
      <c r="G263" s="300" t="str">
        <f t="shared" si="2"/>
        <v>Sapin de CilicieF2BT31-RDVTECH44BT31-RDVTECH44</v>
      </c>
    </row>
    <row r="264" spans="3:7" x14ac:dyDescent="0.25">
      <c r="C264" s="300" t="s">
        <v>788</v>
      </c>
      <c r="D264" s="300" t="s">
        <v>10</v>
      </c>
      <c r="E264" s="300" t="s">
        <v>1387</v>
      </c>
      <c r="F264" s="300" t="s">
        <v>1387</v>
      </c>
      <c r="G264" s="300" t="str">
        <f t="shared" si="2"/>
        <v>Sapin de NordmannF2BT31-RDVTECH44BT31-RDVTECH44</v>
      </c>
    </row>
    <row r="265" spans="3:7" x14ac:dyDescent="0.25">
      <c r="C265" s="300" t="s">
        <v>824</v>
      </c>
      <c r="D265" s="300" t="s">
        <v>10</v>
      </c>
      <c r="E265" s="300" t="s">
        <v>1387</v>
      </c>
      <c r="F265" s="300" t="s">
        <v>1387</v>
      </c>
      <c r="G265" s="300" t="str">
        <f t="shared" si="2"/>
        <v>Sapin de TurquieF2BT31-RDVTECH44BT31-RDVTECH44</v>
      </c>
    </row>
    <row r="266" spans="3:7" x14ac:dyDescent="0.25">
      <c r="C266" s="300" t="s">
        <v>842</v>
      </c>
      <c r="D266" s="300" t="s">
        <v>10</v>
      </c>
      <c r="E266" s="300" t="s">
        <v>1387</v>
      </c>
      <c r="F266" s="300" t="s">
        <v>1387</v>
      </c>
      <c r="G266" s="300" t="str">
        <f t="shared" si="2"/>
        <v>Sapin de VancouverF2BT31-RDVTECH44BT31-RDVTECH44</v>
      </c>
    </row>
    <row r="267" spans="3:7" x14ac:dyDescent="0.25">
      <c r="C267" s="300" t="s">
        <v>799</v>
      </c>
      <c r="D267" s="300" t="s">
        <v>10</v>
      </c>
      <c r="E267" s="300" t="s">
        <v>1387</v>
      </c>
      <c r="F267" s="300" t="s">
        <v>1387</v>
      </c>
      <c r="G267" s="300" t="str">
        <f t="shared" si="2"/>
        <v>Sapin du ColoradoF2BT31-RDVTECH44BT31-RDVTECH44</v>
      </c>
    </row>
    <row r="268" spans="3:7" x14ac:dyDescent="0.25">
      <c r="C268" s="300" t="s">
        <v>837</v>
      </c>
      <c r="D268" s="300" t="s">
        <v>10</v>
      </c>
      <c r="E268" s="300" t="s">
        <v>1387</v>
      </c>
      <c r="F268" s="300" t="s">
        <v>1387</v>
      </c>
      <c r="G268" s="300" t="str">
        <f t="shared" si="2"/>
        <v>Sapin nobleF2BT31-RDVTECH44BT31-RDVTECH44</v>
      </c>
    </row>
    <row r="269" spans="3:7" x14ac:dyDescent="0.25">
      <c r="C269" s="300" t="s">
        <v>221</v>
      </c>
      <c r="D269" s="300" t="s">
        <v>10</v>
      </c>
      <c r="E269" s="300" t="s">
        <v>1387</v>
      </c>
      <c r="F269" s="300" t="s">
        <v>1387</v>
      </c>
      <c r="G269" s="300" t="str">
        <f t="shared" si="2"/>
        <v>Sapin pectinéF2BT31-RDVTECH44BT31-RDVTECH44</v>
      </c>
    </row>
    <row r="270" spans="3:7" x14ac:dyDescent="0.25">
      <c r="C270" s="300" t="s">
        <v>1328</v>
      </c>
      <c r="D270" s="300" t="s">
        <v>10</v>
      </c>
      <c r="E270" s="300" t="s">
        <v>1387</v>
      </c>
      <c r="F270" s="300" t="s">
        <v>1387</v>
      </c>
      <c r="G270" s="300" t="str">
        <f t="shared" si="2"/>
        <v>Saule à cinq étamines F2BT31-RDVTECH44BT31-RDVTECH44</v>
      </c>
    </row>
    <row r="271" spans="3:7" x14ac:dyDescent="0.25">
      <c r="C271" s="300" t="s">
        <v>1323</v>
      </c>
      <c r="D271" s="300" t="s">
        <v>10</v>
      </c>
      <c r="E271" s="300" t="s">
        <v>1387</v>
      </c>
      <c r="F271" s="300" t="s">
        <v>1387</v>
      </c>
      <c r="G271" s="300" t="str">
        <f t="shared" si="2"/>
        <v>Saule à trois étaminesF2BT31-RDVTECH44BT31-RDVTECH44</v>
      </c>
    </row>
    <row r="272" spans="3:7" x14ac:dyDescent="0.25">
      <c r="C272" s="300" t="s">
        <v>447</v>
      </c>
      <c r="D272" s="300" t="s">
        <v>10</v>
      </c>
      <c r="E272" s="300" t="s">
        <v>1387</v>
      </c>
      <c r="F272" s="300" t="s">
        <v>1387</v>
      </c>
      <c r="G272" s="300" t="str">
        <f t="shared" si="2"/>
        <v>Saule blancF2BT31-RDVTECH44BT31-RDVTECH44</v>
      </c>
    </row>
    <row r="273" spans="3:7" x14ac:dyDescent="0.25">
      <c r="C273" s="300" t="s">
        <v>467</v>
      </c>
      <c r="D273" s="300" t="s">
        <v>10</v>
      </c>
      <c r="E273" s="300" t="s">
        <v>1387</v>
      </c>
      <c r="F273" s="300" t="s">
        <v>1387</v>
      </c>
      <c r="G273" s="300" t="str">
        <f t="shared" ref="G273:G307" si="3">+_xlfn.CONCAT(C273:F273)</f>
        <v>Saule cassantF2BT31-RDVTECH44BT31-RDVTECH44</v>
      </c>
    </row>
    <row r="274" spans="3:7" x14ac:dyDescent="0.25">
      <c r="C274" s="300" t="s">
        <v>452</v>
      </c>
      <c r="D274" s="300" t="s">
        <v>10</v>
      </c>
      <c r="E274" s="300" t="s">
        <v>1387</v>
      </c>
      <c r="F274" s="300" t="s">
        <v>1387</v>
      </c>
      <c r="G274" s="300" t="str">
        <f t="shared" si="3"/>
        <v>Saule cendréF2BT31-RDVTECH44BT31-RDVTECH44</v>
      </c>
    </row>
    <row r="275" spans="3:7" x14ac:dyDescent="0.25">
      <c r="C275" s="300" t="s">
        <v>485</v>
      </c>
      <c r="D275" s="300" t="s">
        <v>10</v>
      </c>
      <c r="E275" s="300" t="s">
        <v>1387</v>
      </c>
      <c r="F275" s="300" t="s">
        <v>1387</v>
      </c>
      <c r="G275" s="300" t="str">
        <f t="shared" si="3"/>
        <v>Saule des vanniersF2BT31-RDVTECH44BT31-RDVTECH44</v>
      </c>
    </row>
    <row r="276" spans="3:7" x14ac:dyDescent="0.25">
      <c r="C276" s="300" t="s">
        <v>457</v>
      </c>
      <c r="D276" s="300" t="s">
        <v>10</v>
      </c>
      <c r="E276" s="300" t="s">
        <v>1387</v>
      </c>
      <c r="F276" s="300" t="s">
        <v>1387</v>
      </c>
      <c r="G276" s="300" t="str">
        <f t="shared" si="3"/>
        <v>Saule drapéF2BT31-RDVTECH44BT31-RDVTECH44</v>
      </c>
    </row>
    <row r="277" spans="3:7" x14ac:dyDescent="0.25">
      <c r="C277" s="300" t="s">
        <v>462</v>
      </c>
      <c r="D277" s="300" t="s">
        <v>10</v>
      </c>
      <c r="E277" s="300" t="s">
        <v>1387</v>
      </c>
      <c r="F277" s="300" t="s">
        <v>1387</v>
      </c>
      <c r="G277" s="300" t="str">
        <f t="shared" si="3"/>
        <v>Saule faux daphnéF2BT31-RDVTECH44BT31-RDVTECH44</v>
      </c>
    </row>
    <row r="278" spans="3:7" x14ac:dyDescent="0.25">
      <c r="C278" s="301" t="s">
        <v>622</v>
      </c>
      <c r="D278" s="300" t="s">
        <v>10</v>
      </c>
      <c r="E278" s="300" t="s">
        <v>1387</v>
      </c>
      <c r="F278" s="300" t="s">
        <v>1387</v>
      </c>
      <c r="G278" s="300" t="str">
        <f t="shared" si="3"/>
        <v>Saule génériqueF2BT31-RDVTECH44BT31-RDVTECH44</v>
      </c>
    </row>
    <row r="279" spans="3:7" x14ac:dyDescent="0.25">
      <c r="C279" s="300" t="s">
        <v>472</v>
      </c>
      <c r="D279" s="300" t="s">
        <v>10</v>
      </c>
      <c r="E279" s="300" t="s">
        <v>1387</v>
      </c>
      <c r="F279" s="300" t="s">
        <v>1387</v>
      </c>
      <c r="G279" s="300" t="str">
        <f t="shared" si="3"/>
        <v>Saule marsaultF2BT31-RDVTECH44BT31-RDVTECH44</v>
      </c>
    </row>
    <row r="280" spans="3:7" x14ac:dyDescent="0.25">
      <c r="C280" s="300" t="s">
        <v>477</v>
      </c>
      <c r="D280" s="300" t="s">
        <v>10</v>
      </c>
      <c r="E280" s="300" t="s">
        <v>1387</v>
      </c>
      <c r="F280" s="300" t="s">
        <v>1387</v>
      </c>
      <c r="G280" s="300" t="str">
        <f t="shared" si="3"/>
        <v>Saule pédicelléF2BT31-RDVTECH44BT31-RDVTECH44</v>
      </c>
    </row>
    <row r="281" spans="3:7" x14ac:dyDescent="0.25">
      <c r="C281" s="300" t="s">
        <v>490</v>
      </c>
      <c r="D281" s="300" t="s">
        <v>10</v>
      </c>
      <c r="E281" s="300" t="s">
        <v>1387</v>
      </c>
      <c r="F281" s="300" t="s">
        <v>1387</v>
      </c>
      <c r="G281" s="300" t="str">
        <f t="shared" si="3"/>
        <v>Saule rougeF2BT31-RDVTECH44BT31-RDVTECH44</v>
      </c>
    </row>
    <row r="282" spans="3:7" x14ac:dyDescent="0.25">
      <c r="C282" s="300" t="s">
        <v>480</v>
      </c>
      <c r="D282" s="300" t="s">
        <v>10</v>
      </c>
      <c r="E282" s="300" t="s">
        <v>1387</v>
      </c>
      <c r="F282" s="300" t="s">
        <v>1387</v>
      </c>
      <c r="G282" s="300" t="str">
        <f t="shared" si="3"/>
        <v>Saule rouxF2BT31-RDVTECH44BT31-RDVTECH44</v>
      </c>
    </row>
    <row r="283" spans="3:7" x14ac:dyDescent="0.25">
      <c r="C283" s="300" t="s">
        <v>740</v>
      </c>
      <c r="D283" s="300" t="s">
        <v>10</v>
      </c>
      <c r="E283" s="300" t="s">
        <v>1387</v>
      </c>
      <c r="F283" s="300" t="s">
        <v>1387</v>
      </c>
      <c r="G283" s="300" t="str">
        <f t="shared" si="3"/>
        <v>Séquoia géantF2BT31-RDVTECH44BT31-RDVTECH44</v>
      </c>
    </row>
    <row r="284" spans="3:7" x14ac:dyDescent="0.25">
      <c r="C284" s="300" t="s">
        <v>745</v>
      </c>
      <c r="D284" s="300" t="s">
        <v>10</v>
      </c>
      <c r="E284" s="300" t="s">
        <v>1387</v>
      </c>
      <c r="F284" s="300" t="s">
        <v>1387</v>
      </c>
      <c r="G284" s="300" t="str">
        <f t="shared" si="3"/>
        <v>Séquoia toujours vertF2BT31-RDVTECH44BT31-RDVTECH44</v>
      </c>
    </row>
    <row r="285" spans="3:7" x14ac:dyDescent="0.25">
      <c r="C285" s="300" t="s">
        <v>1088</v>
      </c>
      <c r="D285" s="300" t="s">
        <v>10</v>
      </c>
      <c r="E285" s="300" t="s">
        <v>1387</v>
      </c>
      <c r="F285" s="300" t="s">
        <v>1387</v>
      </c>
      <c r="G285" s="300" t="str">
        <f t="shared" si="3"/>
        <v>Sorbier de FinlandeF2BT31-RDVTECH44BT31-RDVTECH44</v>
      </c>
    </row>
    <row r="286" spans="3:7" x14ac:dyDescent="0.25">
      <c r="C286" s="300" t="s">
        <v>1096</v>
      </c>
      <c r="D286" s="300" t="s">
        <v>10</v>
      </c>
      <c r="E286" s="300" t="s">
        <v>1387</v>
      </c>
      <c r="F286" s="300" t="s">
        <v>1387</v>
      </c>
      <c r="G286" s="300" t="str">
        <f t="shared" si="3"/>
        <v>Sorbier de SuèdeF2BT31-RDVTECH44BT31-RDVTECH44</v>
      </c>
    </row>
    <row r="287" spans="3:7" x14ac:dyDescent="0.25">
      <c r="C287" s="300" t="s">
        <v>1091</v>
      </c>
      <c r="D287" s="300" t="s">
        <v>10</v>
      </c>
      <c r="E287" s="300" t="s">
        <v>1387</v>
      </c>
      <c r="F287" s="300" t="s">
        <v>1387</v>
      </c>
      <c r="G287" s="300" t="str">
        <f t="shared" si="3"/>
        <v>Sorbier des oiseleursF2BT31-RDVTECH44BT31-RDVTECH44</v>
      </c>
    </row>
    <row r="288" spans="3:7" x14ac:dyDescent="0.25">
      <c r="C288" s="300" t="s">
        <v>590</v>
      </c>
      <c r="D288" s="300" t="s">
        <v>10</v>
      </c>
      <c r="E288" s="300" t="s">
        <v>1387</v>
      </c>
      <c r="F288" s="300" t="s">
        <v>1387</v>
      </c>
      <c r="G288" s="300" t="str">
        <f t="shared" si="3"/>
        <v>Sumac de VirginieF2BT31-RDVTECH44BT31-RDVTECH44</v>
      </c>
    </row>
    <row r="289" spans="3:7" x14ac:dyDescent="0.25">
      <c r="C289" s="300" t="s">
        <v>1295</v>
      </c>
      <c r="D289" s="300" t="s">
        <v>10</v>
      </c>
      <c r="E289" s="300" t="s">
        <v>1387</v>
      </c>
      <c r="F289" s="300" t="s">
        <v>1387</v>
      </c>
      <c r="G289" s="300" t="str">
        <f t="shared" si="3"/>
        <v>Sureau à grappesF2BT31-RDVTECH44BT31-RDVTECH44</v>
      </c>
    </row>
    <row r="290" spans="3:7" x14ac:dyDescent="0.25">
      <c r="C290" s="300" t="s">
        <v>1290</v>
      </c>
      <c r="D290" s="300" t="s">
        <v>10</v>
      </c>
      <c r="E290" s="300" t="s">
        <v>1387</v>
      </c>
      <c r="F290" s="300" t="s">
        <v>1387</v>
      </c>
      <c r="G290" s="300" t="str">
        <f t="shared" si="3"/>
        <v>Sureau noirF2BT31-RDVTECH44BT31-RDVTECH44</v>
      </c>
    </row>
    <row r="291" spans="3:7" x14ac:dyDescent="0.25">
      <c r="C291" s="300" t="s">
        <v>598</v>
      </c>
      <c r="D291" s="300" t="s">
        <v>10</v>
      </c>
      <c r="E291" s="300" t="s">
        <v>1387</v>
      </c>
      <c r="F291" s="300" t="s">
        <v>1387</v>
      </c>
      <c r="G291" s="300" t="str">
        <f t="shared" si="3"/>
        <v>Tamaris d'AfriqueF2BT31-RDVTECH44BT31-RDVTECH44</v>
      </c>
    </row>
    <row r="292" spans="3:7" x14ac:dyDescent="0.25">
      <c r="C292" s="300" t="s">
        <v>593</v>
      </c>
      <c r="D292" s="300" t="s">
        <v>10</v>
      </c>
      <c r="E292" s="300" t="s">
        <v>1387</v>
      </c>
      <c r="F292" s="300" t="s">
        <v>1387</v>
      </c>
      <c r="G292" s="300" t="str">
        <f t="shared" si="3"/>
        <v>Tamaris de FranceF2BT31-RDVTECH44BT31-RDVTECH44</v>
      </c>
    </row>
    <row r="293" spans="3:7" x14ac:dyDescent="0.25">
      <c r="C293" s="300" t="s">
        <v>593</v>
      </c>
      <c r="D293" s="300" t="s">
        <v>10</v>
      </c>
      <c r="E293" s="300" t="s">
        <v>1387</v>
      </c>
      <c r="F293" s="300" t="s">
        <v>1387</v>
      </c>
      <c r="G293" s="300" t="str">
        <f t="shared" si="3"/>
        <v>Tamaris de FranceF2BT31-RDVTECH44BT31-RDVTECH44</v>
      </c>
    </row>
    <row r="294" spans="3:7" x14ac:dyDescent="0.25">
      <c r="C294" s="300" t="s">
        <v>808</v>
      </c>
      <c r="D294" s="300" t="s">
        <v>10</v>
      </c>
      <c r="E294" s="300" t="s">
        <v>1387</v>
      </c>
      <c r="F294" s="300" t="s">
        <v>1387</v>
      </c>
      <c r="G294" s="300" t="str">
        <f t="shared" si="3"/>
        <v>Thuya du CanadaF2BT31-RDVTECH44BT31-RDVTECH44</v>
      </c>
    </row>
    <row r="295" spans="3:7" x14ac:dyDescent="0.25">
      <c r="C295" s="300" t="s">
        <v>811</v>
      </c>
      <c r="D295" s="300" t="s">
        <v>10</v>
      </c>
      <c r="E295" s="300" t="s">
        <v>1387</v>
      </c>
      <c r="F295" s="300" t="s">
        <v>1387</v>
      </c>
      <c r="G295" s="300" t="str">
        <f t="shared" si="3"/>
        <v>Thuya géantF2BT31-RDVTECH44BT31-RDVTECH44</v>
      </c>
    </row>
    <row r="296" spans="3:7" x14ac:dyDescent="0.25">
      <c r="C296" s="300" t="s">
        <v>1358</v>
      </c>
      <c r="D296" s="300" t="s">
        <v>10</v>
      </c>
      <c r="E296" s="300" t="s">
        <v>1387</v>
      </c>
      <c r="F296" s="300" t="s">
        <v>1387</v>
      </c>
      <c r="G296" s="300" t="str">
        <f t="shared" si="3"/>
        <v>Tilleul à grandes feuillesF2BT31-RDVTECH44BT31-RDVTECH44</v>
      </c>
    </row>
    <row r="297" spans="3:7" x14ac:dyDescent="0.25">
      <c r="C297" s="300" t="s">
        <v>434</v>
      </c>
      <c r="D297" s="300" t="s">
        <v>10</v>
      </c>
      <c r="E297" s="300" t="s">
        <v>1387</v>
      </c>
      <c r="F297" s="300" t="s">
        <v>1387</v>
      </c>
      <c r="G297" s="300" t="str">
        <f t="shared" si="3"/>
        <v>Tilleul à petites feuillesF2BT31-RDVTECH44BT31-RDVTECH44</v>
      </c>
    </row>
    <row r="298" spans="3:7" x14ac:dyDescent="0.25">
      <c r="C298" s="300" t="s">
        <v>539</v>
      </c>
      <c r="D298" s="300" t="s">
        <v>10</v>
      </c>
      <c r="E298" s="300" t="s">
        <v>1387</v>
      </c>
      <c r="F298" s="300" t="s">
        <v>1387</v>
      </c>
      <c r="G298" s="300" t="str">
        <f t="shared" si="3"/>
        <v>Tilleul argentéF2BT31-RDVTECH44BT31-RDVTECH44</v>
      </c>
    </row>
    <row r="299" spans="3:7" x14ac:dyDescent="0.25">
      <c r="C299" s="300" t="s">
        <v>536</v>
      </c>
      <c r="D299" s="300" t="s">
        <v>10</v>
      </c>
      <c r="E299" s="300" t="s">
        <v>1387</v>
      </c>
      <c r="F299" s="300" t="s">
        <v>1387</v>
      </c>
      <c r="G299" s="300" t="str">
        <f t="shared" si="3"/>
        <v>Tilleul d'Amérique du NordF2BT31-RDVTECH44BT31-RDVTECH44</v>
      </c>
    </row>
    <row r="300" spans="3:7" x14ac:dyDescent="0.25">
      <c r="C300" s="300" t="s">
        <v>439</v>
      </c>
      <c r="D300" s="300" t="s">
        <v>10</v>
      </c>
      <c r="E300" s="300" t="s">
        <v>1387</v>
      </c>
      <c r="F300" s="300" t="s">
        <v>1387</v>
      </c>
      <c r="G300" s="300" t="str">
        <f t="shared" si="3"/>
        <v>Tilleul de HollandeF2BT31-RDVTECH44BT31-RDVTECH44</v>
      </c>
    </row>
    <row r="301" spans="3:7" x14ac:dyDescent="0.25">
      <c r="C301" s="302" t="s">
        <v>625</v>
      </c>
      <c r="D301" s="300" t="s">
        <v>10</v>
      </c>
      <c r="E301" s="300" t="s">
        <v>1387</v>
      </c>
      <c r="F301" s="300" t="s">
        <v>1387</v>
      </c>
      <c r="G301" s="300" t="str">
        <f t="shared" si="3"/>
        <v>Tilleul génériqueF2BT31-RDVTECH44BT31-RDVTECH44</v>
      </c>
    </row>
    <row r="302" spans="3:7" x14ac:dyDescent="0.25">
      <c r="C302" s="300" t="s">
        <v>544</v>
      </c>
      <c r="D302" s="300" t="s">
        <v>10</v>
      </c>
      <c r="E302" s="300" t="s">
        <v>1387</v>
      </c>
      <c r="F302" s="300" t="s">
        <v>1387</v>
      </c>
      <c r="G302" s="300" t="str">
        <f t="shared" si="3"/>
        <v>Tilleul vertF2BT31-RDVTECH44BT31-RDVTECH44</v>
      </c>
    </row>
    <row r="303" spans="3:7" x14ac:dyDescent="0.25">
      <c r="C303" s="300" t="s">
        <v>1312</v>
      </c>
      <c r="D303" s="300" t="s">
        <v>10</v>
      </c>
      <c r="E303" s="300" t="s">
        <v>1387</v>
      </c>
      <c r="F303" s="300" t="s">
        <v>1387</v>
      </c>
      <c r="G303" s="300" t="str">
        <f t="shared" si="3"/>
        <v>TrembleF2BT31-RDVTECH44BT31-RDVTECH44</v>
      </c>
    </row>
    <row r="304" spans="3:7" x14ac:dyDescent="0.25">
      <c r="C304" s="300" t="s">
        <v>821</v>
      </c>
      <c r="D304" s="300" t="s">
        <v>10</v>
      </c>
      <c r="E304" s="300" t="s">
        <v>1387</v>
      </c>
      <c r="F304" s="300" t="s">
        <v>1387</v>
      </c>
      <c r="G304" s="300" t="str">
        <f t="shared" si="3"/>
        <v>Tsuga du CanadaF2BT31-RDVTECH44BT31-RDVTECH44</v>
      </c>
    </row>
    <row r="305" spans="3:7" x14ac:dyDescent="0.25">
      <c r="C305" s="300" t="s">
        <v>816</v>
      </c>
      <c r="D305" s="300" t="s">
        <v>10</v>
      </c>
      <c r="E305" s="300" t="s">
        <v>1387</v>
      </c>
      <c r="F305" s="300" t="s">
        <v>1387</v>
      </c>
      <c r="G305" s="300" t="str">
        <f t="shared" si="3"/>
        <v>Tsuga hétérophylleF2BT31-RDVTECH44BT31-RDVTECH44</v>
      </c>
    </row>
    <row r="306" spans="3:7" x14ac:dyDescent="0.25">
      <c r="C306" s="300" t="s">
        <v>1016</v>
      </c>
      <c r="D306" s="300" t="s">
        <v>10</v>
      </c>
      <c r="E306" s="300" t="s">
        <v>1387</v>
      </c>
      <c r="F306" s="300" t="s">
        <v>1387</v>
      </c>
      <c r="G306" s="300" t="str">
        <f t="shared" si="3"/>
        <v>Tulipier de VirginieF2BT31-RDVTECH44BT31-RDVTECH44</v>
      </c>
    </row>
    <row r="307" spans="3:7" x14ac:dyDescent="0.25">
      <c r="C307" s="300" t="s">
        <v>602</v>
      </c>
      <c r="D307" s="300" t="s">
        <v>10</v>
      </c>
      <c r="E307" s="300" t="s">
        <v>1387</v>
      </c>
      <c r="F307" s="300" t="s">
        <v>1387</v>
      </c>
      <c r="G307" s="300" t="str">
        <f t="shared" si="3"/>
        <v>Vernis vraiF2BT31-RDVTECH44BT31-RDVTECH44</v>
      </c>
    </row>
    <row r="308" spans="3:7" x14ac:dyDescent="0.25">
      <c r="C308"/>
      <c r="D308"/>
      <c r="E308"/>
      <c r="F308"/>
    </row>
    <row r="309" spans="3:7" x14ac:dyDescent="0.25">
      <c r="C309"/>
      <c r="D309"/>
      <c r="E309"/>
      <c r="F309"/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 s="282" t="s">
        <v>1422</v>
      </c>
      <c r="D312"/>
      <c r="E312"/>
      <c r="F312"/>
    </row>
    <row r="313" spans="3:7" x14ac:dyDescent="0.25">
      <c r="C313" s="283" t="s">
        <v>1423</v>
      </c>
      <c r="D313"/>
      <c r="E313"/>
      <c r="F313"/>
    </row>
    <row r="314" spans="3:7" x14ac:dyDescent="0.25">
      <c r="C314" s="283" t="s">
        <v>1414</v>
      </c>
      <c r="D314"/>
      <c r="E314"/>
      <c r="F314"/>
    </row>
    <row r="315" spans="3:7" x14ac:dyDescent="0.25">
      <c r="C315" s="283" t="s">
        <v>1415</v>
      </c>
      <c r="D315"/>
      <c r="E315"/>
      <c r="F315"/>
    </row>
    <row r="316" spans="3:7" x14ac:dyDescent="0.25">
      <c r="C316" s="112"/>
      <c r="D316"/>
      <c r="E316"/>
      <c r="F316"/>
    </row>
    <row r="317" spans="3:7" x14ac:dyDescent="0.25">
      <c r="C317" s="282" t="s">
        <v>1424</v>
      </c>
      <c r="D317"/>
      <c r="E317"/>
      <c r="F317"/>
    </row>
    <row r="318" spans="3:7" x14ac:dyDescent="0.25">
      <c r="C318" s="283" t="s">
        <v>1425</v>
      </c>
      <c r="D318"/>
      <c r="E318"/>
      <c r="F318"/>
    </row>
    <row r="319" spans="3:7" x14ac:dyDescent="0.25">
      <c r="C319" s="283" t="s">
        <v>1426</v>
      </c>
      <c r="D319"/>
      <c r="E319"/>
      <c r="F319"/>
    </row>
    <row r="320" spans="3:7" x14ac:dyDescent="0.25">
      <c r="C320" s="283" t="s">
        <v>1427</v>
      </c>
      <c r="D320"/>
      <c r="E320"/>
      <c r="F320"/>
    </row>
    <row r="321" spans="3:6" ht="30" x14ac:dyDescent="0.25">
      <c r="C321" s="283" t="s">
        <v>1428</v>
      </c>
      <c r="D321"/>
      <c r="E321"/>
      <c r="F321"/>
    </row>
    <row r="322" spans="3:6" x14ac:dyDescent="0.25">
      <c r="C322" s="283" t="s">
        <v>1415</v>
      </c>
      <c r="D322"/>
      <c r="E322"/>
      <c r="F322"/>
    </row>
    <row r="323" spans="3:6" x14ac:dyDescent="0.25">
      <c r="C323" s="283" t="s">
        <v>1429</v>
      </c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spans="3:6" x14ac:dyDescent="0.25">
      <c r="C785"/>
      <c r="D785"/>
      <c r="E785"/>
      <c r="F785"/>
    </row>
    <row r="786" spans="3:6" x14ac:dyDescent="0.25">
      <c r="C786"/>
      <c r="D786"/>
      <c r="E786"/>
      <c r="F786"/>
    </row>
    <row r="787" spans="3:6" x14ac:dyDescent="0.25">
      <c r="C787"/>
      <c r="D787"/>
      <c r="E787"/>
      <c r="F787"/>
    </row>
    <row r="788" spans="3:6" x14ac:dyDescent="0.25">
      <c r="C788"/>
      <c r="D788"/>
      <c r="E788"/>
      <c r="F788"/>
    </row>
    <row r="789" spans="3:6" x14ac:dyDescent="0.25">
      <c r="C789"/>
      <c r="D789"/>
      <c r="E789"/>
      <c r="F789"/>
    </row>
    <row r="790" spans="3:6" x14ac:dyDescent="0.25">
      <c r="C790"/>
      <c r="D790"/>
      <c r="E790"/>
      <c r="F790"/>
    </row>
    <row r="791" spans="3:6" x14ac:dyDescent="0.25">
      <c r="C791"/>
      <c r="D791"/>
      <c r="E791"/>
      <c r="F791"/>
    </row>
    <row r="792" spans="3:6" x14ac:dyDescent="0.25">
      <c r="C792"/>
      <c r="D792"/>
      <c r="E792"/>
      <c r="F792"/>
    </row>
    <row r="793" spans="3:6" x14ac:dyDescent="0.25">
      <c r="C793"/>
      <c r="D793"/>
      <c r="E793"/>
      <c r="F793"/>
    </row>
    <row r="794" spans="3:6" x14ac:dyDescent="0.25">
      <c r="C794"/>
      <c r="D794"/>
      <c r="E794"/>
      <c r="F794"/>
    </row>
    <row r="795" spans="3:6" x14ac:dyDescent="0.25">
      <c r="C795"/>
      <c r="D795"/>
      <c r="E795"/>
      <c r="F795"/>
    </row>
    <row r="796" spans="3:6" x14ac:dyDescent="0.25">
      <c r="C796"/>
      <c r="D796"/>
      <c r="E796"/>
      <c r="F796"/>
    </row>
    <row r="797" spans="3:6" x14ac:dyDescent="0.25">
      <c r="C797"/>
      <c r="D797"/>
      <c r="E797"/>
      <c r="F797"/>
    </row>
    <row r="798" spans="3:6" x14ac:dyDescent="0.25">
      <c r="C798"/>
      <c r="D798"/>
      <c r="E798"/>
      <c r="F798"/>
    </row>
    <row r="799" spans="3:6" x14ac:dyDescent="0.25">
      <c r="C799"/>
      <c r="D799"/>
      <c r="E799"/>
      <c r="F799"/>
    </row>
    <row r="800" spans="3:6" x14ac:dyDescent="0.25">
      <c r="C800"/>
      <c r="D800"/>
      <c r="E800"/>
    </row>
    <row r="801" spans="3:5" x14ac:dyDescent="0.25">
      <c r="C801"/>
      <c r="D801"/>
      <c r="E801"/>
    </row>
    <row r="802" spans="3:5" x14ac:dyDescent="0.25">
      <c r="C802"/>
      <c r="D802"/>
      <c r="E802"/>
    </row>
    <row r="803" spans="3:5" x14ac:dyDescent="0.25">
      <c r="C803"/>
      <c r="D803"/>
      <c r="E803"/>
    </row>
    <row r="804" spans="3:5" x14ac:dyDescent="0.25">
      <c r="C804"/>
      <c r="D804"/>
      <c r="E804"/>
    </row>
    <row r="805" spans="3:5" x14ac:dyDescent="0.25">
      <c r="C805"/>
      <c r="D805"/>
      <c r="E805"/>
    </row>
    <row r="806" spans="3:5" x14ac:dyDescent="0.25">
      <c r="C806"/>
      <c r="D806"/>
      <c r="E806"/>
    </row>
    <row r="807" spans="3:5" x14ac:dyDescent="0.25">
      <c r="C807"/>
      <c r="D807"/>
      <c r="E807"/>
    </row>
    <row r="808" spans="3:5" x14ac:dyDescent="0.25">
      <c r="C808"/>
      <c r="D808"/>
      <c r="E808"/>
    </row>
    <row r="809" spans="3:5" x14ac:dyDescent="0.25">
      <c r="C809"/>
      <c r="D809"/>
      <c r="E809"/>
    </row>
    <row r="810" spans="3:5" x14ac:dyDescent="0.25">
      <c r="C810"/>
      <c r="D810"/>
      <c r="E810"/>
    </row>
    <row r="811" spans="3:5" x14ac:dyDescent="0.25">
      <c r="C811"/>
      <c r="D811"/>
      <c r="E811"/>
    </row>
    <row r="812" spans="3:5" x14ac:dyDescent="0.25">
      <c r="C812"/>
      <c r="D812"/>
      <c r="E812"/>
    </row>
    <row r="813" spans="3:5" x14ac:dyDescent="0.25">
      <c r="C813"/>
      <c r="D813"/>
      <c r="E813"/>
    </row>
  </sheetData>
  <autoFilter ref="A7:H7" xr:uid="{8095405B-F26F-46A9-B89A-E1FD17EF12B6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zoomScale="85" zoomScaleNormal="85" workbookViewId="0">
      <selection activeCell="A8" sqref="A8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6" spans="1:20" x14ac:dyDescent="0.25">
      <c r="H6" s="344" t="s">
        <v>1503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343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+LBC!$B$146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 source1'!$A$8,'Coef Feuillus divers'!$G$2:$AA$228,10,FALSE)</f>
        <v>#N/A</v>
      </c>
      <c r="K8" s="263" t="e">
        <f>+VLOOKUP('Autre source1'!$A$8,'Coef Feuillus divers'!$G$2:$AA$228,11,FALSE)</f>
        <v>#N/A</v>
      </c>
      <c r="L8" s="263" t="e">
        <f>+VLOOKUP('Autre source1'!$A$8,'Coef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+LBC!$B$146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 source1'!$A$8,'Coef Feuillus divers'!$G$2:$AA$228,10,FALSE)</f>
        <v>#N/A</v>
      </c>
      <c r="K9" s="263" t="e">
        <f>+VLOOKUP('Autre source1'!$A$8,'Coef Feuillus divers'!$G$2:$AA$228,11,FALSE)</f>
        <v>#N/A</v>
      </c>
      <c r="L9" s="263" t="e">
        <f>+VLOOKUP('Autre source1'!$A$8,'Coef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+LBC!$B$146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 source1'!$A$8,'Coef Feuillus divers'!$G$2:$AA$228,10,FALSE)</f>
        <v>#N/A</v>
      </c>
      <c r="K10" s="263" t="e">
        <f>+VLOOKUP('Autre source1'!$A$8,'Coef Feuillus divers'!$G$2:$AA$228,11,FALSE)</f>
        <v>#N/A</v>
      </c>
      <c r="L10" s="263" t="e">
        <f>+VLOOKUP('Autre source1'!$A$8,'Coef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+LBC!$B$146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 source1'!$A$8,'Coef Feuillus divers'!$G$2:$AA$228,10,FALSE)</f>
        <v>#N/A</v>
      </c>
      <c r="K11" s="263" t="e">
        <f>+VLOOKUP('Autre source1'!$A$8,'Coef Feuillus divers'!$G$2:$AA$228,11,FALSE)</f>
        <v>#N/A</v>
      </c>
      <c r="L11" s="263" t="e">
        <f>+VLOOKUP('Autre source1'!$A$8,'Coef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+LBC!$B$146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 source1'!$A$8,'Coef Feuillus divers'!$G$2:$AA$228,10,FALSE)</f>
        <v>#N/A</v>
      </c>
      <c r="K12" s="263" t="e">
        <f>+VLOOKUP('Autre source1'!$A$8,'Coef Feuillus divers'!$G$2:$AA$228,11,FALSE)</f>
        <v>#N/A</v>
      </c>
      <c r="L12" s="263" t="e">
        <f>+VLOOKUP('Autre source1'!$A$8,'Coef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+LBC!$B$146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 source1'!$A$8,'Coef Feuillus divers'!$G$2:$AA$228,10,FALSE)</f>
        <v>#N/A</v>
      </c>
      <c r="K13" s="263" t="e">
        <f>+VLOOKUP('Autre source1'!$A$8,'Coef Feuillus divers'!$G$2:$AA$228,11,FALSE)</f>
        <v>#N/A</v>
      </c>
      <c r="L13" s="263" t="e">
        <f>+VLOOKUP('Autre source1'!$A$8,'Coef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+LBC!$B$146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 source1'!$A$8,'Coef Feuillus divers'!$G$2:$AA$228,10,FALSE)</f>
        <v>#N/A</v>
      </c>
      <c r="K14" s="263" t="e">
        <f>+VLOOKUP('Autre source1'!$A$8,'Coef Feuillus divers'!$G$2:$AA$228,11,FALSE)</f>
        <v>#N/A</v>
      </c>
      <c r="L14" s="263" t="e">
        <f>+VLOOKUP('Autre source1'!$A$8,'Coef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+LBC!$B$146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 source1'!$A$8,'Coef Feuillus divers'!$G$2:$AA$228,10,FALSE)</f>
        <v>#N/A</v>
      </c>
      <c r="K15" s="263" t="e">
        <f>+VLOOKUP('Autre source1'!$A$8,'Coef Feuillus divers'!$G$2:$AA$228,11,FALSE)</f>
        <v>#N/A</v>
      </c>
      <c r="L15" s="263" t="e">
        <f>+VLOOKUP('Autre source1'!$A$8,'Coef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+LBC!$B$146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 source1'!$A$8,'Coef Feuillus divers'!$G$2:$AA$228,10,FALSE)</f>
        <v>#N/A</v>
      </c>
      <c r="K16" s="263" t="e">
        <f>+VLOOKUP('Autre source1'!$A$8,'Coef Feuillus divers'!$G$2:$AA$228,11,FALSE)</f>
        <v>#N/A</v>
      </c>
      <c r="L16" s="263" t="e">
        <f>+VLOOKUP('Autre source1'!$A$8,'Coef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+LBC!$B$146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 source1'!$A$8,'Coef Feuillus divers'!$G$2:$AA$228,10,FALSE)</f>
        <v>#N/A</v>
      </c>
      <c r="K17" s="263" t="e">
        <f>+VLOOKUP('Autre source1'!$A$8,'Coef Feuillus divers'!$G$2:$AA$228,11,FALSE)</f>
        <v>#N/A</v>
      </c>
      <c r="L17" s="263" t="e">
        <f>+VLOOKUP('Autre source1'!$A$8,'Coef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+LBC!$B$146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 source1'!$A$8,'Coef Feuillus divers'!$G$2:$AA$228,10,FALSE)</f>
        <v>#N/A</v>
      </c>
      <c r="K18" s="263" t="e">
        <f>+VLOOKUP('Autre source1'!$A$8,'Coef Feuillus divers'!$G$2:$AA$228,11,FALSE)</f>
        <v>#N/A</v>
      </c>
      <c r="L18" s="263" t="e">
        <f>+VLOOKUP('Autre source1'!$A$8,'Coef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+LBC!$B$146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 source1'!$A$8,'Coef Feuillus divers'!$G$2:$AA$228,10,FALSE)</f>
        <v>#N/A</v>
      </c>
      <c r="K19" s="263" t="e">
        <f>+VLOOKUP('Autre source1'!$A$8,'Coef Feuillus divers'!$G$2:$AA$228,11,FALSE)</f>
        <v>#N/A</v>
      </c>
      <c r="L19" s="263" t="e">
        <f>+VLOOKUP('Autre source1'!$A$8,'Coef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+LBC!$B$146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 source1'!$A$8,'Coef Feuillus divers'!$G$2:$AA$228,10,FALSE)</f>
        <v>#N/A</v>
      </c>
      <c r="K20" s="263" t="e">
        <f>+VLOOKUP('Autre source1'!$A$8,'Coef Feuillus divers'!$G$2:$AA$228,11,FALSE)</f>
        <v>#N/A</v>
      </c>
      <c r="L20" s="263" t="e">
        <f>+VLOOKUP('Autre source1'!$A$8,'Coef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+LBC!$B$146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 source1'!$A$8,'Coef Feuillus divers'!$G$2:$AA$228,10,FALSE)</f>
        <v>#N/A</v>
      </c>
      <c r="K21" s="263" t="e">
        <f>+VLOOKUP('Autre source1'!$A$8,'Coef Feuillus divers'!$G$2:$AA$228,11,FALSE)</f>
        <v>#N/A</v>
      </c>
      <c r="L21" s="263" t="e">
        <f>+VLOOKUP('Autre source1'!$A$8,'Coef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+LBC!$B$146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 source1'!$A$8,'Coef Feuillus divers'!$G$2:$AA$228,10,FALSE)</f>
        <v>#N/A</v>
      </c>
      <c r="K22" s="263" t="e">
        <f>+VLOOKUP('Autre source1'!$A$8,'Coef Feuillus divers'!$G$2:$AA$228,11,FALSE)</f>
        <v>#N/A</v>
      </c>
      <c r="L22" s="263" t="e">
        <f>+VLOOKUP('Autre source1'!$A$8,'Coef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+LBC!$B$146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 source1'!$A$8,'Coef Feuillus divers'!$G$2:$AA$228,10,FALSE)</f>
        <v>#N/A</v>
      </c>
      <c r="K23" s="263" t="e">
        <f>+VLOOKUP('Autre source1'!$A$8,'Coef Feuillus divers'!$G$2:$AA$228,11,FALSE)</f>
        <v>#N/A</v>
      </c>
      <c r="L23" s="263" t="e">
        <f>+VLOOKUP('Autre source1'!$A$8,'Coef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+LBC!$B$146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 source1'!$A$8,'Coef Feuillus divers'!$G$2:$AA$228,10,FALSE)</f>
        <v>#N/A</v>
      </c>
      <c r="K24" s="263" t="e">
        <f>+VLOOKUP('Autre source1'!$A$8,'Coef Feuillus divers'!$G$2:$AA$228,11,FALSE)</f>
        <v>#N/A</v>
      </c>
      <c r="L24" s="263" t="e">
        <f>+VLOOKUP('Autre source1'!$A$8,'Coef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+LBC!$B$146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 source1'!$A$8,'Coef Feuillus divers'!$G$2:$AA$228,10,FALSE)</f>
        <v>#N/A</v>
      </c>
      <c r="K25" s="263" t="e">
        <f>+VLOOKUP('Autre source1'!$A$8,'Coef Feuillus divers'!$G$2:$AA$228,11,FALSE)</f>
        <v>#N/A</v>
      </c>
      <c r="L25" s="263" t="e">
        <f>+VLOOKUP('Autre source1'!$A$8,'Coef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topLeftCell="A7" zoomScale="85" zoomScaleNormal="85" workbookViewId="0">
      <selection activeCell="A15" sqref="A1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+LBC!$B$149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sources2'!$A$8,'Coef Feuillus divers'!$G$2:$AA$228,10,FALSE)</f>
        <v>#N/A</v>
      </c>
      <c r="K8" s="263" t="e">
        <f>+VLOOKUP('Autres sources2'!$A$8,'Coef Feuillus divers'!$G$2:$AA$228,11,FALSE)</f>
        <v>#N/A</v>
      </c>
      <c r="L8" s="263" t="e">
        <f>+VLOOKUP('Autres sources2'!$A$8,'Coef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+LBC!$B$149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sources2'!$A$8,'Coef Feuillus divers'!$G$2:$AA$228,10,FALSE)</f>
        <v>#N/A</v>
      </c>
      <c r="K9" s="263" t="e">
        <f>+VLOOKUP('Autres sources2'!$A$8,'Coef Feuillus divers'!$G$2:$AA$228,11,FALSE)</f>
        <v>#N/A</v>
      </c>
      <c r="L9" s="263" t="e">
        <f>+VLOOKUP('Autres sources2'!$A$8,'Coef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+LBC!$B$149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sources2'!$A$8,'Coef Feuillus divers'!$G$2:$AA$228,10,FALSE)</f>
        <v>#N/A</v>
      </c>
      <c r="K10" s="263" t="e">
        <f>+VLOOKUP('Autres sources2'!$A$8,'Coef Feuillus divers'!$G$2:$AA$228,11,FALSE)</f>
        <v>#N/A</v>
      </c>
      <c r="L10" s="263" t="e">
        <f>+VLOOKUP('Autres sources2'!$A$8,'Coef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+LBC!$B$149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sources2'!$A$8,'Coef Feuillus divers'!$G$2:$AA$228,10,FALSE)</f>
        <v>#N/A</v>
      </c>
      <c r="K11" s="263" t="e">
        <f>+VLOOKUP('Autres sources2'!$A$8,'Coef Feuillus divers'!$G$2:$AA$228,11,FALSE)</f>
        <v>#N/A</v>
      </c>
      <c r="L11" s="263" t="e">
        <f>+VLOOKUP('Autres sources2'!$A$8,'Coef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+LBC!$B$149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sources2'!$A$8,'Coef Feuillus divers'!$G$2:$AA$228,10,FALSE)</f>
        <v>#N/A</v>
      </c>
      <c r="K12" s="263" t="e">
        <f>+VLOOKUP('Autres sources2'!$A$8,'Coef Feuillus divers'!$G$2:$AA$228,11,FALSE)</f>
        <v>#N/A</v>
      </c>
      <c r="L12" s="263" t="e">
        <f>+VLOOKUP('Autres sources2'!$A$8,'Coef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+LBC!$B$149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sources2'!$A$8,'Coef Feuillus divers'!$G$2:$AA$228,10,FALSE)</f>
        <v>#N/A</v>
      </c>
      <c r="K13" s="263" t="e">
        <f>+VLOOKUP('Autres sources2'!$A$8,'Coef Feuillus divers'!$G$2:$AA$228,11,FALSE)</f>
        <v>#N/A</v>
      </c>
      <c r="L13" s="263" t="e">
        <f>+VLOOKUP('Autres sources2'!$A$8,'Coef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+LBC!$B$149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sources2'!$A$8,'Coef Feuillus divers'!$G$2:$AA$228,10,FALSE)</f>
        <v>#N/A</v>
      </c>
      <c r="K14" s="263" t="e">
        <f>+VLOOKUP('Autres sources2'!$A$8,'Coef Feuillus divers'!$G$2:$AA$228,11,FALSE)</f>
        <v>#N/A</v>
      </c>
      <c r="L14" s="263" t="e">
        <f>+VLOOKUP('Autres sources2'!$A$8,'Coef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+LBC!$B$149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sources2'!$A$8,'Coef Feuillus divers'!$G$2:$AA$228,10,FALSE)</f>
        <v>#N/A</v>
      </c>
      <c r="K15" s="263" t="e">
        <f>+VLOOKUP('Autres sources2'!$A$8,'Coef Feuillus divers'!$G$2:$AA$228,11,FALSE)</f>
        <v>#N/A</v>
      </c>
      <c r="L15" s="263" t="e">
        <f>+VLOOKUP('Autres sources2'!$A$8,'Coef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+LBC!$B$149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sources2'!$A$8,'Coef Feuillus divers'!$G$2:$AA$228,10,FALSE)</f>
        <v>#N/A</v>
      </c>
      <c r="K16" s="263" t="e">
        <f>+VLOOKUP('Autres sources2'!$A$8,'Coef Feuillus divers'!$G$2:$AA$228,11,FALSE)</f>
        <v>#N/A</v>
      </c>
      <c r="L16" s="263" t="e">
        <f>+VLOOKUP('Autres sources2'!$A$8,'Coef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+LBC!$B$149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sources2'!$A$8,'Coef Feuillus divers'!$G$2:$AA$228,10,FALSE)</f>
        <v>#N/A</v>
      </c>
      <c r="K17" s="263" t="e">
        <f>+VLOOKUP('Autres sources2'!$A$8,'Coef Feuillus divers'!$G$2:$AA$228,11,FALSE)</f>
        <v>#N/A</v>
      </c>
      <c r="L17" s="263" t="e">
        <f>+VLOOKUP('Autres sources2'!$A$8,'Coef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+LBC!$B$149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sources2'!$A$8,'Coef Feuillus divers'!$G$2:$AA$228,10,FALSE)</f>
        <v>#N/A</v>
      </c>
      <c r="K18" s="263" t="e">
        <f>+VLOOKUP('Autres sources2'!$A$8,'Coef Feuillus divers'!$G$2:$AA$228,11,FALSE)</f>
        <v>#N/A</v>
      </c>
      <c r="L18" s="263" t="e">
        <f>+VLOOKUP('Autres sources2'!$A$8,'Coef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+LBC!$B$149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sources2'!$A$8,'Coef Feuillus divers'!$G$2:$AA$228,10,FALSE)</f>
        <v>#N/A</v>
      </c>
      <c r="K19" s="263" t="e">
        <f>+VLOOKUP('Autres sources2'!$A$8,'Coef Feuillus divers'!$G$2:$AA$228,11,FALSE)</f>
        <v>#N/A</v>
      </c>
      <c r="L19" s="263" t="e">
        <f>+VLOOKUP('Autres sources2'!$A$8,'Coef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+LBC!$B$149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sources2'!$A$8,'Coef Feuillus divers'!$G$2:$AA$228,10,FALSE)</f>
        <v>#N/A</v>
      </c>
      <c r="K20" s="263" t="e">
        <f>+VLOOKUP('Autres sources2'!$A$8,'Coef Feuillus divers'!$G$2:$AA$228,11,FALSE)</f>
        <v>#N/A</v>
      </c>
      <c r="L20" s="263" t="e">
        <f>+VLOOKUP('Autres sources2'!$A$8,'Coef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+LBC!$B$149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sources2'!$A$8,'Coef Feuillus divers'!$G$2:$AA$228,10,FALSE)</f>
        <v>#N/A</v>
      </c>
      <c r="K21" s="263" t="e">
        <f>+VLOOKUP('Autres sources2'!$A$8,'Coef Feuillus divers'!$G$2:$AA$228,11,FALSE)</f>
        <v>#N/A</v>
      </c>
      <c r="L21" s="263" t="e">
        <f>+VLOOKUP('Autres sources2'!$A$8,'Coef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+LBC!$B$149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sources2'!$A$8,'Coef Feuillus divers'!$G$2:$AA$228,10,FALSE)</f>
        <v>#N/A</v>
      </c>
      <c r="K22" s="263" t="e">
        <f>+VLOOKUP('Autres sources2'!$A$8,'Coef Feuillus divers'!$G$2:$AA$228,11,FALSE)</f>
        <v>#N/A</v>
      </c>
      <c r="L22" s="263" t="e">
        <f>+VLOOKUP('Autres sources2'!$A$8,'Coef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+LBC!$B$149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sources2'!$A$8,'Coef Feuillus divers'!$G$2:$AA$228,10,FALSE)</f>
        <v>#N/A</v>
      </c>
      <c r="K23" s="263" t="e">
        <f>+VLOOKUP('Autres sources2'!$A$8,'Coef Feuillus divers'!$G$2:$AA$228,11,FALSE)</f>
        <v>#N/A</v>
      </c>
      <c r="L23" s="263" t="e">
        <f>+VLOOKUP('Autres sources2'!$A$8,'Coef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+LBC!$B$149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sources2'!$A$8,'Coef Feuillus divers'!$G$2:$AA$228,10,FALSE)</f>
        <v>#N/A</v>
      </c>
      <c r="K24" s="263" t="e">
        <f>+VLOOKUP('Autres sources2'!$A$8,'Coef Feuillus divers'!$G$2:$AA$228,11,FALSE)</f>
        <v>#N/A</v>
      </c>
      <c r="L24" s="263" t="e">
        <f>+VLOOKUP('Autres sources2'!$A$8,'Coef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+LBC!$B$149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sources2'!$A$8,'Coef Feuillus divers'!$G$2:$AA$228,10,FALSE)</f>
        <v>#N/A</v>
      </c>
      <c r="K25" s="263" t="e">
        <f>+VLOOKUP('Autres sources2'!$A$8,'Coef Feuillus divers'!$G$2:$AA$228,11,FALSE)</f>
        <v>#N/A</v>
      </c>
      <c r="L25" s="263" t="e">
        <f>+VLOOKUP('Autres sources2'!$A$8,'Coef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topLeftCell="E9" zoomScale="85" zoomScaleNormal="85" workbookViewId="0">
      <selection activeCell="Q23" sqref="Q23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18" width="10.85546875" style="259"/>
    <col min="19" max="19" width="19.140625" style="259" bestFit="1" customWidth="1"/>
    <col min="20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LBC!$B$152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sources3'!$A$8,'Coef Feuillus divers'!$G$2:$AA$228,10,FALSE)</f>
        <v>#N/A</v>
      </c>
      <c r="K8" s="263" t="e">
        <f>+VLOOKUP('Autres sources3'!$A$8,'Coef Feuillus divers'!$G$2:$AA$228,11,FALSE)</f>
        <v>#N/A</v>
      </c>
      <c r="L8" s="263" t="e">
        <f>+VLOOKUP('Autres sources3'!$A$8,'Coef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LBC!$B$152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sources3'!$A$8,'Coef Feuillus divers'!$G$2:$AA$228,10,FALSE)</f>
        <v>#N/A</v>
      </c>
      <c r="K9" s="263" t="e">
        <f>+VLOOKUP('Autres sources3'!$A$8,'Coef Feuillus divers'!$G$2:$AA$228,11,FALSE)</f>
        <v>#N/A</v>
      </c>
      <c r="L9" s="263" t="e">
        <f>+VLOOKUP('Autres sources3'!$A$8,'Coef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LBC!$B$152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sources3'!$A$8,'Coef Feuillus divers'!$G$2:$AA$228,10,FALSE)</f>
        <v>#N/A</v>
      </c>
      <c r="K10" s="263" t="e">
        <f>+VLOOKUP('Autres sources3'!$A$8,'Coef Feuillus divers'!$G$2:$AA$228,11,FALSE)</f>
        <v>#N/A</v>
      </c>
      <c r="L10" s="263" t="e">
        <f>+VLOOKUP('Autres sources3'!$A$8,'Coef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LBC!$B$152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sources3'!$A$8,'Coef Feuillus divers'!$G$2:$AA$228,10,FALSE)</f>
        <v>#N/A</v>
      </c>
      <c r="K11" s="263" t="e">
        <f>+VLOOKUP('Autres sources3'!$A$8,'Coef Feuillus divers'!$G$2:$AA$228,11,FALSE)</f>
        <v>#N/A</v>
      </c>
      <c r="L11" s="263" t="e">
        <f>+VLOOKUP('Autres sources3'!$A$8,'Coef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LBC!$B$152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sources3'!$A$8,'Coef Feuillus divers'!$G$2:$AA$228,10,FALSE)</f>
        <v>#N/A</v>
      </c>
      <c r="K12" s="263" t="e">
        <f>+VLOOKUP('Autres sources3'!$A$8,'Coef Feuillus divers'!$G$2:$AA$228,11,FALSE)</f>
        <v>#N/A</v>
      </c>
      <c r="L12" s="263" t="e">
        <f>+VLOOKUP('Autres sources3'!$A$8,'Coef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LBC!$B$152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sources3'!$A$8,'Coef Feuillus divers'!$G$2:$AA$228,10,FALSE)</f>
        <v>#N/A</v>
      </c>
      <c r="K13" s="263" t="e">
        <f>+VLOOKUP('Autres sources3'!$A$8,'Coef Feuillus divers'!$G$2:$AA$228,11,FALSE)</f>
        <v>#N/A</v>
      </c>
      <c r="L13" s="263" t="e">
        <f>+VLOOKUP('Autres sources3'!$A$8,'Coef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LBC!$B$152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sources3'!$A$8,'Coef Feuillus divers'!$G$2:$AA$228,10,FALSE)</f>
        <v>#N/A</v>
      </c>
      <c r="K14" s="263" t="e">
        <f>+VLOOKUP('Autres sources3'!$A$8,'Coef Feuillus divers'!$G$2:$AA$228,11,FALSE)</f>
        <v>#N/A</v>
      </c>
      <c r="L14" s="263" t="e">
        <f>+VLOOKUP('Autres sources3'!$A$8,'Coef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LBC!$B$152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sources3'!$A$8,'Coef Feuillus divers'!$G$2:$AA$228,10,FALSE)</f>
        <v>#N/A</v>
      </c>
      <c r="K15" s="263" t="e">
        <f>+VLOOKUP('Autres sources3'!$A$8,'Coef Feuillus divers'!$G$2:$AA$228,11,FALSE)</f>
        <v>#N/A</v>
      </c>
      <c r="L15" s="263" t="e">
        <f>+VLOOKUP('Autres sources3'!$A$8,'Coef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LBC!$B$152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sources3'!$A$8,'Coef Feuillus divers'!$G$2:$AA$228,10,FALSE)</f>
        <v>#N/A</v>
      </c>
      <c r="K16" s="263" t="e">
        <f>+VLOOKUP('Autres sources3'!$A$8,'Coef Feuillus divers'!$G$2:$AA$228,11,FALSE)</f>
        <v>#N/A</v>
      </c>
      <c r="L16" s="263" t="e">
        <f>+VLOOKUP('Autres sources3'!$A$8,'Coef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LBC!$B$152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sources3'!$A$8,'Coef Feuillus divers'!$G$2:$AA$228,10,FALSE)</f>
        <v>#N/A</v>
      </c>
      <c r="K17" s="263" t="e">
        <f>+VLOOKUP('Autres sources3'!$A$8,'Coef Feuillus divers'!$G$2:$AA$228,11,FALSE)</f>
        <v>#N/A</v>
      </c>
      <c r="L17" s="263" t="e">
        <f>+VLOOKUP('Autres sources3'!$A$8,'Coef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LBC!$B$152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sources3'!$A$8,'Coef Feuillus divers'!$G$2:$AA$228,10,FALSE)</f>
        <v>#N/A</v>
      </c>
      <c r="K18" s="263" t="e">
        <f>+VLOOKUP('Autres sources3'!$A$8,'Coef Feuillus divers'!$G$2:$AA$228,11,FALSE)</f>
        <v>#N/A</v>
      </c>
      <c r="L18" s="263" t="e">
        <f>+VLOOKUP('Autres sources3'!$A$8,'Coef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LBC!$B$152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sources3'!$A$8,'Coef Feuillus divers'!$G$2:$AA$228,10,FALSE)</f>
        <v>#N/A</v>
      </c>
      <c r="K19" s="263" t="e">
        <f>+VLOOKUP('Autres sources3'!$A$8,'Coef Feuillus divers'!$G$2:$AA$228,11,FALSE)</f>
        <v>#N/A</v>
      </c>
      <c r="L19" s="263" t="e">
        <f>+VLOOKUP('Autres sources3'!$A$8,'Coef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LBC!$B$152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sources3'!$A$8,'Coef Feuillus divers'!$G$2:$AA$228,10,FALSE)</f>
        <v>#N/A</v>
      </c>
      <c r="K20" s="263" t="e">
        <f>+VLOOKUP('Autres sources3'!$A$8,'Coef Feuillus divers'!$G$2:$AA$228,11,FALSE)</f>
        <v>#N/A</v>
      </c>
      <c r="L20" s="263" t="e">
        <f>+VLOOKUP('Autres sources3'!$A$8,'Coef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LBC!$B$152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sources3'!$A$8,'Coef Feuillus divers'!$G$2:$AA$228,10,FALSE)</f>
        <v>#N/A</v>
      </c>
      <c r="K21" s="263" t="e">
        <f>+VLOOKUP('Autres sources3'!$A$8,'Coef Feuillus divers'!$G$2:$AA$228,11,FALSE)</f>
        <v>#N/A</v>
      </c>
      <c r="L21" s="263" t="e">
        <f>+VLOOKUP('Autres sources3'!$A$8,'Coef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LBC!$B$152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sources3'!$A$8,'Coef Feuillus divers'!$G$2:$AA$228,10,FALSE)</f>
        <v>#N/A</v>
      </c>
      <c r="K22" s="263" t="e">
        <f>+VLOOKUP('Autres sources3'!$A$8,'Coef Feuillus divers'!$G$2:$AA$228,11,FALSE)</f>
        <v>#N/A</v>
      </c>
      <c r="L22" s="263" t="e">
        <f>+VLOOKUP('Autres sources3'!$A$8,'Coef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LBC!$B$152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sources3'!$A$8,'Coef Feuillus divers'!$G$2:$AA$228,10,FALSE)</f>
        <v>#N/A</v>
      </c>
      <c r="K23" s="263" t="e">
        <f>+VLOOKUP('Autres sources3'!$A$8,'Coef Feuillus divers'!$G$2:$AA$228,11,FALSE)</f>
        <v>#N/A</v>
      </c>
      <c r="L23" s="263" t="e">
        <f>+VLOOKUP('Autres sources3'!$A$8,'Coef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LBC!$B$152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sources3'!$A$8,'Coef Feuillus divers'!$G$2:$AA$228,10,FALSE)</f>
        <v>#N/A</v>
      </c>
      <c r="K24" s="263" t="e">
        <f>+VLOOKUP('Autres sources3'!$A$8,'Coef Feuillus divers'!$G$2:$AA$228,11,FALSE)</f>
        <v>#N/A</v>
      </c>
      <c r="L24" s="263" t="e">
        <f>+VLOOKUP('Autres sources3'!$A$8,'Coef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LBC!$B$152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sources3'!$A$8,'Coef Feuillus divers'!$G$2:$AA$228,10,FALSE)</f>
        <v>#N/A</v>
      </c>
      <c r="K25" s="263" t="e">
        <f>+VLOOKUP('Autres sources3'!$A$8,'Coef Feuillus divers'!$G$2:$AA$228,11,FALSE)</f>
        <v>#N/A</v>
      </c>
      <c r="L25" s="263" t="e">
        <f>+VLOOKUP('Autres sources3'!$A$8,'Coef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LBC!$B$155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sources4'!$A$8,'Coef Feuillus divers'!$G$2:$AA$228,10,FALSE)</f>
        <v>#N/A</v>
      </c>
      <c r="K8" s="263" t="e">
        <f>+VLOOKUP('Autres sources4'!$A$8,'Coef Feuillus divers'!$G$2:$AA$228,11,FALSE)</f>
        <v>#N/A</v>
      </c>
      <c r="L8" s="263" t="e">
        <f>+VLOOKUP('Autres sources4'!$A$8,'Coef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LBC!$B$155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sources4'!$A$8,'Coef Feuillus divers'!$G$2:$AA$228,10,FALSE)</f>
        <v>#N/A</v>
      </c>
      <c r="K9" s="263" t="e">
        <f>+VLOOKUP('Autres sources4'!$A$8,'Coef Feuillus divers'!$G$2:$AA$228,11,FALSE)</f>
        <v>#N/A</v>
      </c>
      <c r="L9" s="263" t="e">
        <f>+VLOOKUP('Autres sources4'!$A$8,'Coef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LBC!$B$155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sources4'!$A$8,'Coef Feuillus divers'!$G$2:$AA$228,10,FALSE)</f>
        <v>#N/A</v>
      </c>
      <c r="K10" s="263" t="e">
        <f>+VLOOKUP('Autres sources4'!$A$8,'Coef Feuillus divers'!$G$2:$AA$228,11,FALSE)</f>
        <v>#N/A</v>
      </c>
      <c r="L10" s="263" t="e">
        <f>+VLOOKUP('Autres sources4'!$A$8,'Coef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LBC!$B$155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sources4'!$A$8,'Coef Feuillus divers'!$G$2:$AA$228,10,FALSE)</f>
        <v>#N/A</v>
      </c>
      <c r="K11" s="263" t="e">
        <f>+VLOOKUP('Autres sources4'!$A$8,'Coef Feuillus divers'!$G$2:$AA$228,11,FALSE)</f>
        <v>#N/A</v>
      </c>
      <c r="L11" s="263" t="e">
        <f>+VLOOKUP('Autres sources4'!$A$8,'Coef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LBC!$B$155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sources4'!$A$8,'Coef Feuillus divers'!$G$2:$AA$228,10,FALSE)</f>
        <v>#N/A</v>
      </c>
      <c r="K12" s="263" t="e">
        <f>+VLOOKUP('Autres sources4'!$A$8,'Coef Feuillus divers'!$G$2:$AA$228,11,FALSE)</f>
        <v>#N/A</v>
      </c>
      <c r="L12" s="263" t="e">
        <f>+VLOOKUP('Autres sources4'!$A$8,'Coef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LBC!$B$155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sources4'!$A$8,'Coef Feuillus divers'!$G$2:$AA$228,10,FALSE)</f>
        <v>#N/A</v>
      </c>
      <c r="K13" s="263" t="e">
        <f>+VLOOKUP('Autres sources4'!$A$8,'Coef Feuillus divers'!$G$2:$AA$228,11,FALSE)</f>
        <v>#N/A</v>
      </c>
      <c r="L13" s="263" t="e">
        <f>+VLOOKUP('Autres sources4'!$A$8,'Coef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LBC!$B$155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sources4'!$A$8,'Coef Feuillus divers'!$G$2:$AA$228,10,FALSE)</f>
        <v>#N/A</v>
      </c>
      <c r="K14" s="263" t="e">
        <f>+VLOOKUP('Autres sources4'!$A$8,'Coef Feuillus divers'!$G$2:$AA$228,11,FALSE)</f>
        <v>#N/A</v>
      </c>
      <c r="L14" s="263" t="e">
        <f>+VLOOKUP('Autres sources4'!$A$8,'Coef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LBC!$B$155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sources4'!$A$8,'Coef Feuillus divers'!$G$2:$AA$228,10,FALSE)</f>
        <v>#N/A</v>
      </c>
      <c r="K15" s="263" t="e">
        <f>+VLOOKUP('Autres sources4'!$A$8,'Coef Feuillus divers'!$G$2:$AA$228,11,FALSE)</f>
        <v>#N/A</v>
      </c>
      <c r="L15" s="263" t="e">
        <f>+VLOOKUP('Autres sources4'!$A$8,'Coef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LBC!$B$155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sources4'!$A$8,'Coef Feuillus divers'!$G$2:$AA$228,10,FALSE)</f>
        <v>#N/A</v>
      </c>
      <c r="K16" s="263" t="e">
        <f>+VLOOKUP('Autres sources4'!$A$8,'Coef Feuillus divers'!$G$2:$AA$228,11,FALSE)</f>
        <v>#N/A</v>
      </c>
      <c r="L16" s="263" t="e">
        <f>+VLOOKUP('Autres sources4'!$A$8,'Coef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LBC!$B$155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sources4'!$A$8,'Coef Feuillus divers'!$G$2:$AA$228,10,FALSE)</f>
        <v>#N/A</v>
      </c>
      <c r="K17" s="263" t="e">
        <f>+VLOOKUP('Autres sources4'!$A$8,'Coef Feuillus divers'!$G$2:$AA$228,11,FALSE)</f>
        <v>#N/A</v>
      </c>
      <c r="L17" s="263" t="e">
        <f>+VLOOKUP('Autres sources4'!$A$8,'Coef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LBC!$B$155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sources4'!$A$8,'Coef Feuillus divers'!$G$2:$AA$228,10,FALSE)</f>
        <v>#N/A</v>
      </c>
      <c r="K18" s="263" t="e">
        <f>+VLOOKUP('Autres sources4'!$A$8,'Coef Feuillus divers'!$G$2:$AA$228,11,FALSE)</f>
        <v>#N/A</v>
      </c>
      <c r="L18" s="263" t="e">
        <f>+VLOOKUP('Autres sources4'!$A$8,'Coef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LBC!$B$155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sources4'!$A$8,'Coef Feuillus divers'!$G$2:$AA$228,10,FALSE)</f>
        <v>#N/A</v>
      </c>
      <c r="K19" s="263" t="e">
        <f>+VLOOKUP('Autres sources4'!$A$8,'Coef Feuillus divers'!$G$2:$AA$228,11,FALSE)</f>
        <v>#N/A</v>
      </c>
      <c r="L19" s="263" t="e">
        <f>+VLOOKUP('Autres sources4'!$A$8,'Coef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LBC!$B$155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sources4'!$A$8,'Coef Feuillus divers'!$G$2:$AA$228,10,FALSE)</f>
        <v>#N/A</v>
      </c>
      <c r="K20" s="263" t="e">
        <f>+VLOOKUP('Autres sources4'!$A$8,'Coef Feuillus divers'!$G$2:$AA$228,11,FALSE)</f>
        <v>#N/A</v>
      </c>
      <c r="L20" s="263" t="e">
        <f>+VLOOKUP('Autres sources4'!$A$8,'Coef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LBC!$B$155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sources4'!$A$8,'Coef Feuillus divers'!$G$2:$AA$228,10,FALSE)</f>
        <v>#N/A</v>
      </c>
      <c r="K21" s="263" t="e">
        <f>+VLOOKUP('Autres sources4'!$A$8,'Coef Feuillus divers'!$G$2:$AA$228,11,FALSE)</f>
        <v>#N/A</v>
      </c>
      <c r="L21" s="263" t="e">
        <f>+VLOOKUP('Autres sources4'!$A$8,'Coef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LBC!$B$155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sources4'!$A$8,'Coef Feuillus divers'!$G$2:$AA$228,10,FALSE)</f>
        <v>#N/A</v>
      </c>
      <c r="K22" s="263" t="e">
        <f>+VLOOKUP('Autres sources4'!$A$8,'Coef Feuillus divers'!$G$2:$AA$228,11,FALSE)</f>
        <v>#N/A</v>
      </c>
      <c r="L22" s="263" t="e">
        <f>+VLOOKUP('Autres sources4'!$A$8,'Coef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LBC!$B$155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sources4'!$A$8,'Coef Feuillus divers'!$G$2:$AA$228,10,FALSE)</f>
        <v>#N/A</v>
      </c>
      <c r="K23" s="263" t="e">
        <f>+VLOOKUP('Autres sources4'!$A$8,'Coef Feuillus divers'!$G$2:$AA$228,11,FALSE)</f>
        <v>#N/A</v>
      </c>
      <c r="L23" s="263" t="e">
        <f>+VLOOKUP('Autres sources4'!$A$8,'Coef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LBC!$B$155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sources4'!$A$8,'Coef Feuillus divers'!$G$2:$AA$228,10,FALSE)</f>
        <v>#N/A</v>
      </c>
      <c r="K24" s="263" t="e">
        <f>+VLOOKUP('Autres sources4'!$A$8,'Coef Feuillus divers'!$G$2:$AA$228,11,FALSE)</f>
        <v>#N/A</v>
      </c>
      <c r="L24" s="263" t="e">
        <f>+VLOOKUP('Autres sources4'!$A$8,'Coef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LBC!$B$155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sources4'!$A$8,'Coef Feuillus divers'!$G$2:$AA$228,10,FALSE)</f>
        <v>#N/A</v>
      </c>
      <c r="K25" s="263" t="e">
        <f>+VLOOKUP('Autres sources4'!$A$8,'Coef Feuillus divers'!$G$2:$AA$228,11,FALSE)</f>
        <v>#N/A</v>
      </c>
      <c r="L25" s="263" t="e">
        <f>+VLOOKUP('Autres sources4'!$A$8,'Coef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22</vt:i4>
      </vt:variant>
      <vt:variant>
        <vt:lpstr>Plages nommées</vt:lpstr>
      </vt:variant>
      <vt:variant>
        <vt:i4>1</vt:i4>
      </vt:variant>
    </vt:vector>
  </HeadingPairs>
  <TitlesOfParts>
    <vt:vector size="23" baseType="lpstr">
      <vt:lpstr>carto_sylv</vt:lpstr>
      <vt:lpstr>LBC</vt:lpstr>
      <vt:lpstr>BDD-Modèles</vt:lpstr>
      <vt:lpstr>BDD-Guides</vt:lpstr>
      <vt:lpstr>Liste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GARDETTE Yves-Marie</cp:lastModifiedBy>
  <dcterms:created xsi:type="dcterms:W3CDTF">2021-01-04T14:27:57Z</dcterms:created>
  <dcterms:modified xsi:type="dcterms:W3CDTF">2022-07-28T17:41:26Z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